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2EDADA0-E7AA-431A-9728-3A24DF88644A}" xr6:coauthVersionLast="47" xr6:coauthVersionMax="47" xr10:uidLastSave="{00000000-0000-0000-0000-000000000000}"/>
  <bookViews>
    <workbookView xWindow="28680" yWindow="-120" windowWidth="29040" windowHeight="15840" firstSheet="15" activeTab="2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  <sheet name="2021.08.18" sheetId="41" r:id="rId23"/>
    <sheet name="2021.08.19" sheetId="42" r:id="rId24"/>
    <sheet name="2021.08.20" sheetId="43" r:id="rId25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22" hidden="1">'2021.08.18'!#REF!</definedName>
    <definedName name="_xlnm._FilterDatabase" localSheetId="23" hidden="1">'2021.08.19'!#REF!</definedName>
    <definedName name="_xlnm._FilterDatabase" localSheetId="24" hidden="1">'2021.08.20'!#REF!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3" l="1"/>
  <c r="O198" i="43"/>
  <c r="N198" i="43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E197" i="43"/>
  <c r="F197" i="43" s="1"/>
  <c r="O196" i="43"/>
  <c r="N196" i="43"/>
  <c r="K196" i="43"/>
  <c r="L196" i="43" s="1"/>
  <c r="H196" i="43"/>
  <c r="I196" i="43" s="1"/>
  <c r="E196" i="43"/>
  <c r="F196" i="43" s="1"/>
  <c r="O195" i="43"/>
  <c r="N195" i="43"/>
  <c r="K195" i="43"/>
  <c r="L195" i="43" s="1"/>
  <c r="H195" i="43"/>
  <c r="I195" i="43" s="1"/>
  <c r="E195" i="43"/>
  <c r="F195" i="43" s="1"/>
  <c r="O194" i="43"/>
  <c r="N194" i="43"/>
  <c r="L194" i="43"/>
  <c r="K194" i="43"/>
  <c r="H194" i="43"/>
  <c r="I194" i="43" s="1"/>
  <c r="E194" i="43"/>
  <c r="F194" i="43" s="1"/>
  <c r="O193" i="43"/>
  <c r="N193" i="43"/>
  <c r="K193" i="43"/>
  <c r="L193" i="43" s="1"/>
  <c r="H193" i="43"/>
  <c r="I193" i="43" s="1"/>
  <c r="E193" i="43"/>
  <c r="F193" i="43" s="1"/>
  <c r="O192" i="43"/>
  <c r="N192" i="43"/>
  <c r="K192" i="43"/>
  <c r="L192" i="43" s="1"/>
  <c r="H192" i="43"/>
  <c r="I192" i="43" s="1"/>
  <c r="E192" i="43"/>
  <c r="F192" i="43" s="1"/>
  <c r="O191" i="43"/>
  <c r="N191" i="43"/>
  <c r="K191" i="43"/>
  <c r="L191" i="43" s="1"/>
  <c r="H191" i="43"/>
  <c r="I191" i="43" s="1"/>
  <c r="E191" i="43"/>
  <c r="F191" i="43" s="1"/>
  <c r="O190" i="43"/>
  <c r="N190" i="43"/>
  <c r="L190" i="43"/>
  <c r="K190" i="43"/>
  <c r="H190" i="43"/>
  <c r="I190" i="43" s="1"/>
  <c r="E190" i="43"/>
  <c r="F190" i="43" s="1"/>
  <c r="O189" i="43"/>
  <c r="N189" i="43"/>
  <c r="K189" i="43"/>
  <c r="L189" i="43" s="1"/>
  <c r="H189" i="43"/>
  <c r="I189" i="43" s="1"/>
  <c r="E189" i="43"/>
  <c r="F189" i="43" s="1"/>
  <c r="O188" i="43"/>
  <c r="N188" i="43"/>
  <c r="K188" i="43"/>
  <c r="L188" i="43" s="1"/>
  <c r="H188" i="43"/>
  <c r="I188" i="43" s="1"/>
  <c r="E188" i="43"/>
  <c r="F188" i="43" s="1"/>
  <c r="O187" i="43"/>
  <c r="N187" i="43"/>
  <c r="K187" i="43"/>
  <c r="L187" i="43" s="1"/>
  <c r="H187" i="43"/>
  <c r="I187" i="43" s="1"/>
  <c r="E187" i="43"/>
  <c r="F187" i="43" s="1"/>
  <c r="O186" i="43"/>
  <c r="N186" i="43"/>
  <c r="L186" i="43"/>
  <c r="K186" i="43"/>
  <c r="H186" i="43"/>
  <c r="I186" i="43" s="1"/>
  <c r="E186" i="43"/>
  <c r="F186" i="43" s="1"/>
  <c r="O185" i="43"/>
  <c r="N185" i="43"/>
  <c r="K185" i="43"/>
  <c r="L185" i="43" s="1"/>
  <c r="H185" i="43"/>
  <c r="I185" i="43" s="1"/>
  <c r="E185" i="43"/>
  <c r="F185" i="43" s="1"/>
  <c r="O184" i="43"/>
  <c r="N184" i="43"/>
  <c r="K184" i="43"/>
  <c r="L184" i="43" s="1"/>
  <c r="H184" i="43"/>
  <c r="I184" i="43" s="1"/>
  <c r="E184" i="43"/>
  <c r="F184" i="43" s="1"/>
  <c r="O183" i="43"/>
  <c r="N183" i="43"/>
  <c r="K183" i="43"/>
  <c r="L183" i="43" s="1"/>
  <c r="H183" i="43"/>
  <c r="I183" i="43" s="1"/>
  <c r="E183" i="43"/>
  <c r="F183" i="43" s="1"/>
  <c r="O182" i="43"/>
  <c r="N182" i="43"/>
  <c r="L182" i="43"/>
  <c r="K182" i="43"/>
  <c r="H182" i="43"/>
  <c r="I182" i="43" s="1"/>
  <c r="E182" i="43"/>
  <c r="F182" i="43" s="1"/>
  <c r="O181" i="43"/>
  <c r="N181" i="43"/>
  <c r="K181" i="43"/>
  <c r="L181" i="43" s="1"/>
  <c r="H181" i="43"/>
  <c r="I181" i="43" s="1"/>
  <c r="E181" i="43"/>
  <c r="F181" i="43" s="1"/>
  <c r="O180" i="43"/>
  <c r="N180" i="43"/>
  <c r="K180" i="43"/>
  <c r="L180" i="43" s="1"/>
  <c r="H180" i="43"/>
  <c r="I180" i="43" s="1"/>
  <c r="E180" i="43"/>
  <c r="F180" i="43" s="1"/>
  <c r="O179" i="43"/>
  <c r="O199" i="43" s="1"/>
  <c r="N179" i="43"/>
  <c r="N199" i="43" s="1"/>
  <c r="K179" i="43"/>
  <c r="H179" i="43"/>
  <c r="H199" i="43" s="1"/>
  <c r="E179" i="43"/>
  <c r="F17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H171" i="43"/>
  <c r="I171" i="43" s="1"/>
  <c r="F171" i="43"/>
  <c r="E171" i="43"/>
  <c r="O170" i="43"/>
  <c r="N170" i="43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O168" i="43"/>
  <c r="N168" i="43"/>
  <c r="K168" i="43"/>
  <c r="L168" i="43" s="1"/>
  <c r="H168" i="43"/>
  <c r="I168" i="43" s="1"/>
  <c r="F168" i="43"/>
  <c r="E168" i="43"/>
  <c r="O167" i="43"/>
  <c r="N167" i="43"/>
  <c r="L167" i="43"/>
  <c r="K167" i="43"/>
  <c r="H167" i="43"/>
  <c r="I167" i="43" s="1"/>
  <c r="E167" i="43"/>
  <c r="F167" i="43" s="1"/>
  <c r="O166" i="43"/>
  <c r="N166" i="43"/>
  <c r="K166" i="43"/>
  <c r="L166" i="43" s="1"/>
  <c r="H166" i="43"/>
  <c r="I166" i="43" s="1"/>
  <c r="F166" i="43"/>
  <c r="E166" i="43"/>
  <c r="O165" i="43"/>
  <c r="N165" i="43"/>
  <c r="K165" i="43"/>
  <c r="L165" i="43" s="1"/>
  <c r="H165" i="43"/>
  <c r="I165" i="43" s="1"/>
  <c r="F165" i="43"/>
  <c r="E165" i="43"/>
  <c r="O164" i="43"/>
  <c r="N164" i="43"/>
  <c r="K164" i="43"/>
  <c r="L164" i="43" s="1"/>
  <c r="H164" i="43"/>
  <c r="I164" i="43" s="1"/>
  <c r="E164" i="43"/>
  <c r="F164" i="43" s="1"/>
  <c r="O163" i="43"/>
  <c r="N163" i="43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E161" i="43"/>
  <c r="F161" i="43" s="1"/>
  <c r="O160" i="43"/>
  <c r="N160" i="43"/>
  <c r="K160" i="43"/>
  <c r="L160" i="43" s="1"/>
  <c r="H160" i="43"/>
  <c r="I160" i="43" s="1"/>
  <c r="E160" i="43"/>
  <c r="F160" i="43" s="1"/>
  <c r="O159" i="43"/>
  <c r="N159" i="43"/>
  <c r="L159" i="43"/>
  <c r="K159" i="43"/>
  <c r="H159" i="43"/>
  <c r="I159" i="43" s="1"/>
  <c r="F159" i="43"/>
  <c r="E159" i="43"/>
  <c r="O158" i="43"/>
  <c r="N158" i="43"/>
  <c r="K158" i="43"/>
  <c r="L158" i="43" s="1"/>
  <c r="H158" i="43"/>
  <c r="I158" i="43" s="1"/>
  <c r="E158" i="43"/>
  <c r="F158" i="43" s="1"/>
  <c r="O157" i="43"/>
  <c r="N157" i="43"/>
  <c r="K157" i="43"/>
  <c r="L157" i="43" s="1"/>
  <c r="H157" i="43"/>
  <c r="I157" i="43" s="1"/>
  <c r="F157" i="43"/>
  <c r="E157" i="43"/>
  <c r="O156" i="43"/>
  <c r="N156" i="43"/>
  <c r="K156" i="43"/>
  <c r="L156" i="43" s="1"/>
  <c r="H156" i="43"/>
  <c r="I156" i="43" s="1"/>
  <c r="E156" i="43"/>
  <c r="F156" i="43" s="1"/>
  <c r="O155" i="43"/>
  <c r="N155" i="43"/>
  <c r="L155" i="43"/>
  <c r="K155" i="43"/>
  <c r="H155" i="43"/>
  <c r="I155" i="43" s="1"/>
  <c r="F155" i="43"/>
  <c r="E155" i="43"/>
  <c r="O154" i="43"/>
  <c r="N154" i="43"/>
  <c r="K154" i="43"/>
  <c r="L154" i="43" s="1"/>
  <c r="H154" i="43"/>
  <c r="I154" i="43" s="1"/>
  <c r="E154" i="43"/>
  <c r="F154" i="43" s="1"/>
  <c r="O153" i="43"/>
  <c r="N153" i="43"/>
  <c r="K153" i="43"/>
  <c r="L153" i="43" s="1"/>
  <c r="H153" i="43"/>
  <c r="I153" i="43" s="1"/>
  <c r="E153" i="43"/>
  <c r="F153" i="43" s="1"/>
  <c r="O152" i="43"/>
  <c r="O172" i="43" s="1"/>
  <c r="N152" i="43"/>
  <c r="N172" i="43" s="1"/>
  <c r="K152" i="43"/>
  <c r="H152" i="43"/>
  <c r="H172" i="43" s="1"/>
  <c r="E152" i="43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K142" i="43"/>
  <c r="L142" i="43" s="1"/>
  <c r="I142" i="43"/>
  <c r="H142" i="43"/>
  <c r="E142" i="43"/>
  <c r="F142" i="43" s="1"/>
  <c r="O141" i="43"/>
  <c r="N141" i="43"/>
  <c r="L141" i="43"/>
  <c r="K141" i="43"/>
  <c r="I141" i="43"/>
  <c r="H141" i="43"/>
  <c r="E141" i="43"/>
  <c r="F141" i="43" s="1"/>
  <c r="O140" i="43"/>
  <c r="N140" i="43"/>
  <c r="L140" i="43"/>
  <c r="K140" i="43"/>
  <c r="I140" i="43"/>
  <c r="H140" i="43"/>
  <c r="E140" i="43"/>
  <c r="F140" i="43" s="1"/>
  <c r="O139" i="43"/>
  <c r="N139" i="43"/>
  <c r="L139" i="43"/>
  <c r="K139" i="43"/>
  <c r="I139" i="43"/>
  <c r="H139" i="43"/>
  <c r="E139" i="43"/>
  <c r="F139" i="43" s="1"/>
  <c r="O138" i="43"/>
  <c r="N138" i="43"/>
  <c r="L138" i="43"/>
  <c r="K138" i="43"/>
  <c r="I138" i="43"/>
  <c r="H138" i="43"/>
  <c r="E138" i="43"/>
  <c r="F138" i="43" s="1"/>
  <c r="O137" i="43"/>
  <c r="N137" i="43"/>
  <c r="L137" i="43"/>
  <c r="K137" i="43"/>
  <c r="I137" i="43"/>
  <c r="H137" i="43"/>
  <c r="E137" i="43"/>
  <c r="F137" i="43" s="1"/>
  <c r="O136" i="43"/>
  <c r="N136" i="43"/>
  <c r="L136" i="43"/>
  <c r="K136" i="43"/>
  <c r="I136" i="43"/>
  <c r="H136" i="43"/>
  <c r="E136" i="43"/>
  <c r="F136" i="43" s="1"/>
  <c r="O135" i="43"/>
  <c r="N135" i="43"/>
  <c r="L135" i="43"/>
  <c r="K135" i="43"/>
  <c r="I135" i="43"/>
  <c r="H135" i="43"/>
  <c r="E135" i="43"/>
  <c r="F135" i="43" s="1"/>
  <c r="O134" i="43"/>
  <c r="N134" i="43"/>
  <c r="L134" i="43"/>
  <c r="K134" i="43"/>
  <c r="I134" i="43"/>
  <c r="H134" i="43"/>
  <c r="E134" i="43"/>
  <c r="F134" i="43" s="1"/>
  <c r="O133" i="43"/>
  <c r="N133" i="43"/>
  <c r="K133" i="43"/>
  <c r="L133" i="43" s="1"/>
  <c r="I133" i="43"/>
  <c r="H133" i="43"/>
  <c r="E133" i="43"/>
  <c r="F133" i="43" s="1"/>
  <c r="O132" i="43"/>
  <c r="N132" i="43"/>
  <c r="L132" i="43"/>
  <c r="K132" i="43"/>
  <c r="I132" i="43"/>
  <c r="H132" i="43"/>
  <c r="E132" i="43"/>
  <c r="F132" i="43" s="1"/>
  <c r="O131" i="43"/>
  <c r="N131" i="43"/>
  <c r="L131" i="43"/>
  <c r="K131" i="43"/>
  <c r="I131" i="43"/>
  <c r="H131" i="43"/>
  <c r="E131" i="43"/>
  <c r="F131" i="43" s="1"/>
  <c r="O130" i="43"/>
  <c r="N130" i="43"/>
  <c r="L130" i="43"/>
  <c r="K130" i="43"/>
  <c r="I130" i="43"/>
  <c r="H130" i="43"/>
  <c r="E130" i="43"/>
  <c r="F130" i="43" s="1"/>
  <c r="O129" i="43"/>
  <c r="N129" i="43"/>
  <c r="K129" i="43"/>
  <c r="L129" i="43" s="1"/>
  <c r="I129" i="43"/>
  <c r="H129" i="43"/>
  <c r="F129" i="43"/>
  <c r="E129" i="43"/>
  <c r="O128" i="43"/>
  <c r="N128" i="43"/>
  <c r="K128" i="43"/>
  <c r="L128" i="43" s="1"/>
  <c r="I128" i="43"/>
  <c r="H128" i="43"/>
  <c r="E128" i="43"/>
  <c r="F128" i="43" s="1"/>
  <c r="O127" i="43"/>
  <c r="N127" i="43"/>
  <c r="K127" i="43"/>
  <c r="L127" i="43" s="1"/>
  <c r="I127" i="43"/>
  <c r="H127" i="43"/>
  <c r="E127" i="43"/>
  <c r="F127" i="43" s="1"/>
  <c r="O126" i="43"/>
  <c r="N126" i="43"/>
  <c r="K126" i="43"/>
  <c r="L126" i="43" s="1"/>
  <c r="I126" i="43"/>
  <c r="H126" i="43"/>
  <c r="E126" i="43"/>
  <c r="F126" i="43" s="1"/>
  <c r="O125" i="43"/>
  <c r="O145" i="43" s="1"/>
  <c r="N125" i="43"/>
  <c r="N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E117" i="43"/>
  <c r="F117" i="43" s="1"/>
  <c r="O116" i="43"/>
  <c r="N116" i="43"/>
  <c r="K116" i="43"/>
  <c r="L116" i="43" s="1"/>
  <c r="H116" i="43"/>
  <c r="I116" i="43" s="1"/>
  <c r="E116" i="43"/>
  <c r="F116" i="43" s="1"/>
  <c r="O115" i="43"/>
  <c r="N115" i="43"/>
  <c r="K115" i="43"/>
  <c r="L115" i="43" s="1"/>
  <c r="H115" i="43"/>
  <c r="I115" i="43" s="1"/>
  <c r="E115" i="43"/>
  <c r="F115" i="43" s="1"/>
  <c r="O114" i="43"/>
  <c r="N114" i="43"/>
  <c r="L114" i="43"/>
  <c r="K114" i="43"/>
  <c r="H114" i="43"/>
  <c r="I114" i="43" s="1"/>
  <c r="E114" i="43"/>
  <c r="F114" i="43" s="1"/>
  <c r="O113" i="43"/>
  <c r="N113" i="43"/>
  <c r="K113" i="43"/>
  <c r="L113" i="43" s="1"/>
  <c r="H113" i="43"/>
  <c r="I113" i="43" s="1"/>
  <c r="F113" i="43"/>
  <c r="E113" i="43"/>
  <c r="O112" i="43"/>
  <c r="N112" i="43"/>
  <c r="K112" i="43"/>
  <c r="L112" i="43" s="1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O109" i="43"/>
  <c r="N109" i="43"/>
  <c r="K109" i="43"/>
  <c r="L109" i="43" s="1"/>
  <c r="H109" i="43"/>
  <c r="I109" i="43" s="1"/>
  <c r="E109" i="43"/>
  <c r="F109" i="43" s="1"/>
  <c r="O108" i="43"/>
  <c r="N108" i="43"/>
  <c r="K108" i="43"/>
  <c r="L108" i="43" s="1"/>
  <c r="H108" i="43"/>
  <c r="I108" i="43" s="1"/>
  <c r="E108" i="43"/>
  <c r="F108" i="43" s="1"/>
  <c r="O107" i="43"/>
  <c r="N107" i="43"/>
  <c r="K107" i="43"/>
  <c r="L107" i="43" s="1"/>
  <c r="H107" i="43"/>
  <c r="I107" i="43" s="1"/>
  <c r="E107" i="43"/>
  <c r="F107" i="43" s="1"/>
  <c r="O106" i="43"/>
  <c r="N106" i="43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F104" i="43"/>
  <c r="E104" i="43"/>
  <c r="O103" i="43"/>
  <c r="N103" i="43"/>
  <c r="K103" i="43"/>
  <c r="L103" i="43" s="1"/>
  <c r="H103" i="43"/>
  <c r="I103" i="43" s="1"/>
  <c r="F103" i="43"/>
  <c r="E103" i="43"/>
  <c r="O102" i="43"/>
  <c r="N102" i="43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E101" i="43"/>
  <c r="F101" i="43" s="1"/>
  <c r="O100" i="43"/>
  <c r="N100" i="43"/>
  <c r="K100" i="43"/>
  <c r="L100" i="43" s="1"/>
  <c r="H100" i="43"/>
  <c r="I100" i="43" s="1"/>
  <c r="E100" i="43"/>
  <c r="F100" i="43" s="1"/>
  <c r="O99" i="43"/>
  <c r="N99" i="43"/>
  <c r="K99" i="43"/>
  <c r="L99" i="43" s="1"/>
  <c r="H99" i="43"/>
  <c r="I99" i="43" s="1"/>
  <c r="E99" i="43"/>
  <c r="F99" i="43" s="1"/>
  <c r="O98" i="43"/>
  <c r="O118" i="43" s="1"/>
  <c r="N98" i="43"/>
  <c r="N118" i="43" s="1"/>
  <c r="L98" i="43"/>
  <c r="K98" i="43"/>
  <c r="H98" i="43"/>
  <c r="H118" i="43" s="1"/>
  <c r="F98" i="43"/>
  <c r="E98" i="43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E90" i="43"/>
  <c r="F90" i="43" s="1"/>
  <c r="O89" i="43"/>
  <c r="N89" i="43"/>
  <c r="K89" i="43"/>
  <c r="L89" i="43" s="1"/>
  <c r="I89" i="43"/>
  <c r="H89" i="43"/>
  <c r="E89" i="43"/>
  <c r="F89" i="43" s="1"/>
  <c r="O88" i="43"/>
  <c r="N88" i="43"/>
  <c r="K88" i="43"/>
  <c r="L88" i="43" s="1"/>
  <c r="I88" i="43"/>
  <c r="H88" i="43"/>
  <c r="E88" i="43"/>
  <c r="F88" i="43" s="1"/>
  <c r="O87" i="43"/>
  <c r="N87" i="43"/>
  <c r="K87" i="43"/>
  <c r="L87" i="43" s="1"/>
  <c r="I87" i="43"/>
  <c r="H87" i="43"/>
  <c r="E87" i="43"/>
  <c r="F87" i="43" s="1"/>
  <c r="O86" i="43"/>
  <c r="N86" i="43"/>
  <c r="K86" i="43"/>
  <c r="L86" i="43" s="1"/>
  <c r="I86" i="43"/>
  <c r="H86" i="43"/>
  <c r="E86" i="43"/>
  <c r="F86" i="43" s="1"/>
  <c r="O85" i="43"/>
  <c r="N85" i="43"/>
  <c r="K85" i="43"/>
  <c r="L85" i="43" s="1"/>
  <c r="I85" i="43"/>
  <c r="H85" i="43"/>
  <c r="F85" i="43"/>
  <c r="E85" i="43"/>
  <c r="O84" i="43"/>
  <c r="N84" i="43"/>
  <c r="K84" i="43"/>
  <c r="L84" i="43" s="1"/>
  <c r="I84" i="43"/>
  <c r="H84" i="43"/>
  <c r="E84" i="43"/>
  <c r="F84" i="43" s="1"/>
  <c r="O83" i="43"/>
  <c r="N83" i="43"/>
  <c r="K83" i="43"/>
  <c r="L83" i="43" s="1"/>
  <c r="I83" i="43"/>
  <c r="H83" i="43"/>
  <c r="E83" i="43"/>
  <c r="F83" i="43" s="1"/>
  <c r="O82" i="43"/>
  <c r="N82" i="43"/>
  <c r="K82" i="43"/>
  <c r="L82" i="43" s="1"/>
  <c r="I82" i="43"/>
  <c r="H82" i="43"/>
  <c r="E82" i="43"/>
  <c r="F82" i="43" s="1"/>
  <c r="O81" i="43"/>
  <c r="N81" i="43"/>
  <c r="K81" i="43"/>
  <c r="L81" i="43" s="1"/>
  <c r="H81" i="43"/>
  <c r="I81" i="43" s="1"/>
  <c r="E81" i="43"/>
  <c r="F81" i="43" s="1"/>
  <c r="O80" i="43"/>
  <c r="N80" i="43"/>
  <c r="K80" i="43"/>
  <c r="L80" i="43" s="1"/>
  <c r="H80" i="43"/>
  <c r="I80" i="43" s="1"/>
  <c r="E80" i="43"/>
  <c r="F80" i="43" s="1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H75" i="43"/>
  <c r="I75" i="43" s="1"/>
  <c r="F75" i="43"/>
  <c r="E75" i="43"/>
  <c r="O74" i="43"/>
  <c r="N74" i="43"/>
  <c r="K74" i="43"/>
  <c r="L74" i="43" s="1"/>
  <c r="I74" i="43"/>
  <c r="H74" i="43"/>
  <c r="E74" i="43"/>
  <c r="F74" i="43" s="1"/>
  <c r="O73" i="43"/>
  <c r="N73" i="43"/>
  <c r="K73" i="43"/>
  <c r="L73" i="43" s="1"/>
  <c r="I73" i="43"/>
  <c r="H73" i="43"/>
  <c r="E73" i="43"/>
  <c r="F73" i="43" s="1"/>
  <c r="O72" i="43"/>
  <c r="N72" i="43"/>
  <c r="K72" i="43"/>
  <c r="L72" i="43" s="1"/>
  <c r="I72" i="43"/>
  <c r="H72" i="43"/>
  <c r="E72" i="43"/>
  <c r="F72" i="43" s="1"/>
  <c r="O71" i="43"/>
  <c r="O91" i="43" s="1"/>
  <c r="N71" i="43"/>
  <c r="N91" i="43" s="1"/>
  <c r="K71" i="43"/>
  <c r="K91" i="43" s="1"/>
  <c r="I71" i="43"/>
  <c r="H71" i="43"/>
  <c r="H91" i="43" s="1"/>
  <c r="F71" i="43"/>
  <c r="E71" i="43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K61" i="43"/>
  <c r="L61" i="43" s="1"/>
  <c r="I61" i="43"/>
  <c r="H61" i="43"/>
  <c r="E61" i="43"/>
  <c r="F61" i="43" s="1"/>
  <c r="F33" i="43" s="1"/>
  <c r="O60" i="43"/>
  <c r="N60" i="43"/>
  <c r="K60" i="43"/>
  <c r="L60" i="43" s="1"/>
  <c r="I60" i="43"/>
  <c r="H60" i="43"/>
  <c r="E60" i="43"/>
  <c r="F60" i="43" s="1"/>
  <c r="F23" i="43" s="1"/>
  <c r="O59" i="43"/>
  <c r="N59" i="43"/>
  <c r="K59" i="43"/>
  <c r="L59" i="43" s="1"/>
  <c r="I59" i="43"/>
  <c r="H59" i="43"/>
  <c r="F59" i="43"/>
  <c r="E59" i="43"/>
  <c r="O58" i="43"/>
  <c r="N58" i="43"/>
  <c r="K58" i="43"/>
  <c r="L58" i="43" s="1"/>
  <c r="I58" i="43"/>
  <c r="H58" i="43"/>
  <c r="F58" i="43"/>
  <c r="E58" i="43"/>
  <c r="O57" i="43"/>
  <c r="N57" i="43"/>
  <c r="K57" i="43"/>
  <c r="L57" i="43" s="1"/>
  <c r="I57" i="43"/>
  <c r="H57" i="43"/>
  <c r="E57" i="43"/>
  <c r="F57" i="43" s="1"/>
  <c r="F29" i="43" s="1"/>
  <c r="O56" i="43"/>
  <c r="N56" i="43"/>
  <c r="K56" i="43"/>
  <c r="L56" i="43" s="1"/>
  <c r="I56" i="43"/>
  <c r="H56" i="43"/>
  <c r="E56" i="43"/>
  <c r="F56" i="43" s="1"/>
  <c r="F25" i="43" s="1"/>
  <c r="O55" i="43"/>
  <c r="N55" i="43"/>
  <c r="K55" i="43"/>
  <c r="L55" i="43" s="1"/>
  <c r="I55" i="43"/>
  <c r="H55" i="43"/>
  <c r="E55" i="43"/>
  <c r="F55" i="43" s="1"/>
  <c r="F24" i="43" s="1"/>
  <c r="O54" i="43"/>
  <c r="N54" i="43"/>
  <c r="K54" i="43"/>
  <c r="L54" i="43" s="1"/>
  <c r="I54" i="43"/>
  <c r="H54" i="43"/>
  <c r="E54" i="43"/>
  <c r="F54" i="43" s="1"/>
  <c r="F18" i="43" s="1"/>
  <c r="O53" i="43"/>
  <c r="N53" i="43"/>
  <c r="K53" i="43"/>
  <c r="L53" i="43" s="1"/>
  <c r="I53" i="43"/>
  <c r="H53" i="43"/>
  <c r="E53" i="43"/>
  <c r="F53" i="43" s="1"/>
  <c r="F20" i="43" s="1"/>
  <c r="O52" i="43"/>
  <c r="N52" i="43"/>
  <c r="K52" i="43"/>
  <c r="L52" i="43" s="1"/>
  <c r="I52" i="43"/>
  <c r="H52" i="43"/>
  <c r="E52" i="43"/>
  <c r="F52" i="43" s="1"/>
  <c r="F28" i="43" s="1"/>
  <c r="O51" i="43"/>
  <c r="N51" i="43"/>
  <c r="K51" i="43"/>
  <c r="L51" i="43" s="1"/>
  <c r="I51" i="43"/>
  <c r="H51" i="43"/>
  <c r="F51" i="43"/>
  <c r="E51" i="43"/>
  <c r="O50" i="43"/>
  <c r="N50" i="43"/>
  <c r="K50" i="43"/>
  <c r="L50" i="43" s="1"/>
  <c r="I50" i="43"/>
  <c r="H50" i="43"/>
  <c r="F50" i="43"/>
  <c r="E50" i="43"/>
  <c r="O49" i="43"/>
  <c r="N49" i="43"/>
  <c r="K49" i="43"/>
  <c r="L49" i="43" s="1"/>
  <c r="I49" i="43"/>
  <c r="H49" i="43"/>
  <c r="E49" i="43"/>
  <c r="F49" i="43" s="1"/>
  <c r="F21" i="43" s="1"/>
  <c r="O48" i="43"/>
  <c r="N48" i="43"/>
  <c r="K48" i="43"/>
  <c r="L48" i="43" s="1"/>
  <c r="I48" i="43"/>
  <c r="H48" i="43"/>
  <c r="E48" i="43"/>
  <c r="F48" i="43" s="1"/>
  <c r="F26" i="43" s="1"/>
  <c r="O47" i="43"/>
  <c r="N47" i="43"/>
  <c r="K47" i="43"/>
  <c r="L47" i="43" s="1"/>
  <c r="I47" i="43"/>
  <c r="H47" i="43"/>
  <c r="F47" i="43"/>
  <c r="E47" i="43"/>
  <c r="O46" i="43"/>
  <c r="N46" i="43"/>
  <c r="K46" i="43"/>
  <c r="L46" i="43" s="1"/>
  <c r="I46" i="43"/>
  <c r="H46" i="43"/>
  <c r="E46" i="43"/>
  <c r="F46" i="43" s="1"/>
  <c r="F31" i="43" s="1"/>
  <c r="O45" i="43"/>
  <c r="N45" i="43"/>
  <c r="K45" i="43"/>
  <c r="L45" i="43" s="1"/>
  <c r="I45" i="43"/>
  <c r="H45" i="43"/>
  <c r="E45" i="43"/>
  <c r="F45" i="43" s="1"/>
  <c r="F32" i="43" s="1"/>
  <c r="O44" i="43"/>
  <c r="O64" i="43" s="1"/>
  <c r="N44" i="43"/>
  <c r="N64" i="43" s="1"/>
  <c r="K44" i="43"/>
  <c r="I44" i="43"/>
  <c r="I64" i="43" s="1"/>
  <c r="H44" i="43"/>
  <c r="H64" i="43" s="1"/>
  <c r="E44" i="43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O152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N142" i="42"/>
  <c r="O142" i="42" s="1"/>
  <c r="L142" i="42"/>
  <c r="K142" i="42"/>
  <c r="I142" i="42"/>
  <c r="H142" i="42"/>
  <c r="F142" i="42"/>
  <c r="E142" i="42"/>
  <c r="N141" i="42"/>
  <c r="O141" i="42" s="1"/>
  <c r="L141" i="42"/>
  <c r="K141" i="42"/>
  <c r="I141" i="42"/>
  <c r="H141" i="42"/>
  <c r="F141" i="42"/>
  <c r="E141" i="42"/>
  <c r="N140" i="42"/>
  <c r="O140" i="42" s="1"/>
  <c r="L140" i="42"/>
  <c r="K140" i="42"/>
  <c r="I140" i="42"/>
  <c r="H140" i="42"/>
  <c r="F140" i="42"/>
  <c r="E140" i="42"/>
  <c r="N139" i="42"/>
  <c r="O139" i="42" s="1"/>
  <c r="L139" i="42"/>
  <c r="K139" i="42"/>
  <c r="I139" i="42"/>
  <c r="H139" i="42"/>
  <c r="F139" i="42"/>
  <c r="E139" i="42"/>
  <c r="N138" i="42"/>
  <c r="O138" i="42" s="1"/>
  <c r="L138" i="42"/>
  <c r="K138" i="42"/>
  <c r="I138" i="42"/>
  <c r="H138" i="42"/>
  <c r="F138" i="42"/>
  <c r="E138" i="42"/>
  <c r="N137" i="42"/>
  <c r="O137" i="42" s="1"/>
  <c r="L137" i="42"/>
  <c r="K137" i="42"/>
  <c r="I137" i="42"/>
  <c r="H137" i="42"/>
  <c r="F137" i="42"/>
  <c r="E137" i="42"/>
  <c r="N136" i="42"/>
  <c r="O136" i="42" s="1"/>
  <c r="L136" i="42"/>
  <c r="K136" i="42"/>
  <c r="I136" i="42"/>
  <c r="H136" i="42"/>
  <c r="F136" i="42"/>
  <c r="E136" i="42"/>
  <c r="N135" i="42"/>
  <c r="O135" i="42" s="1"/>
  <c r="L135" i="42"/>
  <c r="K135" i="42"/>
  <c r="I135" i="42"/>
  <c r="H135" i="42"/>
  <c r="F135" i="42"/>
  <c r="E135" i="42"/>
  <c r="N134" i="42"/>
  <c r="O134" i="42" s="1"/>
  <c r="L134" i="42"/>
  <c r="K134" i="42"/>
  <c r="I134" i="42"/>
  <c r="H134" i="42"/>
  <c r="F134" i="42"/>
  <c r="E134" i="42"/>
  <c r="N133" i="42"/>
  <c r="O133" i="42" s="1"/>
  <c r="L133" i="42"/>
  <c r="K133" i="42"/>
  <c r="I133" i="42"/>
  <c r="H133" i="42"/>
  <c r="F133" i="42"/>
  <c r="E133" i="42"/>
  <c r="N132" i="42"/>
  <c r="O132" i="42" s="1"/>
  <c r="L132" i="42"/>
  <c r="K132" i="42"/>
  <c r="I132" i="42"/>
  <c r="H132" i="42"/>
  <c r="F132" i="42"/>
  <c r="E132" i="42"/>
  <c r="N131" i="42"/>
  <c r="O131" i="42" s="1"/>
  <c r="L131" i="42"/>
  <c r="K131" i="42"/>
  <c r="I131" i="42"/>
  <c r="H131" i="42"/>
  <c r="F131" i="42"/>
  <c r="E131" i="42"/>
  <c r="N130" i="42"/>
  <c r="O130" i="42" s="1"/>
  <c r="L130" i="42"/>
  <c r="K130" i="42"/>
  <c r="I130" i="42"/>
  <c r="H130" i="42"/>
  <c r="F130" i="42"/>
  <c r="E130" i="42"/>
  <c r="N129" i="42"/>
  <c r="O129" i="42" s="1"/>
  <c r="L129" i="42"/>
  <c r="K129" i="42"/>
  <c r="I129" i="42"/>
  <c r="H129" i="42"/>
  <c r="F129" i="42"/>
  <c r="E129" i="42"/>
  <c r="N128" i="42"/>
  <c r="O128" i="42" s="1"/>
  <c r="L128" i="42"/>
  <c r="K128" i="42"/>
  <c r="I128" i="42"/>
  <c r="H128" i="42"/>
  <c r="F128" i="42"/>
  <c r="E128" i="42"/>
  <c r="N127" i="42"/>
  <c r="O127" i="42" s="1"/>
  <c r="L127" i="42"/>
  <c r="K127" i="42"/>
  <c r="I127" i="42"/>
  <c r="H127" i="42"/>
  <c r="F127" i="42"/>
  <c r="E127" i="42"/>
  <c r="N126" i="42"/>
  <c r="O126" i="42" s="1"/>
  <c r="L126" i="42"/>
  <c r="K126" i="42"/>
  <c r="I126" i="42"/>
  <c r="H126" i="42"/>
  <c r="F126" i="42"/>
  <c r="E126" i="42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N106" i="42"/>
  <c r="O106" i="42" s="1"/>
  <c r="L106" i="42"/>
  <c r="K106" i="42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N103" i="42"/>
  <c r="O103" i="42" s="1"/>
  <c r="K103" i="42"/>
  <c r="L103" i="42" s="1"/>
  <c r="H103" i="42"/>
  <c r="I103" i="42" s="1"/>
  <c r="F103" i="42"/>
  <c r="E103" i="42"/>
  <c r="O102" i="42"/>
  <c r="N102" i="42"/>
  <c r="L102" i="42"/>
  <c r="K102" i="42"/>
  <c r="H102" i="42"/>
  <c r="I102" i="42" s="1"/>
  <c r="F102" i="42"/>
  <c r="E102" i="42"/>
  <c r="N101" i="42"/>
  <c r="O101" i="42" s="1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N98" i="42"/>
  <c r="L98" i="42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H61" i="42"/>
  <c r="I61" i="42" s="1"/>
  <c r="F61" i="42"/>
  <c r="E61" i="42"/>
  <c r="O60" i="42"/>
  <c r="N60" i="42"/>
  <c r="K60" i="42"/>
  <c r="L60" i="42" s="1"/>
  <c r="H60" i="42"/>
  <c r="I60" i="42" s="1"/>
  <c r="F60" i="42"/>
  <c r="E60" i="42"/>
  <c r="O59" i="42"/>
  <c r="N59" i="42"/>
  <c r="L59" i="42"/>
  <c r="K59" i="42"/>
  <c r="H59" i="42"/>
  <c r="I59" i="42" s="1"/>
  <c r="F59" i="42"/>
  <c r="E59" i="42"/>
  <c r="O58" i="42"/>
  <c r="N58" i="42"/>
  <c r="K58" i="42"/>
  <c r="L58" i="42" s="1"/>
  <c r="H58" i="42"/>
  <c r="I58" i="42" s="1"/>
  <c r="F58" i="42"/>
  <c r="E58" i="42"/>
  <c r="N57" i="42"/>
  <c r="O57" i="42" s="1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O55" i="42"/>
  <c r="N55" i="42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F54" i="42"/>
  <c r="E54" i="42"/>
  <c r="O53" i="42"/>
  <c r="N53" i="42"/>
  <c r="L53" i="42"/>
  <c r="K53" i="42"/>
  <c r="H53" i="42"/>
  <c r="I53" i="42" s="1"/>
  <c r="F53" i="42"/>
  <c r="E53" i="42"/>
  <c r="O52" i="42"/>
  <c r="N52" i="42"/>
  <c r="K52" i="42"/>
  <c r="L52" i="42" s="1"/>
  <c r="H52" i="42"/>
  <c r="I52" i="42" s="1"/>
  <c r="F52" i="42"/>
  <c r="E52" i="42"/>
  <c r="N51" i="42"/>
  <c r="O51" i="42" s="1"/>
  <c r="L51" i="42"/>
  <c r="K51" i="42"/>
  <c r="H51" i="42"/>
  <c r="I51" i="42" s="1"/>
  <c r="F51" i="42"/>
  <c r="E51" i="42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F49" i="42"/>
  <c r="E49" i="42"/>
  <c r="N48" i="42"/>
  <c r="O48" i="42" s="1"/>
  <c r="K48" i="42"/>
  <c r="L48" i="42" s="1"/>
  <c r="H48" i="42"/>
  <c r="I48" i="42" s="1"/>
  <c r="F48" i="42"/>
  <c r="E48" i="42"/>
  <c r="O47" i="42"/>
  <c r="N47" i="42"/>
  <c r="L47" i="42"/>
  <c r="K47" i="42"/>
  <c r="H47" i="42"/>
  <c r="I47" i="42" s="1"/>
  <c r="F47" i="42"/>
  <c r="E47" i="42"/>
  <c r="N46" i="42"/>
  <c r="O46" i="42" s="1"/>
  <c r="K46" i="42"/>
  <c r="L46" i="42" s="1"/>
  <c r="H46" i="42"/>
  <c r="I46" i="42" s="1"/>
  <c r="F46" i="42"/>
  <c r="E46" i="42"/>
  <c r="O45" i="42"/>
  <c r="N45" i="42"/>
  <c r="L45" i="42"/>
  <c r="K45" i="42"/>
  <c r="H45" i="42"/>
  <c r="I45" i="42" s="1"/>
  <c r="F45" i="42"/>
  <c r="E45" i="42"/>
  <c r="O44" i="42"/>
  <c r="N44" i="42"/>
  <c r="K44" i="42"/>
  <c r="K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L195" i="41"/>
  <c r="K195" i="4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L191" i="41"/>
  <c r="K191" i="4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L187" i="41"/>
  <c r="K187" i="4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L183" i="41"/>
  <c r="K183" i="4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L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K140" i="41"/>
  <c r="L140" i="41" s="1"/>
  <c r="H140" i="41"/>
  <c r="I140" i="41" s="1"/>
  <c r="F140" i="41"/>
  <c r="E140" i="41"/>
  <c r="O139" i="41"/>
  <c r="N139" i="41"/>
  <c r="L139" i="41"/>
  <c r="K139" i="4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O135" i="41"/>
  <c r="N135" i="41"/>
  <c r="L135" i="41"/>
  <c r="K135" i="4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O125" i="41"/>
  <c r="N125" i="4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O115" i="41"/>
  <c r="N115" i="41"/>
  <c r="K115" i="41"/>
  <c r="L115" i="41" s="1"/>
  <c r="H115" i="41"/>
  <c r="I115" i="41" s="1"/>
  <c r="F115" i="41"/>
  <c r="E115" i="41"/>
  <c r="N114" i="41"/>
  <c r="O114" i="41" s="1"/>
  <c r="L114" i="41"/>
  <c r="K114" i="41"/>
  <c r="H114" i="41"/>
  <c r="I114" i="41" s="1"/>
  <c r="F114" i="41"/>
  <c r="E114" i="41"/>
  <c r="O113" i="41"/>
  <c r="N113" i="41"/>
  <c r="K113" i="41"/>
  <c r="L113" i="41" s="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N111" i="41"/>
  <c r="O111" i="41" s="1"/>
  <c r="K111" i="41"/>
  <c r="L111" i="41" s="1"/>
  <c r="H111" i="41"/>
  <c r="I111" i="41" s="1"/>
  <c r="F111" i="41"/>
  <c r="E111" i="41"/>
  <c r="N110" i="41"/>
  <c r="O110" i="41" s="1"/>
  <c r="L110" i="41"/>
  <c r="K110" i="41"/>
  <c r="H110" i="41"/>
  <c r="I110" i="41" s="1"/>
  <c r="F110" i="41"/>
  <c r="E110" i="41"/>
  <c r="N109" i="41"/>
  <c r="O109" i="41" s="1"/>
  <c r="K109" i="41"/>
  <c r="L109" i="41" s="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O106" i="41"/>
  <c r="N106" i="41"/>
  <c r="L106" i="41"/>
  <c r="K106" i="41"/>
  <c r="H106" i="41"/>
  <c r="I106" i="41" s="1"/>
  <c r="F106" i="41"/>
  <c r="E106" i="41"/>
  <c r="N105" i="41"/>
  <c r="O105" i="41" s="1"/>
  <c r="K105" i="41"/>
  <c r="L105" i="41" s="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N102" i="41"/>
  <c r="O102" i="41" s="1"/>
  <c r="L102" i="41"/>
  <c r="K102" i="41"/>
  <c r="H102" i="41"/>
  <c r="I102" i="41" s="1"/>
  <c r="F102" i="41"/>
  <c r="E102" i="41"/>
  <c r="O101" i="41"/>
  <c r="N101" i="41"/>
  <c r="K101" i="41"/>
  <c r="L101" i="41" s="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N98" i="41"/>
  <c r="L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H90" i="41"/>
  <c r="I90" i="41" s="1"/>
  <c r="E90" i="41"/>
  <c r="F90" i="41" s="1"/>
  <c r="O89" i="41"/>
  <c r="N89" i="41"/>
  <c r="L89" i="41"/>
  <c r="K89" i="4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K86" i="41"/>
  <c r="L86" i="41" s="1"/>
  <c r="H86" i="41"/>
  <c r="I86" i="41" s="1"/>
  <c r="F86" i="41"/>
  <c r="E86" i="41"/>
  <c r="O85" i="41"/>
  <c r="N85" i="41"/>
  <c r="L85" i="41"/>
  <c r="K85" i="41"/>
  <c r="H85" i="41"/>
  <c r="I85" i="41" s="1"/>
  <c r="F85" i="41"/>
  <c r="E85" i="41"/>
  <c r="N84" i="41"/>
  <c r="O84" i="41" s="1"/>
  <c r="L84" i="41"/>
  <c r="K84" i="41"/>
  <c r="H84" i="41"/>
  <c r="I84" i="41" s="1"/>
  <c r="F84" i="41"/>
  <c r="E84" i="41"/>
  <c r="N83" i="41"/>
  <c r="O83" i="41" s="1"/>
  <c r="K83" i="41"/>
  <c r="L83" i="41" s="1"/>
  <c r="H83" i="41"/>
  <c r="I83" i="41" s="1"/>
  <c r="F83" i="41"/>
  <c r="E83" i="41"/>
  <c r="O82" i="41"/>
  <c r="N82" i="41"/>
  <c r="K82" i="41"/>
  <c r="L82" i="41" s="1"/>
  <c r="H82" i="41"/>
  <c r="I82" i="41" s="1"/>
  <c r="F82" i="41"/>
  <c r="E82" i="41"/>
  <c r="N81" i="41"/>
  <c r="O81" i="41" s="1"/>
  <c r="L81" i="41"/>
  <c r="K81" i="4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K78" i="41"/>
  <c r="L78" i="41" s="1"/>
  <c r="H78" i="41"/>
  <c r="I78" i="41" s="1"/>
  <c r="F78" i="41"/>
  <c r="E78" i="41"/>
  <c r="O77" i="41"/>
  <c r="N77" i="41"/>
  <c r="L77" i="41"/>
  <c r="K77" i="41"/>
  <c r="H77" i="41"/>
  <c r="I77" i="41" s="1"/>
  <c r="F77" i="41"/>
  <c r="E77" i="41"/>
  <c r="N76" i="41"/>
  <c r="O76" i="41" s="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K74" i="41"/>
  <c r="L74" i="41" s="1"/>
  <c r="H74" i="41"/>
  <c r="I74" i="41" s="1"/>
  <c r="F74" i="41"/>
  <c r="E74" i="41"/>
  <c r="O73" i="41"/>
  <c r="N73" i="41"/>
  <c r="L73" i="41"/>
  <c r="K73" i="41"/>
  <c r="H73" i="41"/>
  <c r="I73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K60" i="41"/>
  <c r="L60" i="41" s="1"/>
  <c r="L33" i="41" s="1"/>
  <c r="H60" i="41"/>
  <c r="I60" i="41" s="1"/>
  <c r="I33" i="41" s="1"/>
  <c r="E60" i="41"/>
  <c r="F60" i="41" s="1"/>
  <c r="F33" i="41" s="1"/>
  <c r="N59" i="41"/>
  <c r="O59" i="41" s="1"/>
  <c r="O27" i="41" s="1"/>
  <c r="K59" i="41"/>
  <c r="L59" i="41" s="1"/>
  <c r="L27" i="41" s="1"/>
  <c r="H59" i="41"/>
  <c r="I59" i="41" s="1"/>
  <c r="I27" i="41" s="1"/>
  <c r="E59" i="41"/>
  <c r="F59" i="41" s="1"/>
  <c r="F27" i="41" s="1"/>
  <c r="O58" i="41"/>
  <c r="N58" i="41"/>
  <c r="K58" i="41"/>
  <c r="L58" i="41" s="1"/>
  <c r="L30" i="41" s="1"/>
  <c r="I58" i="41"/>
  <c r="I30" i="41" s="1"/>
  <c r="H58" i="41"/>
  <c r="E58" i="41"/>
  <c r="F58" i="41" s="1"/>
  <c r="F30" i="41" s="1"/>
  <c r="O57" i="41"/>
  <c r="N57" i="41"/>
  <c r="K57" i="41"/>
  <c r="L57" i="41" s="1"/>
  <c r="L19" i="41" s="1"/>
  <c r="H57" i="41"/>
  <c r="I57" i="41" s="1"/>
  <c r="I19" i="41" s="1"/>
  <c r="E57" i="41"/>
  <c r="F57" i="41" s="1"/>
  <c r="F19" i="41" s="1"/>
  <c r="N56" i="41"/>
  <c r="O56" i="41" s="1"/>
  <c r="O26" i="41" s="1"/>
  <c r="L56" i="41"/>
  <c r="L26" i="41" s="1"/>
  <c r="K56" i="41"/>
  <c r="H56" i="41"/>
  <c r="I56" i="41" s="1"/>
  <c r="I26" i="41" s="1"/>
  <c r="E56" i="41"/>
  <c r="F56" i="41" s="1"/>
  <c r="F26" i="41" s="1"/>
  <c r="O55" i="41"/>
  <c r="N55" i="41"/>
  <c r="K55" i="41"/>
  <c r="L55" i="41" s="1"/>
  <c r="L28" i="41" s="1"/>
  <c r="H55" i="41"/>
  <c r="I55" i="41" s="1"/>
  <c r="I28" i="41" s="1"/>
  <c r="E55" i="41"/>
  <c r="F55" i="41" s="1"/>
  <c r="F28" i="41" s="1"/>
  <c r="O54" i="41"/>
  <c r="N54" i="41"/>
  <c r="L54" i="41"/>
  <c r="L32" i="41" s="1"/>
  <c r="K54" i="41"/>
  <c r="I54" i="41"/>
  <c r="I32" i="41" s="1"/>
  <c r="H54" i="41"/>
  <c r="E54" i="41"/>
  <c r="F54" i="41" s="1"/>
  <c r="F32" i="41" s="1"/>
  <c r="O53" i="41"/>
  <c r="N53" i="41"/>
  <c r="K53" i="41"/>
  <c r="L53" i="41" s="1"/>
  <c r="L20" i="41" s="1"/>
  <c r="H53" i="41"/>
  <c r="I53" i="41" s="1"/>
  <c r="I20" i="41" s="1"/>
  <c r="E53" i="41"/>
  <c r="F53" i="41" s="1"/>
  <c r="F20" i="41" s="1"/>
  <c r="N52" i="41"/>
  <c r="O52" i="41" s="1"/>
  <c r="O24" i="41" s="1"/>
  <c r="L52" i="41"/>
  <c r="K52" i="41"/>
  <c r="H52" i="41"/>
  <c r="I52" i="41" s="1"/>
  <c r="I24" i="41" s="1"/>
  <c r="E52" i="41"/>
  <c r="F52" i="41" s="1"/>
  <c r="F24" i="41" s="1"/>
  <c r="O51" i="41"/>
  <c r="O31" i="41" s="1"/>
  <c r="N51" i="41"/>
  <c r="K51" i="41"/>
  <c r="L51" i="41" s="1"/>
  <c r="L31" i="41" s="1"/>
  <c r="H51" i="41"/>
  <c r="I51" i="41" s="1"/>
  <c r="I31" i="41" s="1"/>
  <c r="E51" i="41"/>
  <c r="F51" i="41" s="1"/>
  <c r="F31" i="41" s="1"/>
  <c r="O50" i="41"/>
  <c r="N50" i="41"/>
  <c r="L50" i="41"/>
  <c r="K50" i="41"/>
  <c r="I50" i="41"/>
  <c r="H50" i="41"/>
  <c r="E50" i="41"/>
  <c r="F50" i="41" s="1"/>
  <c r="F25" i="41" s="1"/>
  <c r="O49" i="41"/>
  <c r="N49" i="41"/>
  <c r="L49" i="41"/>
  <c r="K49" i="41"/>
  <c r="H49" i="41"/>
  <c r="I49" i="41" s="1"/>
  <c r="I18" i="41" s="1"/>
  <c r="E49" i="41"/>
  <c r="F49" i="41" s="1"/>
  <c r="F18" i="41" s="1"/>
  <c r="N48" i="41"/>
  <c r="O48" i="41" s="1"/>
  <c r="O22" i="41" s="1"/>
  <c r="L48" i="41"/>
  <c r="K48" i="41"/>
  <c r="H48" i="41"/>
  <c r="I48" i="41" s="1"/>
  <c r="I22" i="41" s="1"/>
  <c r="E48" i="41"/>
  <c r="F48" i="41" s="1"/>
  <c r="F22" i="41" s="1"/>
  <c r="O47" i="41"/>
  <c r="O29" i="41" s="1"/>
  <c r="N47" i="41"/>
  <c r="L47" i="41"/>
  <c r="L29" i="41" s="1"/>
  <c r="K47" i="41"/>
  <c r="H47" i="41"/>
  <c r="I47" i="41" s="1"/>
  <c r="I29" i="41" s="1"/>
  <c r="E47" i="41"/>
  <c r="F47" i="41" s="1"/>
  <c r="F29" i="41" s="1"/>
  <c r="N46" i="41"/>
  <c r="O46" i="41" s="1"/>
  <c r="O21" i="41" s="1"/>
  <c r="L46" i="41"/>
  <c r="K46" i="41"/>
  <c r="I46" i="41"/>
  <c r="H46" i="41"/>
  <c r="E46" i="41"/>
  <c r="F46" i="41" s="1"/>
  <c r="F21" i="41" s="1"/>
  <c r="O45" i="41"/>
  <c r="N45" i="41"/>
  <c r="L45" i="41"/>
  <c r="K45" i="41"/>
  <c r="H45" i="41"/>
  <c r="I45" i="41" s="1"/>
  <c r="I23" i="41" s="1"/>
  <c r="E45" i="41"/>
  <c r="F45" i="41" s="1"/>
  <c r="F23" i="41" s="1"/>
  <c r="N44" i="41"/>
  <c r="N64" i="41" s="1"/>
  <c r="K44" i="41"/>
  <c r="K64" i="41" s="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E33" i="41"/>
  <c r="D33" i="41"/>
  <c r="C33" i="41"/>
  <c r="B33" i="41"/>
  <c r="O32" i="41"/>
  <c r="N32" i="41"/>
  <c r="M32" i="41"/>
  <c r="K32" i="41"/>
  <c r="J32" i="41"/>
  <c r="H32" i="41"/>
  <c r="G32" i="41"/>
  <c r="E32" i="41"/>
  <c r="D32" i="41"/>
  <c r="C32" i="41"/>
  <c r="B32" i="41"/>
  <c r="N31" i="41"/>
  <c r="M31" i="41"/>
  <c r="K31" i="41"/>
  <c r="J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N29" i="41"/>
  <c r="M29" i="41"/>
  <c r="K29" i="41"/>
  <c r="J29" i="41"/>
  <c r="H29" i="41"/>
  <c r="G29" i="41"/>
  <c r="E29" i="41"/>
  <c r="D29" i="41"/>
  <c r="C29" i="41"/>
  <c r="B29" i="41"/>
  <c r="O28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K27" i="41"/>
  <c r="J27" i="41"/>
  <c r="H27" i="41"/>
  <c r="G27" i="41"/>
  <c r="E27" i="41"/>
  <c r="D27" i="41"/>
  <c r="C27" i="41"/>
  <c r="B27" i="41"/>
  <c r="N26" i="41"/>
  <c r="M26" i="41"/>
  <c r="K26" i="41"/>
  <c r="J26" i="41"/>
  <c r="H26" i="41"/>
  <c r="G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E25" i="41"/>
  <c r="D25" i="41"/>
  <c r="C25" i="41"/>
  <c r="B25" i="41"/>
  <c r="N24" i="41"/>
  <c r="M24" i="41"/>
  <c r="L24" i="41"/>
  <c r="K24" i="41"/>
  <c r="J24" i="41"/>
  <c r="H24" i="41"/>
  <c r="G24" i="41"/>
  <c r="E24" i="41"/>
  <c r="D24" i="41"/>
  <c r="C24" i="41"/>
  <c r="B24" i="41"/>
  <c r="O23" i="41"/>
  <c r="N23" i="41"/>
  <c r="M23" i="41"/>
  <c r="L23" i="41"/>
  <c r="K23" i="41"/>
  <c r="J23" i="41"/>
  <c r="G23" i="41"/>
  <c r="E23" i="41"/>
  <c r="D23" i="41"/>
  <c r="C23" i="41"/>
  <c r="B23" i="41"/>
  <c r="N22" i="41"/>
  <c r="M22" i="41"/>
  <c r="L22" i="41"/>
  <c r="K22" i="41"/>
  <c r="J22" i="41"/>
  <c r="H22" i="41"/>
  <c r="G22" i="41"/>
  <c r="E22" i="41"/>
  <c r="D22" i="41"/>
  <c r="C22" i="41"/>
  <c r="B22" i="41"/>
  <c r="N21" i="41"/>
  <c r="M21" i="41"/>
  <c r="L21" i="41"/>
  <c r="K21" i="41"/>
  <c r="J21" i="41"/>
  <c r="I21" i="41"/>
  <c r="H21" i="41"/>
  <c r="G21" i="41"/>
  <c r="E21" i="41"/>
  <c r="D21" i="41"/>
  <c r="C21" i="41"/>
  <c r="B21" i="41"/>
  <c r="O20" i="41"/>
  <c r="N20" i="41"/>
  <c r="M20" i="41"/>
  <c r="K20" i="41"/>
  <c r="J20" i="41"/>
  <c r="H20" i="41"/>
  <c r="G20" i="41"/>
  <c r="E20" i="41"/>
  <c r="D20" i="41"/>
  <c r="C20" i="41"/>
  <c r="B20" i="41"/>
  <c r="O19" i="41"/>
  <c r="N19" i="41"/>
  <c r="M19" i="41"/>
  <c r="K19" i="41"/>
  <c r="J19" i="41"/>
  <c r="H19" i="41"/>
  <c r="G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E18" i="41"/>
  <c r="D18" i="41"/>
  <c r="C18" i="41"/>
  <c r="B18" i="41"/>
  <c r="N17" i="41"/>
  <c r="M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N169" i="40"/>
  <c r="O169" i="40" s="1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N157" i="40"/>
  <c r="O157" i="40" s="1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N154" i="40"/>
  <c r="O154" i="40" s="1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N140" i="40"/>
  <c r="O140" i="40" s="1"/>
  <c r="L140" i="40"/>
  <c r="K140" i="40"/>
  <c r="I140" i="40"/>
  <c r="H140" i="40"/>
  <c r="F140" i="40"/>
  <c r="E140" i="40"/>
  <c r="N139" i="40"/>
  <c r="O139" i="40" s="1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N137" i="40"/>
  <c r="O137" i="40" s="1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N135" i="40"/>
  <c r="O135" i="40" s="1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N133" i="40"/>
  <c r="O133" i="40" s="1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N131" i="40"/>
  <c r="O131" i="40" s="1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N129" i="40"/>
  <c r="O129" i="40" s="1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N127" i="40"/>
  <c r="O127" i="40" s="1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N125" i="40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H113" i="40"/>
  <c r="I113" i="40" s="1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H105" i="40"/>
  <c r="I105" i="40" s="1"/>
  <c r="E105" i="40"/>
  <c r="F105" i="40" s="1"/>
  <c r="N104" i="40"/>
  <c r="O104" i="40" s="1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K99" i="40"/>
  <c r="L99" i="40" s="1"/>
  <c r="I99" i="40"/>
  <c r="H99" i="40"/>
  <c r="E99" i="40"/>
  <c r="F99" i="40" s="1"/>
  <c r="O98" i="40"/>
  <c r="N98" i="40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N89" i="40"/>
  <c r="O89" i="40" s="1"/>
  <c r="K89" i="40"/>
  <c r="L89" i="40" s="1"/>
  <c r="I89" i="40"/>
  <c r="H89" i="40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I87" i="40"/>
  <c r="H87" i="40"/>
  <c r="E87" i="40"/>
  <c r="F87" i="40" s="1"/>
  <c r="N86" i="40"/>
  <c r="O86" i="40" s="1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N83" i="40"/>
  <c r="O83" i="40" s="1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L80" i="40"/>
  <c r="K80" i="40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L72" i="40"/>
  <c r="K72" i="40"/>
  <c r="H72" i="40"/>
  <c r="I72" i="40" s="1"/>
  <c r="E72" i="40"/>
  <c r="F72" i="40" s="1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N59" i="40"/>
  <c r="O59" i="40" s="1"/>
  <c r="O32" i="40" s="1"/>
  <c r="K59" i="40"/>
  <c r="L59" i="40" s="1"/>
  <c r="L32" i="40" s="1"/>
  <c r="H59" i="40"/>
  <c r="I59" i="40" s="1"/>
  <c r="I32" i="40" s="1"/>
  <c r="E59" i="40"/>
  <c r="E32" i="40" s="1"/>
  <c r="N58" i="40"/>
  <c r="N31" i="40" s="1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O29" i="40" s="1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N54" i="40"/>
  <c r="O54" i="40" s="1"/>
  <c r="O27" i="40" s="1"/>
  <c r="K54" i="40"/>
  <c r="K27" i="40" s="1"/>
  <c r="I54" i="40"/>
  <c r="H54" i="40"/>
  <c r="E54" i="40"/>
  <c r="F54" i="40" s="1"/>
  <c r="F27" i="40" s="1"/>
  <c r="O53" i="40"/>
  <c r="O26" i="40" s="1"/>
  <c r="N53" i="40"/>
  <c r="K53" i="40"/>
  <c r="L53" i="40" s="1"/>
  <c r="L26" i="40" s="1"/>
  <c r="I53" i="40"/>
  <c r="I26" i="40" s="1"/>
  <c r="H53" i="40"/>
  <c r="E53" i="40"/>
  <c r="E26" i="40" s="1"/>
  <c r="N52" i="40"/>
  <c r="N25" i="40" s="1"/>
  <c r="K52" i="40"/>
  <c r="L52" i="40" s="1"/>
  <c r="L25" i="40" s="1"/>
  <c r="H52" i="40"/>
  <c r="H25" i="40" s="1"/>
  <c r="E52" i="40"/>
  <c r="F52" i="40" s="1"/>
  <c r="F25" i="40" s="1"/>
  <c r="O51" i="40"/>
  <c r="O24" i="40" s="1"/>
  <c r="N51" i="40"/>
  <c r="K51" i="40"/>
  <c r="L51" i="40" s="1"/>
  <c r="L24" i="40" s="1"/>
  <c r="I51" i="40"/>
  <c r="H51" i="40"/>
  <c r="E51" i="40"/>
  <c r="E24" i="40" s="1"/>
  <c r="N50" i="40"/>
  <c r="O50" i="40" s="1"/>
  <c r="O23" i="40" s="1"/>
  <c r="K50" i="40"/>
  <c r="L50" i="40" s="1"/>
  <c r="L23" i="40" s="1"/>
  <c r="I50" i="40"/>
  <c r="H50" i="40"/>
  <c r="E50" i="40"/>
  <c r="F50" i="40" s="1"/>
  <c r="F23" i="40" s="1"/>
  <c r="O49" i="40"/>
  <c r="O22" i="40" s="1"/>
  <c r="N49" i="40"/>
  <c r="N22" i="40" s="1"/>
  <c r="K49" i="40"/>
  <c r="L49" i="40" s="1"/>
  <c r="L22" i="40" s="1"/>
  <c r="I49" i="40"/>
  <c r="I22" i="40" s="1"/>
  <c r="H49" i="40"/>
  <c r="E49" i="40"/>
  <c r="E22" i="40" s="1"/>
  <c r="N48" i="40"/>
  <c r="O48" i="40" s="1"/>
  <c r="O21" i="40" s="1"/>
  <c r="L48" i="40"/>
  <c r="L21" i="40" s="1"/>
  <c r="K48" i="40"/>
  <c r="H48" i="40"/>
  <c r="I48" i="40" s="1"/>
  <c r="I21" i="40" s="1"/>
  <c r="E48" i="40"/>
  <c r="F48" i="40" s="1"/>
  <c r="F21" i="40" s="1"/>
  <c r="O47" i="40"/>
  <c r="O20" i="40" s="1"/>
  <c r="N47" i="40"/>
  <c r="K47" i="40"/>
  <c r="L47" i="40" s="1"/>
  <c r="L20" i="40" s="1"/>
  <c r="I47" i="40"/>
  <c r="H47" i="40"/>
  <c r="E47" i="40"/>
  <c r="F47" i="40" s="1"/>
  <c r="F20" i="40" s="1"/>
  <c r="N46" i="40"/>
  <c r="O46" i="40" s="1"/>
  <c r="O19" i="40" s="1"/>
  <c r="K46" i="40"/>
  <c r="L46" i="40" s="1"/>
  <c r="L19" i="40" s="1"/>
  <c r="I46" i="40"/>
  <c r="H46" i="40"/>
  <c r="E46" i="40"/>
  <c r="F46" i="40" s="1"/>
  <c r="F19" i="40" s="1"/>
  <c r="O45" i="40"/>
  <c r="O18" i="40" s="1"/>
  <c r="N45" i="40"/>
  <c r="L45" i="40"/>
  <c r="L18" i="40" s="1"/>
  <c r="K45" i="40"/>
  <c r="I45" i="40"/>
  <c r="H45" i="40"/>
  <c r="E45" i="40"/>
  <c r="F45" i="40" s="1"/>
  <c r="F18" i="40" s="1"/>
  <c r="N44" i="40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N32" i="40"/>
  <c r="M32" i="40"/>
  <c r="J32" i="40"/>
  <c r="H32" i="40"/>
  <c r="G32" i="40"/>
  <c r="D32" i="40"/>
  <c r="C32" i="40"/>
  <c r="B32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N27" i="40"/>
  <c r="M27" i="40"/>
  <c r="J27" i="40"/>
  <c r="I27" i="40"/>
  <c r="H27" i="40"/>
  <c r="G27" i="40"/>
  <c r="E27" i="40"/>
  <c r="D27" i="40"/>
  <c r="C27" i="40"/>
  <c r="B27" i="40"/>
  <c r="N26" i="40"/>
  <c r="M26" i="40"/>
  <c r="K26" i="40"/>
  <c r="J26" i="40"/>
  <c r="H26" i="40"/>
  <c r="G26" i="40"/>
  <c r="D26" i="40"/>
  <c r="C26" i="40"/>
  <c r="B26" i="40"/>
  <c r="M25" i="40"/>
  <c r="K25" i="40"/>
  <c r="J25" i="40"/>
  <c r="G25" i="40"/>
  <c r="E25" i="40"/>
  <c r="D25" i="40"/>
  <c r="C25" i="40"/>
  <c r="B25" i="40"/>
  <c r="N24" i="40"/>
  <c r="M24" i="40"/>
  <c r="K24" i="40"/>
  <c r="J24" i="40"/>
  <c r="I24" i="40"/>
  <c r="H24" i="40"/>
  <c r="G24" i="40"/>
  <c r="D24" i="40"/>
  <c r="C24" i="40"/>
  <c r="B24" i="40"/>
  <c r="M23" i="40"/>
  <c r="K23" i="40"/>
  <c r="J23" i="40"/>
  <c r="I23" i="40"/>
  <c r="H23" i="40"/>
  <c r="G23" i="40"/>
  <c r="E23" i="40"/>
  <c r="D23" i="40"/>
  <c r="C23" i="40"/>
  <c r="B23" i="40"/>
  <c r="M22" i="40"/>
  <c r="K22" i="40"/>
  <c r="J22" i="40"/>
  <c r="H22" i="40"/>
  <c r="G22" i="40"/>
  <c r="D22" i="40"/>
  <c r="C22" i="40"/>
  <c r="B22" i="40"/>
  <c r="N21" i="40"/>
  <c r="M21" i="40"/>
  <c r="K21" i="40"/>
  <c r="J21" i="40"/>
  <c r="H21" i="40"/>
  <c r="G21" i="40"/>
  <c r="E21" i="40"/>
  <c r="D21" i="40"/>
  <c r="C21" i="40"/>
  <c r="B21" i="40"/>
  <c r="N20" i="40"/>
  <c r="M20" i="40"/>
  <c r="K20" i="40"/>
  <c r="J20" i="40"/>
  <c r="I20" i="40"/>
  <c r="H20" i="40"/>
  <c r="G20" i="40"/>
  <c r="E20" i="40"/>
  <c r="D20" i="40"/>
  <c r="C20" i="40"/>
  <c r="B20" i="40"/>
  <c r="N19" i="40"/>
  <c r="M19" i="40"/>
  <c r="K19" i="40"/>
  <c r="J19" i="40"/>
  <c r="I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E199" i="43" l="1"/>
  <c r="F199" i="43"/>
  <c r="E172" i="43"/>
  <c r="F152" i="43"/>
  <c r="F172" i="43" s="1"/>
  <c r="F125" i="43"/>
  <c r="F145" i="43"/>
  <c r="E118" i="43"/>
  <c r="F118" i="43"/>
  <c r="E91" i="43"/>
  <c r="F91" i="43"/>
  <c r="E64" i="43"/>
  <c r="F44" i="43"/>
  <c r="K199" i="43"/>
  <c r="L179" i="43"/>
  <c r="L199" i="43" s="1"/>
  <c r="K172" i="43"/>
  <c r="L152" i="43"/>
  <c r="L172" i="43" s="1"/>
  <c r="L125" i="43"/>
  <c r="L145" i="43" s="1"/>
  <c r="K118" i="43"/>
  <c r="L118" i="43"/>
  <c r="L71" i="43"/>
  <c r="L91" i="43" s="1"/>
  <c r="G7" i="43" s="1"/>
  <c r="K64" i="43"/>
  <c r="L44" i="43"/>
  <c r="L64" i="43" s="1"/>
  <c r="I179" i="43"/>
  <c r="I199" i="43" s="1"/>
  <c r="G9" i="43" s="1"/>
  <c r="I152" i="43"/>
  <c r="I172" i="43" s="1"/>
  <c r="I98" i="43"/>
  <c r="I118" i="43" s="1"/>
  <c r="I91" i="43"/>
  <c r="O179" i="42"/>
  <c r="O199" i="42" s="1"/>
  <c r="N172" i="42"/>
  <c r="O172" i="42"/>
  <c r="O125" i="42"/>
  <c r="O145" i="42" s="1"/>
  <c r="N118" i="42"/>
  <c r="O98" i="42"/>
  <c r="O118" i="42" s="1"/>
  <c r="O64" i="42"/>
  <c r="N64" i="42"/>
  <c r="G5" i="42" s="1"/>
  <c r="K37" i="43"/>
  <c r="O37" i="43"/>
  <c r="N37" i="43"/>
  <c r="H37" i="43"/>
  <c r="E37" i="43"/>
  <c r="I37" i="43"/>
  <c r="L37" i="43"/>
  <c r="G5" i="43"/>
  <c r="G3" i="43"/>
  <c r="K199" i="42"/>
  <c r="L179" i="42"/>
  <c r="L199" i="42" s="1"/>
  <c r="K172" i="42"/>
  <c r="L152" i="42"/>
  <c r="L172" i="42" s="1"/>
  <c r="K118" i="42"/>
  <c r="L118" i="42"/>
  <c r="L44" i="42"/>
  <c r="L64" i="42" s="1"/>
  <c r="I179" i="42"/>
  <c r="I199" i="42" s="1"/>
  <c r="G9" i="42" s="1"/>
  <c r="I152" i="42"/>
  <c r="I172" i="42" s="1"/>
  <c r="I98" i="42"/>
  <c r="I118" i="42" s="1"/>
  <c r="I44" i="42"/>
  <c r="I64" i="42" s="1"/>
  <c r="O199" i="41"/>
  <c r="N199" i="41"/>
  <c r="O152" i="41"/>
  <c r="O172" i="41" s="1"/>
  <c r="N145" i="41"/>
  <c r="O145" i="41"/>
  <c r="N118" i="41"/>
  <c r="O98" i="41"/>
  <c r="O118" i="41" s="1"/>
  <c r="O91" i="41"/>
  <c r="N91" i="41"/>
  <c r="O44" i="41"/>
  <c r="F37" i="42"/>
  <c r="N37" i="42"/>
  <c r="K37" i="42"/>
  <c r="O37" i="42"/>
  <c r="H37" i="42"/>
  <c r="L37" i="42"/>
  <c r="E37" i="42"/>
  <c r="I37" i="42"/>
  <c r="G7" i="42"/>
  <c r="G3" i="42"/>
  <c r="K199" i="41"/>
  <c r="L199" i="41"/>
  <c r="K172" i="41"/>
  <c r="L152" i="41"/>
  <c r="L172" i="41" s="1"/>
  <c r="L145" i="41"/>
  <c r="K145" i="41"/>
  <c r="L118" i="41"/>
  <c r="K118" i="41"/>
  <c r="L71" i="41"/>
  <c r="L91" i="41" s="1"/>
  <c r="L44" i="41"/>
  <c r="I179" i="41"/>
  <c r="I199" i="41" s="1"/>
  <c r="I152" i="41"/>
  <c r="I172" i="41" s="1"/>
  <c r="I125" i="41"/>
  <c r="I145" i="41" s="1"/>
  <c r="I98" i="41"/>
  <c r="I118" i="41" s="1"/>
  <c r="I71" i="41"/>
  <c r="I91" i="41" s="1"/>
  <c r="H23" i="41"/>
  <c r="H37" i="41" s="1"/>
  <c r="H64" i="41"/>
  <c r="I44" i="41"/>
  <c r="F91" i="41"/>
  <c r="F44" i="41"/>
  <c r="N199" i="40"/>
  <c r="O179" i="40"/>
  <c r="O199" i="40" s="1"/>
  <c r="O152" i="40"/>
  <c r="O172" i="40" s="1"/>
  <c r="N145" i="40"/>
  <c r="O125" i="40"/>
  <c r="O145" i="40" s="1"/>
  <c r="O118" i="40"/>
  <c r="N118" i="40"/>
  <c r="O71" i="40"/>
  <c r="N64" i="40"/>
  <c r="N17" i="40"/>
  <c r="O44" i="40"/>
  <c r="O52" i="40"/>
  <c r="O25" i="40" s="1"/>
  <c r="O58" i="40"/>
  <c r="O31" i="40" s="1"/>
  <c r="N23" i="40"/>
  <c r="E37" i="41"/>
  <c r="K37" i="41"/>
  <c r="N37" i="41"/>
  <c r="G9" i="41"/>
  <c r="G7" i="41"/>
  <c r="G3" i="41"/>
  <c r="K199" i="40"/>
  <c r="L179" i="40"/>
  <c r="L199" i="40" s="1"/>
  <c r="L152" i="40"/>
  <c r="L172" i="40" s="1"/>
  <c r="L125" i="40"/>
  <c r="L145" i="40" s="1"/>
  <c r="L118" i="40"/>
  <c r="K118" i="40"/>
  <c r="L91" i="40"/>
  <c r="K91" i="40"/>
  <c r="K17" i="40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F64" i="43" l="1"/>
  <c r="F30" i="43"/>
  <c r="F37" i="43" s="1"/>
  <c r="G11" i="43"/>
  <c r="O64" i="41"/>
  <c r="O17" i="41"/>
  <c r="O37" i="41" s="1"/>
  <c r="G11" i="42"/>
  <c r="L64" i="41"/>
  <c r="L17" i="41"/>
  <c r="L37" i="41" s="1"/>
  <c r="I64" i="41"/>
  <c r="I17" i="41"/>
  <c r="I37" i="41" s="1"/>
  <c r="F64" i="41"/>
  <c r="F17" i="41"/>
  <c r="F37" i="41" s="1"/>
  <c r="N37" i="40"/>
  <c r="G7" i="40"/>
  <c r="O64" i="40"/>
  <c r="O17" i="40"/>
  <c r="O37" i="40" s="1"/>
  <c r="K37" i="40"/>
  <c r="L64" i="40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1" l="1"/>
  <c r="G5" i="41"/>
  <c r="G11" i="40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21" i="9"/>
  <c r="I220" i="9"/>
  <c r="I216" i="9"/>
  <c r="K22" i="5"/>
  <c r="O235" i="9"/>
  <c r="I264" i="9"/>
  <c r="C192" i="9"/>
  <c r="C47" i="9"/>
  <c r="O238" i="9"/>
  <c r="H270" i="9"/>
  <c r="C84" i="9"/>
  <c r="O35" i="9"/>
  <c r="E28" i="9"/>
  <c r="N187" i="9"/>
  <c r="G68" i="3"/>
  <c r="K30" i="9"/>
  <c r="F108" i="9"/>
  <c r="O279" i="9"/>
  <c r="N41" i="9"/>
  <c r="N221" i="9"/>
  <c r="C75" i="9"/>
  <c r="N108" i="9"/>
  <c r="K259" i="9"/>
  <c r="K23" i="5"/>
  <c r="G40" i="3"/>
  <c r="L271" i="9"/>
  <c r="K48" i="3"/>
  <c r="K157" i="9"/>
  <c r="I236" i="9"/>
  <c r="N181" i="9"/>
  <c r="F125" i="9"/>
  <c r="O61" i="3"/>
  <c r="I278" i="9"/>
  <c r="I254" i="9"/>
  <c r="L195" i="9"/>
  <c r="C224" i="9"/>
  <c r="N226" i="9"/>
  <c r="C174" i="9"/>
  <c r="N142" i="9"/>
  <c r="C231" i="9"/>
  <c r="O44" i="9"/>
  <c r="O71" i="3"/>
  <c r="I23" i="9"/>
  <c r="F178" i="9"/>
  <c r="F277" i="9"/>
  <c r="N222" i="9"/>
  <c r="C41" i="9"/>
  <c r="N42" i="9"/>
  <c r="I62" i="9"/>
  <c r="E147" i="9"/>
  <c r="N186" i="9"/>
  <c r="K6" i="3"/>
  <c r="H41" i="9"/>
  <c r="L109" i="9"/>
  <c r="K98" i="9"/>
  <c r="H194" i="9"/>
  <c r="E76" i="9"/>
  <c r="O41" i="9"/>
  <c r="C181" i="9"/>
  <c r="H217" i="9"/>
  <c r="H42" i="9"/>
  <c r="C187" i="9"/>
  <c r="O236" i="9"/>
  <c r="F83" i="9"/>
  <c r="O163" i="9"/>
  <c r="O138" i="9"/>
  <c r="I77" i="9"/>
  <c r="N34" i="9"/>
  <c r="E259" i="9"/>
  <c r="I101" i="9"/>
  <c r="I50" i="9"/>
  <c r="F220" i="9"/>
  <c r="F37" i="9"/>
  <c r="L45" i="9"/>
  <c r="O228" i="9"/>
  <c r="L223" i="9"/>
  <c r="H148" i="9"/>
  <c r="C101" i="9"/>
  <c r="I159" i="9"/>
  <c r="K7" i="5"/>
  <c r="C42" i="9"/>
  <c r="C280" i="9"/>
  <c r="E256" i="9"/>
  <c r="C102" i="9"/>
  <c r="E278" i="9"/>
  <c r="E195" i="9"/>
  <c r="I182" i="9"/>
  <c r="E219" i="9"/>
  <c r="C85" i="9"/>
  <c r="K176" i="9"/>
  <c r="H114" i="9"/>
  <c r="G64" i="3"/>
  <c r="F23" i="9"/>
  <c r="K269" i="9"/>
  <c r="O106" i="9"/>
  <c r="L120" i="9"/>
  <c r="C198" i="9"/>
  <c r="F127" i="9"/>
  <c r="G45" i="3"/>
  <c r="F155" i="9"/>
  <c r="H105" i="9"/>
  <c r="E274" i="9"/>
  <c r="K72" i="3"/>
  <c r="K274" i="9"/>
  <c r="K270" i="9"/>
  <c r="N116" i="9"/>
  <c r="C199" i="9"/>
  <c r="N48" i="9"/>
  <c r="O87" i="9"/>
  <c r="C33" i="9"/>
  <c r="K260" i="9"/>
  <c r="O75" i="9"/>
  <c r="I31" i="9"/>
  <c r="C251" i="9"/>
  <c r="K184" i="9"/>
  <c r="C214" i="9"/>
  <c r="O184" i="9"/>
  <c r="E275" i="9"/>
  <c r="L262" i="9"/>
  <c r="L128" i="9"/>
  <c r="G75" i="3"/>
  <c r="N122" i="9"/>
  <c r="L98" i="9"/>
  <c r="N104" i="9"/>
  <c r="I234" i="9"/>
  <c r="C128" i="9"/>
  <c r="I36" i="9"/>
  <c r="N269" i="9"/>
  <c r="L160" i="9"/>
  <c r="K277" i="9"/>
  <c r="N88" i="9"/>
  <c r="K202" i="9"/>
  <c r="L73" i="9"/>
  <c r="I279" i="9"/>
  <c r="H235" i="9"/>
  <c r="E40" i="9"/>
  <c r="E99" i="9"/>
  <c r="O109" i="9"/>
  <c r="E33" i="9"/>
  <c r="F85" i="9"/>
  <c r="N76" i="9"/>
  <c r="O90" i="9"/>
  <c r="L62" i="9"/>
  <c r="O219" i="9"/>
  <c r="E49" i="9"/>
  <c r="K68" i="3"/>
  <c r="O164" i="9"/>
  <c r="K10" i="5"/>
  <c r="N124" i="9"/>
  <c r="H274" i="9"/>
  <c r="N62" i="9"/>
  <c r="L157" i="9"/>
  <c r="O73" i="9"/>
  <c r="L201" i="9"/>
  <c r="H109" i="9"/>
  <c r="H163" i="9"/>
  <c r="I38" i="9"/>
  <c r="F255" i="9"/>
  <c r="I223" i="9"/>
  <c r="E101" i="9"/>
  <c r="C118" i="9"/>
  <c r="O230" i="9"/>
  <c r="I86" i="9"/>
  <c r="E115" i="9"/>
  <c r="H145" i="9"/>
  <c r="K231" i="9"/>
  <c r="K181" i="9"/>
  <c r="N194" i="9"/>
  <c r="C260" i="9"/>
  <c r="C110" i="9"/>
  <c r="O259" i="9"/>
  <c r="K250" i="9"/>
  <c r="C126" i="9"/>
  <c r="K143" i="9"/>
  <c r="E177" i="9"/>
  <c r="K11" i="3"/>
  <c r="I269" i="9"/>
  <c r="L144" i="9"/>
  <c r="C74" i="9"/>
  <c r="I161" i="9"/>
  <c r="L31" i="9"/>
  <c r="K136" i="9"/>
  <c r="O250" i="9"/>
  <c r="L47" i="9"/>
  <c r="I153" i="9"/>
  <c r="K115" i="9"/>
  <c r="L141" i="9"/>
  <c r="N72" i="9"/>
  <c r="H257" i="9"/>
  <c r="O192" i="9"/>
  <c r="I33" i="9"/>
  <c r="H27" i="9"/>
  <c r="N137" i="9"/>
  <c r="K252" i="9"/>
  <c r="L256" i="9"/>
  <c r="O189" i="9"/>
  <c r="N184" i="9"/>
  <c r="C27" i="9"/>
  <c r="L161" i="9"/>
  <c r="N115" i="9"/>
  <c r="O179" i="9"/>
  <c r="K18" i="5"/>
  <c r="F223" i="9"/>
  <c r="C116" i="9"/>
  <c r="K50" i="3"/>
  <c r="F50" i="9"/>
  <c r="O50" i="9"/>
  <c r="L61" i="9"/>
  <c r="H193" i="9"/>
  <c r="O216" i="9"/>
  <c r="I104" i="9"/>
  <c r="N71" i="9"/>
  <c r="C279" i="9"/>
  <c r="C233" i="9"/>
  <c r="O78" i="9"/>
  <c r="E127" i="9"/>
  <c r="O50" i="3"/>
  <c r="F39" i="9"/>
  <c r="L177" i="9"/>
  <c r="G47" i="3"/>
  <c r="E80" i="9"/>
  <c r="O68" i="9"/>
  <c r="K23" i="9"/>
  <c r="I151" i="9"/>
  <c r="I42" i="9"/>
  <c r="O162" i="9"/>
  <c r="K65" i="3"/>
  <c r="C80" i="9"/>
  <c r="F74" i="9"/>
  <c r="I139" i="9"/>
  <c r="N177" i="9"/>
  <c r="H237" i="9"/>
  <c r="O60" i="9"/>
  <c r="K11" i="5"/>
  <c r="L163" i="9"/>
  <c r="H227" i="9"/>
  <c r="N99" i="9"/>
  <c r="E220" i="9"/>
  <c r="I175" i="9"/>
  <c r="E201" i="9"/>
  <c r="I257" i="9"/>
  <c r="N152" i="9"/>
  <c r="I127" i="9"/>
  <c r="C89" i="9"/>
  <c r="N200" i="9"/>
  <c r="L140" i="9"/>
  <c r="E263" i="9"/>
  <c r="F179" i="9"/>
  <c r="K271" i="9"/>
  <c r="E235" i="9"/>
  <c r="I187" i="9"/>
  <c r="K67" i="9"/>
  <c r="E78" i="9"/>
  <c r="L213" i="9"/>
  <c r="N215" i="9"/>
  <c r="O31" i="9"/>
  <c r="K62" i="9"/>
  <c r="F216" i="9"/>
  <c r="I48" i="9"/>
  <c r="N212" i="9"/>
  <c r="O72" i="9"/>
  <c r="L263" i="9"/>
  <c r="E280" i="9"/>
  <c r="I63" i="9"/>
  <c r="H279" i="9"/>
  <c r="H22" i="9"/>
  <c r="O49" i="3"/>
  <c r="E273" i="9"/>
  <c r="F195" i="9"/>
  <c r="K20" i="3"/>
  <c r="N31" i="9"/>
  <c r="F165" i="9"/>
  <c r="I266" i="9"/>
  <c r="O276" i="9"/>
  <c r="N256" i="9"/>
  <c r="H221" i="9"/>
  <c r="L143" i="9"/>
  <c r="E232" i="9"/>
  <c r="K257" i="9"/>
  <c r="C60" i="9"/>
  <c r="O257" i="9"/>
  <c r="H76" i="9"/>
  <c r="N196" i="9"/>
  <c r="E82" i="9"/>
  <c r="K35" i="3"/>
  <c r="E261" i="9"/>
  <c r="O152" i="9"/>
  <c r="H136" i="9"/>
  <c r="E158" i="9"/>
  <c r="F47" i="9"/>
  <c r="I232" i="9"/>
  <c r="H159" i="9"/>
  <c r="L234" i="9"/>
  <c r="K251" i="9"/>
  <c r="F64" i="9"/>
  <c r="C166" i="9"/>
  <c r="K150" i="9"/>
  <c r="F101" i="9"/>
  <c r="K45" i="3"/>
  <c r="F81" i="9"/>
  <c r="H240" i="9"/>
  <c r="O42" i="9"/>
  <c r="O124" i="9"/>
  <c r="E267" i="9"/>
  <c r="N278" i="9"/>
  <c r="N140" i="9"/>
  <c r="H80" i="9"/>
  <c r="O44" i="3"/>
  <c r="F100" i="9"/>
  <c r="C276" i="9"/>
  <c r="I87" i="9"/>
  <c r="H28" i="9"/>
  <c r="E182" i="9"/>
  <c r="I82" i="9"/>
  <c r="N120" i="9"/>
  <c r="I262" i="9"/>
  <c r="O102" i="9"/>
  <c r="N85" i="9"/>
  <c r="H198" i="9"/>
  <c r="K159" i="9"/>
  <c r="G46" i="3"/>
  <c r="N242" i="9"/>
  <c r="H158" i="9"/>
  <c r="N84" i="9"/>
  <c r="G67" i="3"/>
  <c r="L239" i="9"/>
  <c r="L40" i="9"/>
  <c r="H62" i="9"/>
  <c r="K126" i="9"/>
  <c r="F200" i="9"/>
  <c r="C236" i="9"/>
  <c r="O25" i="9"/>
  <c r="F65" i="9"/>
  <c r="K47" i="3"/>
  <c r="K73" i="3"/>
  <c r="L184" i="9"/>
  <c r="K36" i="3"/>
  <c r="K121" i="9"/>
  <c r="L224" i="9"/>
  <c r="L272" i="9"/>
  <c r="I99" i="9"/>
  <c r="L125" i="9"/>
  <c r="H255" i="9"/>
  <c r="L142" i="9"/>
  <c r="O45" i="9"/>
  <c r="F269" i="9"/>
  <c r="F43" i="9"/>
  <c r="O23" i="9"/>
  <c r="K45" i="9"/>
  <c r="K46" i="3"/>
  <c r="F231" i="9"/>
  <c r="F27" i="9"/>
  <c r="N182" i="9"/>
  <c r="K165" i="9"/>
  <c r="I85" i="9"/>
  <c r="H140" i="9"/>
  <c r="I202" i="9"/>
  <c r="E228" i="9"/>
  <c r="N102" i="9"/>
  <c r="H39" i="9"/>
  <c r="C117" i="9"/>
  <c r="O47" i="3"/>
  <c r="C238" i="9"/>
  <c r="C228" i="9"/>
  <c r="N79" i="9"/>
  <c r="L200" i="9"/>
  <c r="C23" i="9"/>
  <c r="O81" i="9"/>
  <c r="K8" i="5"/>
  <c r="O213" i="9"/>
  <c r="E189" i="9"/>
  <c r="L193" i="9"/>
  <c r="F219" i="9"/>
  <c r="K10" i="3"/>
  <c r="O111" i="9"/>
  <c r="H164" i="9"/>
  <c r="C157" i="9"/>
  <c r="H102" i="9"/>
  <c r="O232" i="9"/>
  <c r="F48" i="9"/>
  <c r="L225" i="9"/>
  <c r="H241" i="9"/>
  <c r="E65" i="9"/>
  <c r="G71" i="3"/>
  <c r="I215" i="9"/>
  <c r="F188" i="9"/>
  <c r="K139" i="9"/>
  <c r="K178" i="9"/>
  <c r="K262" i="9"/>
  <c r="I185" i="9"/>
  <c r="C256" i="9"/>
  <c r="E255" i="9"/>
  <c r="N263" i="9"/>
  <c r="L114" i="9"/>
  <c r="L23" i="9"/>
  <c r="O61" i="9"/>
  <c r="L68" i="9"/>
  <c r="K8" i="3"/>
  <c r="K77" i="9"/>
  <c r="H60" i="9"/>
  <c r="H269" i="9"/>
  <c r="E25" i="9"/>
  <c r="N60" i="9"/>
  <c r="L229" i="9"/>
  <c r="N51" i="9"/>
  <c r="H253" i="9"/>
  <c r="F98" i="9"/>
  <c r="N229" i="9"/>
  <c r="O229" i="9"/>
  <c r="K145" i="9"/>
  <c r="L39" i="9"/>
  <c r="O103" i="9"/>
  <c r="N201" i="9"/>
  <c r="N189" i="9"/>
  <c r="E159" i="9"/>
  <c r="F149" i="9"/>
  <c r="L159" i="9"/>
  <c r="K226" i="9"/>
  <c r="N227" i="9"/>
  <c r="I125" i="9"/>
  <c r="I188" i="9"/>
  <c r="O174" i="9"/>
  <c r="O38" i="9"/>
  <c r="H122" i="9"/>
  <c r="C160" i="9"/>
  <c r="C255" i="9"/>
  <c r="O155" i="9"/>
  <c r="O204" i="9"/>
  <c r="L24" i="9"/>
  <c r="O88" i="9"/>
  <c r="O157" i="9"/>
  <c r="F110" i="9"/>
  <c r="O118" i="9"/>
  <c r="K37" i="3"/>
  <c r="L26" i="9"/>
  <c r="N148" i="9"/>
  <c r="O76" i="9"/>
  <c r="F122" i="9"/>
  <c r="F80" i="9"/>
  <c r="H251" i="9"/>
  <c r="N49" i="9"/>
  <c r="L88" i="9"/>
  <c r="N265" i="9"/>
  <c r="O177" i="9"/>
  <c r="E125" i="9"/>
  <c r="L192" i="9"/>
  <c r="L227" i="9"/>
  <c r="I106" i="9"/>
  <c r="O128" i="9"/>
  <c r="E234" i="9"/>
  <c r="G74" i="3"/>
  <c r="G73" i="3"/>
  <c r="F183" i="9"/>
  <c r="L81" i="9"/>
  <c r="K234" i="9"/>
  <c r="E196" i="9"/>
  <c r="O269" i="9"/>
  <c r="F226" i="9"/>
  <c r="H35" i="9"/>
  <c r="L197" i="9"/>
  <c r="F51" i="9"/>
  <c r="I76" i="9"/>
  <c r="L147" i="9"/>
  <c r="K79" i="9"/>
  <c r="H161" i="9"/>
  <c r="L25" i="9"/>
  <c r="N45" i="9"/>
  <c r="I253" i="9"/>
  <c r="C36" i="9"/>
  <c r="N161" i="9"/>
  <c r="K62" i="3"/>
  <c r="C122" i="9"/>
  <c r="N26" i="9"/>
  <c r="E193" i="9"/>
  <c r="F222" i="9"/>
  <c r="I72" i="9"/>
  <c r="E44" i="9"/>
  <c r="H25" i="9"/>
  <c r="E215" i="9"/>
  <c r="N260" i="9"/>
  <c r="H260" i="9"/>
  <c r="F184" i="9"/>
  <c r="K107" i="9"/>
  <c r="E213" i="9"/>
  <c r="K32" i="9"/>
  <c r="H123" i="9"/>
  <c r="I152" i="9"/>
  <c r="I84" i="9"/>
  <c r="O122" i="9"/>
  <c r="N29" i="9"/>
  <c r="K114" i="9"/>
  <c r="H48" i="9"/>
  <c r="C165" i="9"/>
  <c r="C150" i="9"/>
  <c r="K177" i="9"/>
  <c r="F113" i="9"/>
  <c r="K238" i="9"/>
  <c r="O56" i="3"/>
  <c r="N117" i="9"/>
  <c r="E60" i="9"/>
  <c r="O239" i="9"/>
  <c r="L191" i="9"/>
  <c r="L270" i="9"/>
  <c r="G59" i="3"/>
  <c r="O74" i="3"/>
  <c r="F45" i="9"/>
  <c r="I75" i="9"/>
  <c r="O176" i="9"/>
  <c r="O233" i="9"/>
  <c r="F240" i="9"/>
  <c r="I43" i="9"/>
  <c r="I189" i="9"/>
  <c r="H46" i="9"/>
  <c r="C107" i="9"/>
  <c r="H65" i="9"/>
  <c r="I176" i="9"/>
  <c r="N33" i="9"/>
  <c r="H83" i="9"/>
  <c r="E153" i="9"/>
  <c r="C182" i="9"/>
  <c r="O151" i="9"/>
  <c r="F61" i="9"/>
  <c r="F267" i="9"/>
  <c r="L189" i="9"/>
  <c r="O186" i="9"/>
  <c r="I174" i="9"/>
  <c r="K230" i="9"/>
  <c r="K74" i="9"/>
  <c r="O212" i="9"/>
  <c r="K64" i="9"/>
  <c r="O271" i="9"/>
  <c r="L103" i="9"/>
  <c r="F148" i="9"/>
  <c r="H195" i="9"/>
  <c r="C141" i="9"/>
  <c r="F263" i="9"/>
  <c r="K34" i="3"/>
  <c r="H144" i="9"/>
  <c r="E260" i="9"/>
  <c r="K51" i="9"/>
  <c r="L203" i="9"/>
  <c r="H258" i="9"/>
  <c r="F191" i="9"/>
  <c r="L279" i="9"/>
  <c r="I24" i="9"/>
  <c r="L175" i="9"/>
  <c r="N255" i="9"/>
  <c r="K63" i="3"/>
  <c r="K182" i="9"/>
  <c r="L102" i="9"/>
  <c r="O264" i="9"/>
  <c r="L217" i="9"/>
  <c r="C121" i="9"/>
  <c r="N279" i="9"/>
  <c r="C217" i="9"/>
  <c r="N75" i="9"/>
  <c r="O27" i="9"/>
  <c r="O197" i="9"/>
  <c r="G42" i="3"/>
  <c r="K261" i="9"/>
  <c r="E100" i="9"/>
  <c r="H212" i="9"/>
  <c r="H261" i="9"/>
  <c r="N101" i="9"/>
  <c r="L199" i="9"/>
  <c r="L137" i="9"/>
  <c r="I39" i="9"/>
  <c r="C29" i="9"/>
  <c r="I241" i="9"/>
  <c r="N52" i="9"/>
  <c r="K49" i="3"/>
  <c r="K21" i="3"/>
  <c r="K90" i="9"/>
  <c r="N127" i="9"/>
  <c r="N218" i="9"/>
  <c r="O146" i="9"/>
  <c r="K117" i="9"/>
  <c r="I196" i="9"/>
  <c r="I184" i="9"/>
  <c r="K198" i="9"/>
  <c r="E48" i="9"/>
  <c r="L75" i="9"/>
  <c r="K87" i="9"/>
  <c r="H68" i="9"/>
  <c r="O37" i="9"/>
  <c r="E251" i="9"/>
  <c r="K149" i="9"/>
  <c r="F66" i="9"/>
  <c r="N197" i="9"/>
  <c r="F259" i="9"/>
  <c r="I178" i="9"/>
  <c r="O66" i="9"/>
  <c r="O112" i="9"/>
  <c r="F144" i="9"/>
  <c r="K146" i="9"/>
  <c r="O42" i="3"/>
  <c r="L240" i="9"/>
  <c r="K155" i="9"/>
  <c r="O175" i="9"/>
  <c r="I40" i="9"/>
  <c r="I166" i="9"/>
  <c r="L183" i="9"/>
  <c r="L174" i="9"/>
  <c r="K44" i="9"/>
  <c r="F38" i="9"/>
  <c r="C237" i="9"/>
  <c r="O70" i="3"/>
  <c r="H119" i="9"/>
  <c r="K12" i="5"/>
  <c r="I186" i="9"/>
  <c r="F273" i="9"/>
  <c r="K174" i="9"/>
  <c r="N240" i="9"/>
  <c r="I277" i="9"/>
  <c r="L64" i="9"/>
  <c r="I148" i="9"/>
  <c r="H214" i="9"/>
  <c r="F32" i="9"/>
  <c r="L46" i="9"/>
  <c r="K258" i="9"/>
  <c r="O62" i="9"/>
  <c r="K28" i="9"/>
  <c r="I147" i="9"/>
  <c r="H149" i="9"/>
  <c r="L260" i="9"/>
  <c r="G60" i="3"/>
  <c r="C136" i="9"/>
  <c r="K256" i="9"/>
  <c r="E277" i="9"/>
  <c r="O64" i="3"/>
  <c r="N106" i="9"/>
  <c r="O120" i="9"/>
  <c r="F126" i="9"/>
  <c r="C163" i="9"/>
  <c r="I271" i="9"/>
  <c r="H154" i="9"/>
  <c r="O260" i="9"/>
  <c r="L273" i="9"/>
  <c r="I162" i="9"/>
  <c r="I34" i="9"/>
  <c r="I25" i="9"/>
  <c r="F242" i="9"/>
  <c r="I228" i="9"/>
  <c r="E137" i="9"/>
  <c r="E42" i="9"/>
  <c r="F251" i="9"/>
  <c r="E188" i="9"/>
  <c r="K280" i="9"/>
  <c r="O262" i="9"/>
  <c r="I22" i="9"/>
  <c r="I122" i="9"/>
  <c r="H74" i="9"/>
  <c r="G43" i="3"/>
  <c r="E181" i="9"/>
  <c r="O41" i="3"/>
  <c r="L258" i="9"/>
  <c r="I258" i="9"/>
  <c r="I225" i="9"/>
  <c r="E279" i="9"/>
  <c r="H121" i="9"/>
  <c r="K35" i="9"/>
  <c r="G70" i="3"/>
  <c r="F237" i="9"/>
  <c r="O203" i="9"/>
  <c r="K265" i="9"/>
  <c r="F41" i="9"/>
  <c r="L78" i="9"/>
  <c r="K275" i="9"/>
  <c r="K140" i="9"/>
  <c r="C240" i="9"/>
  <c r="H153" i="9"/>
  <c r="N180" i="9"/>
  <c r="N202" i="9"/>
  <c r="K102" i="9"/>
  <c r="I120" i="9"/>
  <c r="L33" i="9"/>
  <c r="G33" i="3"/>
  <c r="C265" i="9"/>
  <c r="O144" i="9"/>
  <c r="K39" i="3"/>
  <c r="O159" i="9"/>
  <c r="H216" i="9"/>
  <c r="I179" i="9"/>
  <c r="L28" i="9"/>
  <c r="L41" i="9"/>
  <c r="I119" i="9"/>
  <c r="I89" i="9"/>
  <c r="I150" i="9"/>
  <c r="C22" i="9"/>
  <c r="O263" i="9"/>
  <c r="K254" i="9"/>
  <c r="O255" i="9"/>
  <c r="I213" i="9"/>
  <c r="F212" i="9"/>
  <c r="H118" i="9"/>
  <c r="H231" i="9"/>
  <c r="E141" i="9"/>
  <c r="G31" i="3"/>
  <c r="H32" i="9"/>
  <c r="K279" i="9"/>
  <c r="F112" i="9"/>
  <c r="I256" i="9"/>
  <c r="K60" i="3"/>
  <c r="N87" i="9"/>
  <c r="I29" i="9"/>
  <c r="C190" i="9"/>
  <c r="O200" i="9"/>
  <c r="K111" i="9"/>
  <c r="L65" i="9"/>
  <c r="E204" i="9"/>
  <c r="H228" i="9"/>
  <c r="N204" i="9"/>
  <c r="K264" i="9"/>
  <c r="C184" i="9"/>
  <c r="L44" i="9"/>
  <c r="C25" i="9"/>
  <c r="C62" i="9"/>
  <c r="F234" i="9"/>
  <c r="C179" i="9"/>
  <c r="I157" i="9"/>
  <c r="E154" i="9"/>
  <c r="F174" i="9"/>
  <c r="L121" i="9"/>
  <c r="C264" i="9"/>
  <c r="K56" i="3"/>
  <c r="F46" i="9"/>
  <c r="K151" i="9"/>
  <c r="O37" i="3"/>
  <c r="I190" i="9"/>
  <c r="L233" i="9"/>
  <c r="F104" i="9"/>
  <c r="H268" i="9"/>
  <c r="K128" i="9"/>
  <c r="O214" i="9"/>
  <c r="F160" i="9"/>
  <c r="N141" i="9"/>
  <c r="N32" i="9"/>
  <c r="K7" i="3"/>
  <c r="H139" i="9"/>
  <c r="H213" i="9"/>
  <c r="H107" i="9"/>
  <c r="L106" i="9"/>
  <c r="C69" i="9"/>
  <c r="I280" i="9"/>
  <c r="K154" i="9"/>
  <c r="O148" i="9"/>
  <c r="I121" i="9"/>
  <c r="F52" i="9"/>
  <c r="C154" i="9"/>
  <c r="C235" i="9"/>
  <c r="H142" i="9"/>
  <c r="F278" i="9"/>
  <c r="E272" i="9"/>
  <c r="I114" i="9"/>
  <c r="O69" i="9"/>
  <c r="H73" i="9"/>
  <c r="O63" i="9"/>
  <c r="O226" i="9"/>
  <c r="H120" i="9"/>
  <c r="O105" i="9"/>
  <c r="I181" i="9"/>
  <c r="O191" i="9"/>
  <c r="O201" i="9"/>
  <c r="L204" i="9"/>
  <c r="F142" i="9"/>
  <c r="F86" i="9"/>
  <c r="E75" i="9"/>
  <c r="O193" i="9"/>
  <c r="N37" i="9"/>
  <c r="K266" i="9"/>
  <c r="O231" i="9"/>
  <c r="I144" i="9"/>
  <c r="O202" i="9"/>
  <c r="K25" i="9"/>
  <c r="O51" i="9"/>
  <c r="H178" i="9"/>
  <c r="K36" i="9"/>
  <c r="L231" i="9"/>
  <c r="H110" i="9"/>
  <c r="C68" i="9"/>
  <c r="O141" i="9"/>
  <c r="H37" i="9"/>
  <c r="K144" i="9"/>
  <c r="L215" i="9"/>
  <c r="E38" i="9"/>
  <c r="F156" i="9"/>
  <c r="E145" i="9"/>
  <c r="C177" i="9"/>
  <c r="H180" i="9"/>
  <c r="H147" i="9"/>
  <c r="L251" i="9"/>
  <c r="F264" i="9"/>
  <c r="N183" i="9"/>
  <c r="O71" i="9"/>
  <c r="E150" i="9"/>
  <c r="I115" i="9"/>
  <c r="F181" i="9"/>
  <c r="C144" i="9"/>
  <c r="H115" i="9"/>
  <c r="I128" i="9"/>
  <c r="O116" i="9"/>
  <c r="H196" i="9"/>
  <c r="K9" i="3"/>
  <c r="I100" i="9"/>
  <c r="F185" i="9"/>
  <c r="E86" i="9"/>
  <c r="K125" i="9"/>
  <c r="N277" i="9"/>
  <c r="H128" i="9"/>
  <c r="C215" i="9"/>
  <c r="O47" i="9"/>
  <c r="O26" i="9"/>
  <c r="G65" i="3"/>
  <c r="F253" i="9"/>
  <c r="F221" i="9"/>
  <c r="O254" i="9"/>
  <c r="E146" i="9"/>
  <c r="N225" i="9"/>
  <c r="I259" i="9"/>
  <c r="H219" i="9"/>
  <c r="F49" i="9"/>
  <c r="N82" i="9"/>
  <c r="K156" i="9"/>
  <c r="C76" i="9"/>
  <c r="K105" i="9"/>
  <c r="O166" i="9"/>
  <c r="H276" i="9"/>
  <c r="H166" i="9"/>
  <c r="I194" i="9"/>
  <c r="L194" i="9"/>
  <c r="I111" i="9"/>
  <c r="O161" i="9"/>
  <c r="K278" i="9"/>
  <c r="C191" i="9"/>
  <c r="F204" i="9"/>
  <c r="H101" i="9"/>
  <c r="H223" i="9"/>
  <c r="L280" i="9"/>
  <c r="N192" i="9"/>
  <c r="K24" i="3"/>
  <c r="O237" i="9"/>
  <c r="K23" i="3"/>
  <c r="N214" i="9"/>
  <c r="F202" i="9"/>
  <c r="K255" i="9"/>
  <c r="K69" i="9"/>
  <c r="K212" i="9"/>
  <c r="N223" i="9"/>
  <c r="F44" i="9"/>
  <c r="G50" i="3"/>
  <c r="K179" i="9"/>
  <c r="O145" i="9"/>
  <c r="E144" i="9"/>
  <c r="N268" i="9"/>
  <c r="F232" i="9"/>
  <c r="K69" i="3"/>
  <c r="E162" i="9"/>
  <c r="F68" i="9"/>
  <c r="K83" i="9"/>
  <c r="N232" i="9"/>
  <c r="H47" i="9"/>
  <c r="L111" i="9"/>
  <c r="L198" i="9"/>
  <c r="K180" i="9"/>
  <c r="C147" i="9"/>
  <c r="K66" i="9"/>
  <c r="F114" i="9"/>
  <c r="O183" i="9"/>
  <c r="H182" i="9"/>
  <c r="O40" i="9"/>
  <c r="H152" i="9"/>
  <c r="I155" i="9"/>
  <c r="K110" i="9"/>
  <c r="H250" i="9"/>
  <c r="N38" i="9"/>
  <c r="E89" i="9"/>
  <c r="O36" i="9"/>
  <c r="N259" i="9"/>
  <c r="E212" i="9"/>
  <c r="K186" i="9"/>
  <c r="O60" i="3"/>
  <c r="E216" i="9"/>
  <c r="K222" i="9"/>
  <c r="I28" i="9"/>
  <c r="H108" i="9"/>
  <c r="O39" i="3"/>
  <c r="L216" i="9"/>
  <c r="K52" i="9"/>
  <c r="N44" i="9"/>
  <c r="K220" i="9"/>
  <c r="I261" i="9"/>
  <c r="K235" i="9"/>
  <c r="I235" i="9"/>
  <c r="N270" i="9"/>
  <c r="E242" i="9"/>
  <c r="L87" i="9"/>
  <c r="N147" i="9"/>
  <c r="N160" i="9"/>
  <c r="L202" i="9"/>
  <c r="K33" i="9"/>
  <c r="O65" i="9"/>
  <c r="N193" i="9"/>
  <c r="H71" i="9"/>
  <c r="N280" i="9"/>
  <c r="O123" i="9"/>
  <c r="C64" i="9"/>
  <c r="K225" i="9"/>
  <c r="E107" i="9"/>
  <c r="K104" i="9"/>
  <c r="O33" i="3"/>
  <c r="H38" i="9"/>
  <c r="N43" i="9"/>
  <c r="E194" i="9"/>
  <c r="K236" i="9"/>
  <c r="L162" i="9"/>
  <c r="K19" i="3"/>
  <c r="O48" i="9"/>
  <c r="N234" i="9"/>
  <c r="C113" i="9"/>
  <c r="O35" i="3"/>
  <c r="E200" i="9"/>
  <c r="L274" i="9"/>
  <c r="H146" i="9"/>
  <c r="O220" i="9"/>
  <c r="C48" i="9"/>
  <c r="L254" i="9"/>
  <c r="H275" i="9"/>
  <c r="K183" i="9"/>
  <c r="I238" i="9"/>
  <c r="C151" i="9"/>
  <c r="C176" i="9"/>
  <c r="F150" i="9"/>
  <c r="C72" i="9"/>
  <c r="E98" i="9"/>
  <c r="L79" i="9"/>
  <c r="L267" i="9"/>
  <c r="N65" i="9"/>
  <c r="K26" i="9"/>
  <c r="L122" i="9"/>
  <c r="I193" i="9"/>
  <c r="K233" i="9"/>
  <c r="C39" i="9"/>
  <c r="C82" i="9"/>
  <c r="N151" i="9"/>
  <c r="C98" i="9"/>
  <c r="E30" i="9"/>
  <c r="F176" i="9"/>
  <c r="C49" i="9"/>
  <c r="E27" i="9"/>
  <c r="K163" i="9"/>
  <c r="H125" i="9"/>
  <c r="H112" i="9"/>
  <c r="G63" i="3"/>
  <c r="H86" i="9"/>
  <c r="C31" i="9"/>
  <c r="I118" i="9"/>
  <c r="F230" i="9"/>
  <c r="I102" i="9"/>
  <c r="N110" i="9"/>
  <c r="C162" i="9"/>
  <c r="K85" i="9"/>
  <c r="H174" i="9"/>
  <c r="L145" i="9"/>
  <c r="E34" i="9"/>
  <c r="L76" i="9"/>
  <c r="K82" i="9"/>
  <c r="K268" i="9"/>
  <c r="K84" i="9"/>
  <c r="N239" i="9"/>
  <c r="N47" i="9"/>
  <c r="N262" i="9"/>
  <c r="I136" i="9"/>
  <c r="E178" i="9"/>
  <c r="G37" i="3"/>
  <c r="K137" i="9"/>
  <c r="E46" i="9"/>
  <c r="L261" i="9"/>
  <c r="K201" i="9"/>
  <c r="E124" i="9"/>
  <c r="K203" i="9"/>
  <c r="L226" i="9"/>
  <c r="L100" i="9"/>
  <c r="E241" i="9"/>
  <c r="H70" i="9"/>
  <c r="F257" i="9"/>
  <c r="N213" i="9"/>
  <c r="H79" i="9"/>
  <c r="I180" i="9"/>
  <c r="N261" i="9"/>
  <c r="K49" i="9"/>
  <c r="E269" i="9"/>
  <c r="H34" i="9"/>
  <c r="L188" i="9"/>
  <c r="F67" i="9"/>
  <c r="O49" i="9"/>
  <c r="N156" i="9"/>
  <c r="G62" i="3"/>
  <c r="N30" i="9"/>
  <c r="K39" i="9"/>
  <c r="K263" i="9"/>
  <c r="F79" i="9"/>
  <c r="K70" i="3"/>
  <c r="C259" i="9"/>
  <c r="L34" i="9"/>
  <c r="H234" i="9"/>
  <c r="F25" i="9"/>
  <c r="L190" i="9"/>
  <c r="E52" i="9"/>
  <c r="I126" i="9"/>
  <c r="O196" i="9"/>
  <c r="O199" i="9"/>
  <c r="I52" i="9"/>
  <c r="K228" i="9"/>
  <c r="O274" i="9"/>
  <c r="I83" i="9"/>
  <c r="F275" i="9"/>
  <c r="K194" i="9"/>
  <c r="L275" i="9"/>
  <c r="C24" i="9"/>
  <c r="F227" i="9"/>
  <c r="E143" i="9"/>
  <c r="L82" i="9"/>
  <c r="K103" i="9"/>
  <c r="I64" i="9"/>
  <c r="L85" i="9"/>
  <c r="L43" i="9"/>
  <c r="E149" i="9"/>
  <c r="G72" i="3"/>
  <c r="O110" i="9"/>
  <c r="L105" i="9"/>
  <c r="E114" i="9"/>
  <c r="C114" i="9"/>
  <c r="C234" i="9"/>
  <c r="I201" i="9"/>
  <c r="L235" i="9"/>
  <c r="H49" i="9"/>
  <c r="K16" i="3"/>
  <c r="H84" i="9"/>
  <c r="I116" i="9"/>
  <c r="I98" i="9"/>
  <c r="I47" i="9"/>
  <c r="G69" i="3"/>
  <c r="F109" i="9"/>
  <c r="L219" i="9"/>
  <c r="H252" i="9"/>
  <c r="K175" i="9"/>
  <c r="I250" i="9"/>
  <c r="N28" i="9"/>
  <c r="N158" i="9"/>
  <c r="H126" i="9"/>
  <c r="L165" i="9"/>
  <c r="C262" i="9"/>
  <c r="I49" i="9"/>
  <c r="E51" i="9"/>
  <c r="O256" i="9"/>
  <c r="F162" i="9"/>
  <c r="C164" i="9"/>
  <c r="N150" i="9"/>
  <c r="O278" i="9"/>
  <c r="O113" i="9"/>
  <c r="F193" i="9"/>
  <c r="H242" i="9"/>
  <c r="L182" i="9"/>
  <c r="H236" i="9"/>
  <c r="L166" i="9"/>
  <c r="E229" i="9"/>
  <c r="E176" i="9"/>
  <c r="E26" i="9"/>
  <c r="K14" i="3"/>
  <c r="K160" i="9"/>
  <c r="K166" i="9"/>
  <c r="F268" i="9"/>
  <c r="E230" i="9"/>
  <c r="N191" i="9"/>
  <c r="F164" i="9"/>
  <c r="L255" i="9"/>
  <c r="H200" i="9"/>
  <c r="C266" i="9"/>
  <c r="E117" i="9"/>
  <c r="K196" i="9"/>
  <c r="I143" i="9"/>
  <c r="E160" i="9"/>
  <c r="N174" i="9"/>
  <c r="G38" i="3"/>
  <c r="O40" i="3"/>
  <c r="L148" i="9"/>
  <c r="K40" i="9"/>
  <c r="I212" i="9"/>
  <c r="L29" i="9"/>
  <c r="N89" i="9"/>
  <c r="H103" i="9"/>
  <c r="N188" i="9"/>
  <c r="C270" i="9"/>
  <c r="O127" i="9"/>
  <c r="I191" i="9"/>
  <c r="C227" i="9"/>
  <c r="C268" i="9"/>
  <c r="C221" i="9"/>
  <c r="H183" i="9"/>
  <c r="N50" i="9"/>
  <c r="E138" i="9"/>
  <c r="O32" i="9"/>
  <c r="K24" i="9"/>
  <c r="L228" i="9"/>
  <c r="C148" i="9"/>
  <c r="I105" i="9"/>
  <c r="F72" i="9"/>
  <c r="K41" i="3"/>
  <c r="I267" i="9"/>
  <c r="O273" i="9"/>
  <c r="N67" i="9"/>
  <c r="O190" i="9"/>
  <c r="I65" i="9"/>
  <c r="C119" i="9"/>
  <c r="K15" i="5"/>
  <c r="C43" i="9"/>
  <c r="F274" i="9"/>
  <c r="C106" i="9"/>
  <c r="C73" i="9"/>
  <c r="H156" i="9"/>
  <c r="N143" i="9"/>
  <c r="C149" i="9"/>
  <c r="N271" i="9"/>
  <c r="E185" i="9"/>
  <c r="L30" i="9"/>
  <c r="C156" i="9"/>
  <c r="E39" i="9"/>
  <c r="N81" i="9"/>
  <c r="F225" i="9"/>
  <c r="N230" i="9"/>
  <c r="O115" i="9"/>
  <c r="F279" i="9"/>
  <c r="C26" i="9"/>
  <c r="N107" i="9"/>
  <c r="N27" i="9"/>
  <c r="E106" i="9"/>
  <c r="C232" i="9"/>
  <c r="K195" i="9"/>
  <c r="I227" i="9"/>
  <c r="K200" i="9"/>
  <c r="H127" i="9"/>
  <c r="F139" i="9"/>
  <c r="O28" i="9"/>
  <c r="K214" i="9"/>
  <c r="N24" i="9"/>
  <c r="N39" i="9"/>
  <c r="N63" i="9"/>
  <c r="E155" i="9"/>
  <c r="E257" i="9"/>
  <c r="H87" i="9"/>
  <c r="C125" i="9"/>
  <c r="N46" i="9"/>
  <c r="L150" i="9"/>
  <c r="O258" i="9"/>
  <c r="K153" i="9"/>
  <c r="E23" i="9"/>
  <c r="H189" i="9"/>
  <c r="C203" i="9"/>
  <c r="G66" i="3"/>
  <c r="C124" i="9"/>
  <c r="E66" i="9"/>
  <c r="I240" i="9"/>
  <c r="K14" i="5"/>
  <c r="L126" i="9"/>
  <c r="E197" i="9"/>
  <c r="K22" i="9"/>
  <c r="F258" i="9"/>
  <c r="H187" i="9"/>
  <c r="E203" i="9"/>
  <c r="I51" i="9"/>
  <c r="F159" i="9"/>
  <c r="E104" i="9"/>
  <c r="C216" i="9"/>
  <c r="F229" i="9"/>
  <c r="K37" i="9"/>
  <c r="N100" i="9"/>
  <c r="L37" i="9"/>
  <c r="I124" i="9"/>
  <c r="N274" i="9"/>
  <c r="K71" i="9"/>
  <c r="N109" i="9"/>
  <c r="E223" i="9"/>
  <c r="C242" i="9"/>
  <c r="N252" i="9"/>
  <c r="E217" i="9"/>
  <c r="K147" i="9"/>
  <c r="N86" i="9"/>
  <c r="F137" i="9"/>
  <c r="N199" i="9"/>
  <c r="N166" i="9"/>
  <c r="F71" i="9"/>
  <c r="L268" i="9"/>
  <c r="I165" i="9"/>
  <c r="O36" i="3"/>
  <c r="F89" i="9"/>
  <c r="L110" i="9"/>
  <c r="E64" i="9"/>
  <c r="F62" i="9"/>
  <c r="F194" i="9"/>
  <c r="I37" i="9"/>
  <c r="C189" i="9"/>
  <c r="E112" i="9"/>
  <c r="F117" i="9"/>
  <c r="K204" i="9"/>
  <c r="F29" i="9"/>
  <c r="N217" i="9"/>
  <c r="C109" i="9"/>
  <c r="K42" i="3"/>
  <c r="O70" i="9"/>
  <c r="F217" i="9"/>
  <c r="N253" i="9"/>
  <c r="K58" i="3"/>
  <c r="G44" i="3"/>
  <c r="H204" i="9"/>
  <c r="N112" i="9"/>
  <c r="E118" i="9"/>
  <c r="O181" i="9"/>
  <c r="E198" i="9"/>
  <c r="I237" i="9"/>
  <c r="H69" i="9"/>
  <c r="K223" i="9"/>
  <c r="F266" i="9"/>
  <c r="L69" i="9"/>
  <c r="L151" i="9"/>
  <c r="H175" i="9"/>
  <c r="F214" i="9"/>
  <c r="C87" i="9"/>
  <c r="H44" i="9"/>
  <c r="K237" i="9"/>
  <c r="L257" i="9"/>
  <c r="E276" i="9"/>
  <c r="E192" i="9"/>
  <c r="H259" i="9"/>
  <c r="N125" i="9"/>
  <c r="N121" i="9"/>
  <c r="N74" i="9"/>
  <c r="F239" i="9"/>
  <c r="H155" i="9"/>
  <c r="F76" i="9"/>
  <c r="I221" i="9"/>
  <c r="C186" i="9"/>
  <c r="F70" i="9"/>
  <c r="C120" i="9"/>
  <c r="I274" i="9"/>
  <c r="F265" i="9"/>
  <c r="N90" i="9"/>
  <c r="F90" i="9"/>
  <c r="N190" i="9"/>
  <c r="E120" i="9"/>
  <c r="O58" i="3"/>
  <c r="N165" i="9"/>
  <c r="C140" i="9"/>
  <c r="O126" i="9"/>
  <c r="C226" i="9"/>
  <c r="K68" i="9"/>
  <c r="N258" i="9"/>
  <c r="I272" i="9"/>
  <c r="H51" i="9"/>
  <c r="K141" i="9"/>
  <c r="H137" i="9"/>
  <c r="O241" i="9"/>
  <c r="C99" i="9"/>
  <c r="G61" i="3"/>
  <c r="H190" i="9"/>
  <c r="L146" i="9"/>
  <c r="F145" i="9"/>
  <c r="K32" i="3"/>
  <c r="I145" i="9"/>
  <c r="C250" i="9"/>
  <c r="I160" i="9"/>
  <c r="H215" i="9"/>
  <c r="I219" i="9"/>
  <c r="N198" i="9"/>
  <c r="E221" i="9"/>
  <c r="E47" i="9"/>
  <c r="G48" i="3"/>
  <c r="F88" i="9"/>
  <c r="E103" i="9"/>
  <c r="K138" i="9"/>
  <c r="N267" i="9"/>
  <c r="L63" i="9"/>
  <c r="N273" i="9"/>
  <c r="G41" i="3"/>
  <c r="H29" i="9"/>
  <c r="L252" i="9"/>
  <c r="H232" i="9"/>
  <c r="H160" i="9"/>
  <c r="E250" i="9"/>
  <c r="I61" i="9"/>
  <c r="L220" i="9"/>
  <c r="F124" i="9"/>
  <c r="C61" i="9"/>
  <c r="E63" i="9"/>
  <c r="O280" i="9"/>
  <c r="I81" i="9"/>
  <c r="O198" i="9"/>
  <c r="K13" i="3"/>
  <c r="E119" i="9"/>
  <c r="C30" i="9"/>
  <c r="L250" i="9"/>
  <c r="N64" i="9"/>
  <c r="O275" i="9"/>
  <c r="I88" i="9"/>
  <c r="N40" i="9"/>
  <c r="K240" i="9"/>
  <c r="H117" i="9"/>
  <c r="K9" i="5"/>
  <c r="L116" i="9"/>
  <c r="N36" i="9"/>
  <c r="E186" i="9"/>
  <c r="L242" i="9"/>
  <c r="K101" i="9"/>
  <c r="L232" i="9"/>
  <c r="O266" i="9"/>
  <c r="O89" i="9"/>
  <c r="K60" i="9"/>
  <c r="K109" i="9"/>
  <c r="H98" i="9"/>
  <c r="H23" i="9"/>
  <c r="K43" i="3"/>
  <c r="L70" i="9"/>
  <c r="C252" i="9"/>
  <c r="I164" i="9"/>
  <c r="I78" i="9"/>
  <c r="H85" i="9"/>
  <c r="L71" i="9"/>
  <c r="E36" i="9"/>
  <c r="K253" i="9"/>
  <c r="K18" i="3"/>
  <c r="I226" i="9"/>
  <c r="H82" i="9"/>
  <c r="C104" i="9"/>
  <c r="F147" i="9"/>
  <c r="I218" i="9"/>
  <c r="K15" i="3"/>
  <c r="O82" i="9"/>
  <c r="C253" i="9"/>
  <c r="I192" i="9"/>
  <c r="E227" i="9"/>
  <c r="L117" i="9"/>
  <c r="H78" i="9"/>
  <c r="O227" i="9"/>
  <c r="K86" i="9"/>
  <c r="N264" i="9"/>
  <c r="L86" i="9"/>
  <c r="K232" i="9"/>
  <c r="F260" i="9"/>
  <c r="E139" i="9"/>
  <c r="H24" i="9"/>
  <c r="C278" i="9"/>
  <c r="H230" i="9"/>
  <c r="F82" i="9"/>
  <c r="H90" i="9"/>
  <c r="H113" i="9"/>
  <c r="K120" i="9"/>
  <c r="H188" i="9"/>
  <c r="I229" i="9"/>
  <c r="H52" i="9"/>
  <c r="N159" i="9"/>
  <c r="H26" i="9"/>
  <c r="H36" i="9"/>
  <c r="E240" i="9"/>
  <c r="C146" i="9"/>
  <c r="K193" i="9"/>
  <c r="L149" i="9"/>
  <c r="H277" i="9"/>
  <c r="O261" i="9"/>
  <c r="K50" i="9"/>
  <c r="E41" i="9"/>
  <c r="H67" i="9"/>
  <c r="E35" i="9"/>
  <c r="L127" i="9"/>
  <c r="C38" i="9"/>
  <c r="I123" i="9"/>
  <c r="C161" i="9"/>
  <c r="K25" i="5"/>
  <c r="E258" i="9"/>
  <c r="O180" i="9"/>
  <c r="I41" i="9"/>
  <c r="L66" i="9"/>
  <c r="F105" i="9"/>
  <c r="K73" i="9"/>
  <c r="E77" i="9"/>
  <c r="C175" i="9"/>
  <c r="F233" i="9"/>
  <c r="K61" i="3"/>
  <c r="H273" i="9"/>
  <c r="I60" i="9"/>
  <c r="K119" i="9"/>
  <c r="L230" i="9"/>
  <c r="F192" i="9"/>
  <c r="F138" i="9"/>
  <c r="L155" i="9"/>
  <c r="N228" i="9"/>
  <c r="K187" i="9"/>
  <c r="F28" i="9"/>
  <c r="L196" i="9"/>
  <c r="F235" i="9"/>
  <c r="F252" i="9"/>
  <c r="L80" i="9"/>
  <c r="K75" i="9"/>
  <c r="C222" i="9"/>
  <c r="C219" i="9"/>
  <c r="O178" i="9"/>
  <c r="F123" i="9"/>
  <c r="O104" i="9"/>
  <c r="C111" i="9"/>
  <c r="E87" i="9"/>
  <c r="K63" i="9"/>
  <c r="L154" i="9"/>
  <c r="H256" i="9"/>
  <c r="K239" i="9"/>
  <c r="C139" i="9"/>
  <c r="O33" i="9"/>
  <c r="K199" i="9"/>
  <c r="F154" i="9"/>
  <c r="L158" i="9"/>
  <c r="H106" i="9"/>
  <c r="I146" i="9"/>
  <c r="N126" i="9"/>
  <c r="K192" i="9"/>
  <c r="C220" i="9"/>
  <c r="H150" i="9"/>
  <c r="C105" i="9"/>
  <c r="L236" i="9"/>
  <c r="K38" i="3"/>
  <c r="L164" i="9"/>
  <c r="L139" i="9"/>
  <c r="O68" i="3"/>
  <c r="O165" i="9"/>
  <c r="N257" i="9"/>
  <c r="F116" i="9"/>
  <c r="K215" i="9"/>
  <c r="C197" i="9"/>
  <c r="L253" i="9"/>
  <c r="N68" i="9"/>
  <c r="O34" i="3"/>
  <c r="F87" i="9"/>
  <c r="F198" i="9"/>
  <c r="F197" i="9"/>
  <c r="K74" i="3"/>
  <c r="O136" i="9"/>
  <c r="C229" i="9"/>
  <c r="F60" i="9"/>
  <c r="I66" i="9"/>
  <c r="O46" i="3"/>
  <c r="I268" i="9"/>
  <c r="E72" i="9"/>
  <c r="H138" i="9"/>
  <c r="I199" i="9"/>
  <c r="N111" i="9"/>
  <c r="K65" i="9"/>
  <c r="O63" i="3"/>
  <c r="E180" i="9"/>
  <c r="F152" i="9"/>
  <c r="F146" i="9"/>
  <c r="I270" i="9"/>
  <c r="F102" i="9"/>
  <c r="O72" i="3"/>
  <c r="H45" i="9"/>
  <c r="E271" i="9"/>
  <c r="F158" i="9"/>
  <c r="H218" i="9"/>
  <c r="E88" i="9"/>
  <c r="N113" i="9"/>
  <c r="O158" i="9"/>
  <c r="H99" i="9"/>
  <c r="K43" i="9"/>
  <c r="C63" i="9"/>
  <c r="N83" i="9"/>
  <c r="E166" i="9"/>
  <c r="E45" i="9"/>
  <c r="L84" i="9"/>
  <c r="E29" i="9"/>
  <c r="E61" i="9"/>
  <c r="I242" i="9"/>
  <c r="H143" i="9"/>
  <c r="I107" i="9"/>
  <c r="I71" i="9"/>
  <c r="K41" i="9"/>
  <c r="F272" i="9"/>
  <c r="O223" i="9"/>
  <c r="O188" i="9"/>
  <c r="F30" i="9"/>
  <c r="C112" i="9"/>
  <c r="L27" i="9"/>
  <c r="I203" i="9"/>
  <c r="N164" i="9"/>
  <c r="E22" i="9"/>
  <c r="K197" i="9"/>
  <c r="L187" i="9"/>
  <c r="H262" i="9"/>
  <c r="E31" i="9"/>
  <c r="H61" i="9"/>
  <c r="C193" i="9"/>
  <c r="K44" i="3"/>
  <c r="C271" i="9"/>
  <c r="K88" i="9"/>
  <c r="H184" i="9"/>
  <c r="F143" i="9"/>
  <c r="O80" i="9"/>
  <c r="K190" i="9"/>
  <c r="F106" i="9"/>
  <c r="I183" i="9"/>
  <c r="K21" i="5"/>
  <c r="C225" i="9"/>
  <c r="F218" i="9"/>
  <c r="O22" i="9"/>
  <c r="I177" i="9"/>
  <c r="F63" i="9"/>
  <c r="O73" i="3"/>
  <c r="F121" i="9"/>
  <c r="G36" i="3"/>
  <c r="O107" i="9"/>
  <c r="L104" i="9"/>
  <c r="K273" i="9"/>
  <c r="G39" i="3"/>
  <c r="E253" i="9"/>
  <c r="H100" i="9"/>
  <c r="E157" i="9"/>
  <c r="E24" i="9"/>
  <c r="L176" i="9"/>
  <c r="E224" i="9"/>
  <c r="I44" i="9"/>
  <c r="O34" i="9"/>
  <c r="K31" i="3"/>
  <c r="H229" i="9"/>
  <c r="C159" i="9"/>
  <c r="I200" i="9"/>
  <c r="K218" i="9"/>
  <c r="E164" i="9"/>
  <c r="H272" i="9"/>
  <c r="C194" i="9"/>
  <c r="E108" i="9"/>
  <c r="C196" i="9"/>
  <c r="O74" i="9"/>
  <c r="O153" i="9"/>
  <c r="C273" i="9"/>
  <c r="H203" i="9"/>
  <c r="C81" i="9"/>
  <c r="N146" i="9"/>
  <c r="E165" i="9"/>
  <c r="O265" i="9"/>
  <c r="K72" i="9"/>
  <c r="K66" i="3"/>
  <c r="O195" i="9"/>
  <c r="O140" i="9"/>
  <c r="H201" i="9"/>
  <c r="K241" i="9"/>
  <c r="K40" i="3"/>
  <c r="O253" i="9"/>
  <c r="N145" i="9"/>
  <c r="H77" i="9"/>
  <c r="L138" i="9"/>
  <c r="K213" i="9"/>
  <c r="O150" i="9"/>
  <c r="K276" i="9"/>
  <c r="L277" i="9"/>
  <c r="E148" i="9"/>
  <c r="G57" i="3"/>
  <c r="H226" i="9"/>
  <c r="N70" i="9"/>
  <c r="C153" i="9"/>
  <c r="N185" i="9"/>
  <c r="E237" i="9"/>
  <c r="C218" i="9"/>
  <c r="C127" i="9"/>
  <c r="K17" i="5"/>
  <c r="L22" i="9"/>
  <c r="F34" i="9"/>
  <c r="G32" i="3"/>
  <c r="E156" i="9"/>
  <c r="C195" i="9"/>
  <c r="L113" i="9"/>
  <c r="E90" i="9"/>
  <c r="L48" i="9"/>
  <c r="O160" i="9"/>
  <c r="H199" i="9"/>
  <c r="F175" i="9"/>
  <c r="E151" i="9"/>
  <c r="E264" i="9"/>
  <c r="F254" i="9"/>
  <c r="N103" i="9"/>
  <c r="I214" i="9"/>
  <c r="N250" i="9"/>
  <c r="N233" i="9"/>
  <c r="C145" i="9"/>
  <c r="K191" i="9"/>
  <c r="N179" i="9"/>
  <c r="E152" i="9"/>
  <c r="C155" i="9"/>
  <c r="N251" i="9"/>
  <c r="K71" i="3"/>
  <c r="C70" i="9"/>
  <c r="N176" i="9"/>
  <c r="N162" i="9"/>
  <c r="K25" i="3"/>
  <c r="K78" i="9"/>
  <c r="C138" i="9"/>
  <c r="E231" i="9"/>
  <c r="H185" i="9"/>
  <c r="F199" i="9"/>
  <c r="H265" i="9"/>
  <c r="O52" i="9"/>
  <c r="C67" i="9"/>
  <c r="H233" i="9"/>
  <c r="N118" i="9"/>
  <c r="O270" i="9"/>
  <c r="N114" i="9"/>
  <c r="E179" i="9"/>
  <c r="H224" i="9"/>
  <c r="K75" i="3"/>
  <c r="E50" i="9"/>
  <c r="O125" i="9"/>
  <c r="L212" i="9"/>
  <c r="H176" i="9"/>
  <c r="I265" i="9"/>
  <c r="C71" i="9"/>
  <c r="I255" i="9"/>
  <c r="O224" i="9"/>
  <c r="C123" i="9"/>
  <c r="O83" i="9"/>
  <c r="F120" i="9"/>
  <c r="F151" i="9"/>
  <c r="H192" i="9"/>
  <c r="H186" i="9"/>
  <c r="O59" i="3"/>
  <c r="E226" i="9"/>
  <c r="N73" i="9"/>
  <c r="L238" i="9"/>
  <c r="F163" i="9"/>
  <c r="F24" i="9"/>
  <c r="K29" i="9"/>
  <c r="K122" i="9"/>
  <c r="L156" i="9"/>
  <c r="N231" i="9"/>
  <c r="N98" i="9"/>
  <c r="N155" i="9"/>
  <c r="K27" i="9"/>
  <c r="C241" i="9"/>
  <c r="N61" i="9"/>
  <c r="E265" i="9"/>
  <c r="C178" i="9"/>
  <c r="H81" i="9"/>
  <c r="F77" i="9"/>
  <c r="C263" i="9"/>
  <c r="F187" i="9"/>
  <c r="H75" i="9"/>
  <c r="F262" i="9"/>
  <c r="L241" i="9"/>
  <c r="I74" i="9"/>
  <c r="O69" i="3"/>
  <c r="O57" i="3"/>
  <c r="K242" i="9"/>
  <c r="K148" i="9"/>
  <c r="L115" i="9"/>
  <c r="E123" i="9"/>
  <c r="H271" i="9"/>
  <c r="E262" i="9"/>
  <c r="L42" i="9"/>
  <c r="I113" i="9"/>
  <c r="F119" i="9"/>
  <c r="O142" i="9"/>
  <c r="N66" i="9"/>
  <c r="K124" i="9"/>
  <c r="F256" i="9"/>
  <c r="H151" i="9"/>
  <c r="H266" i="9"/>
  <c r="I73" i="9"/>
  <c r="N105" i="9"/>
  <c r="K162" i="9"/>
  <c r="F190" i="9"/>
  <c r="I140" i="9"/>
  <c r="O79" i="9"/>
  <c r="I108" i="9"/>
  <c r="C204" i="9"/>
  <c r="I224" i="9"/>
  <c r="H222" i="9"/>
  <c r="H263" i="9"/>
  <c r="F42" i="9"/>
  <c r="K12" i="3"/>
  <c r="N195" i="9"/>
  <c r="I230" i="9"/>
  <c r="E43" i="9"/>
  <c r="L124" i="9"/>
  <c r="I69" i="9"/>
  <c r="C35" i="9"/>
  <c r="C213" i="9"/>
  <c r="K164" i="9"/>
  <c r="O139" i="9"/>
  <c r="E233" i="9"/>
  <c r="N236" i="9"/>
  <c r="E163" i="9"/>
  <c r="C137" i="9"/>
  <c r="N154" i="9"/>
  <c r="H181" i="9"/>
  <c r="I252" i="9"/>
  <c r="O272" i="9"/>
  <c r="C254" i="9"/>
  <c r="F180" i="9"/>
  <c r="C275" i="9"/>
  <c r="O99" i="9"/>
  <c r="N276" i="9"/>
  <c r="L32" i="9"/>
  <c r="I233" i="9"/>
  <c r="O84" i="9"/>
  <c r="E128" i="9"/>
  <c r="E202" i="9"/>
  <c r="I149" i="9"/>
  <c r="O277" i="9"/>
  <c r="N138" i="9"/>
  <c r="I141" i="9"/>
  <c r="H220" i="9"/>
  <c r="F78" i="9"/>
  <c r="C115" i="9"/>
  <c r="N69" i="9"/>
  <c r="F280" i="9"/>
  <c r="E67" i="9"/>
  <c r="K64" i="3"/>
  <c r="L152" i="9"/>
  <c r="I110" i="9"/>
  <c r="E161" i="9"/>
  <c r="E110" i="9"/>
  <c r="K61" i="9"/>
  <c r="I45" i="9"/>
  <c r="E254" i="9"/>
  <c r="O149" i="9"/>
  <c r="L269" i="9"/>
  <c r="N119" i="9"/>
  <c r="I67" i="9"/>
  <c r="K224" i="9"/>
  <c r="C261" i="9"/>
  <c r="C272" i="9"/>
  <c r="I103" i="9"/>
  <c r="E37" i="9"/>
  <c r="O143" i="9"/>
  <c r="F196" i="9"/>
  <c r="I26" i="9"/>
  <c r="E85" i="9"/>
  <c r="O114" i="9"/>
  <c r="C77" i="9"/>
  <c r="F177" i="9"/>
  <c r="O30" i="9"/>
  <c r="E70" i="9"/>
  <c r="C34" i="9"/>
  <c r="O98" i="9"/>
  <c r="N77" i="9"/>
  <c r="O101" i="9"/>
  <c r="E73" i="9"/>
  <c r="O43" i="3"/>
  <c r="F241" i="9"/>
  <c r="F22" i="9"/>
  <c r="C277" i="9"/>
  <c r="K46" i="9"/>
  <c r="L49" i="9"/>
  <c r="H111" i="9"/>
  <c r="G35" i="3"/>
  <c r="H72" i="9"/>
  <c r="N139" i="9"/>
  <c r="F73" i="9"/>
  <c r="H238" i="9"/>
  <c r="I112" i="9"/>
  <c r="E83" i="9"/>
  <c r="K142" i="9"/>
  <c r="O268" i="9"/>
  <c r="C185" i="9"/>
  <c r="E187" i="9"/>
  <c r="E105" i="9"/>
  <c r="K24" i="5"/>
  <c r="C86" i="9"/>
  <c r="C200" i="9"/>
  <c r="H63" i="9"/>
  <c r="L50" i="9"/>
  <c r="I138" i="9"/>
  <c r="C267" i="9"/>
  <c r="H64" i="9"/>
  <c r="E116" i="9"/>
  <c r="E191" i="9"/>
  <c r="N23" i="9"/>
  <c r="O43" i="9"/>
  <c r="K42" i="9"/>
  <c r="K31" i="9"/>
  <c r="N144" i="9"/>
  <c r="C269" i="9"/>
  <c r="N149" i="9"/>
  <c r="L77" i="9"/>
  <c r="I70" i="9"/>
  <c r="L186" i="9"/>
  <c r="C223" i="9"/>
  <c r="F136" i="9"/>
  <c r="H177" i="9"/>
  <c r="C40" i="9"/>
  <c r="F213" i="9"/>
  <c r="K22" i="3"/>
  <c r="L222" i="9"/>
  <c r="E142" i="9"/>
  <c r="C230" i="9"/>
  <c r="O24" i="9"/>
  <c r="F84" i="9"/>
  <c r="K16" i="5"/>
  <c r="K229" i="9"/>
  <c r="F261" i="9"/>
  <c r="L90" i="9"/>
  <c r="C239" i="9"/>
  <c r="E121" i="9"/>
  <c r="C65" i="9"/>
  <c r="K272" i="9"/>
  <c r="K106" i="9"/>
  <c r="F270" i="9"/>
  <c r="L35" i="9"/>
  <c r="E252" i="9"/>
  <c r="H179" i="9"/>
  <c r="I260" i="9"/>
  <c r="N157" i="9"/>
  <c r="O66" i="3"/>
  <c r="O225" i="9"/>
  <c r="N235" i="9"/>
  <c r="C152" i="9"/>
  <c r="K17" i="3"/>
  <c r="O62" i="3"/>
  <c r="I195" i="9"/>
  <c r="E266" i="9"/>
  <c r="N35" i="9"/>
  <c r="E225" i="9"/>
  <c r="F128" i="9"/>
  <c r="N123" i="9"/>
  <c r="C108" i="9"/>
  <c r="L118" i="9"/>
  <c r="L119" i="9"/>
  <c r="L74" i="9"/>
  <c r="O64" i="9"/>
  <c r="K188" i="9"/>
  <c r="I30" i="9"/>
  <c r="N275" i="9"/>
  <c r="N266" i="9"/>
  <c r="N219" i="9"/>
  <c r="F31" i="9"/>
  <c r="G49" i="3"/>
  <c r="K118" i="9"/>
  <c r="N241" i="9"/>
  <c r="H197" i="9"/>
  <c r="F75" i="9"/>
  <c r="K13" i="5"/>
  <c r="L264" i="9"/>
  <c r="E140" i="9"/>
  <c r="O31" i="3"/>
  <c r="F271" i="9"/>
  <c r="F215" i="9"/>
  <c r="E174" i="9"/>
  <c r="H157" i="9"/>
  <c r="K47" i="9"/>
  <c r="E199" i="9"/>
  <c r="E122" i="9"/>
  <c r="G56" i="3"/>
  <c r="F186" i="9"/>
  <c r="C142" i="9"/>
  <c r="C158" i="9"/>
  <c r="K70" i="9"/>
  <c r="K216" i="9"/>
  <c r="H264" i="9"/>
  <c r="C183" i="9"/>
  <c r="I197" i="9"/>
  <c r="O215" i="9"/>
  <c r="C143" i="9"/>
  <c r="C83" i="9"/>
  <c r="O251" i="9"/>
  <c r="E183" i="9"/>
  <c r="I231" i="9"/>
  <c r="O154" i="9"/>
  <c r="K89" i="9"/>
  <c r="C78" i="9"/>
  <c r="C180" i="9"/>
  <c r="F26" i="9"/>
  <c r="E238" i="9"/>
  <c r="F224" i="9"/>
  <c r="O67" i="9"/>
  <c r="O29" i="9"/>
  <c r="O75" i="3"/>
  <c r="K76" i="9"/>
  <c r="O217" i="9"/>
  <c r="F238" i="9"/>
  <c r="L237" i="9"/>
  <c r="F153" i="9"/>
  <c r="I117" i="9"/>
  <c r="O187" i="9"/>
  <c r="K80" i="9"/>
  <c r="I163" i="9"/>
  <c r="C46" i="9"/>
  <c r="L185" i="9"/>
  <c r="K116" i="9"/>
  <c r="K217" i="9"/>
  <c r="L83" i="9"/>
  <c r="L136" i="9"/>
  <c r="L180" i="9"/>
  <c r="E175" i="9"/>
  <c r="F35" i="9"/>
  <c r="K161" i="9"/>
  <c r="E268" i="9"/>
  <c r="F250" i="9"/>
  <c r="H40" i="9"/>
  <c r="E84" i="9"/>
  <c r="H141" i="9"/>
  <c r="E126" i="9"/>
  <c r="L101" i="9"/>
  <c r="F103" i="9"/>
  <c r="K34" i="9"/>
  <c r="N80" i="9"/>
  <c r="F141" i="9"/>
  <c r="L51" i="9"/>
  <c r="L72" i="9"/>
  <c r="O221" i="9"/>
  <c r="H116" i="9"/>
  <c r="F111" i="9"/>
  <c r="L36" i="9"/>
  <c r="L266" i="9"/>
  <c r="H33" i="9"/>
  <c r="L99" i="9"/>
  <c r="L178" i="9"/>
  <c r="K227" i="9"/>
  <c r="K127" i="9"/>
  <c r="C51" i="9"/>
  <c r="E69" i="9"/>
  <c r="K185" i="9"/>
  <c r="H165" i="9"/>
  <c r="O38" i="3"/>
  <c r="H202" i="9"/>
  <c r="K158" i="9"/>
  <c r="I154" i="9"/>
  <c r="O267" i="9"/>
  <c r="O46" i="9"/>
  <c r="C44" i="9"/>
  <c r="K100" i="9"/>
  <c r="O222" i="9"/>
  <c r="I275" i="9"/>
  <c r="L214" i="9"/>
  <c r="H124" i="9"/>
  <c r="L108" i="9"/>
  <c r="E71" i="9"/>
  <c r="O156" i="9"/>
  <c r="L179" i="9"/>
  <c r="K33" i="3"/>
  <c r="I273" i="9"/>
  <c r="K123" i="9"/>
  <c r="I222" i="9"/>
  <c r="O65" i="3"/>
  <c r="O48" i="3"/>
  <c r="N136" i="9"/>
  <c r="N220" i="9"/>
  <c r="L60" i="9"/>
  <c r="O77" i="9"/>
  <c r="I137" i="9"/>
  <c r="N128" i="9"/>
  <c r="C79" i="9"/>
  <c r="H30" i="9"/>
  <c r="F166" i="9"/>
  <c r="C274" i="9"/>
  <c r="H66" i="9"/>
  <c r="I32" i="9"/>
  <c r="C66" i="9"/>
  <c r="I198" i="9"/>
  <c r="F107" i="9"/>
  <c r="E214" i="9"/>
  <c r="O117" i="9"/>
  <c r="K6" i="5"/>
  <c r="O108" i="9"/>
  <c r="F189" i="9"/>
  <c r="F236" i="9"/>
  <c r="O242" i="9"/>
  <c r="C52" i="9"/>
  <c r="F69" i="9"/>
  <c r="I239" i="9"/>
  <c r="E113" i="9"/>
  <c r="C32" i="9"/>
  <c r="H104" i="9"/>
  <c r="N216" i="9"/>
  <c r="N203" i="9"/>
  <c r="K219" i="9"/>
  <c r="G58" i="3"/>
  <c r="O39" i="9"/>
  <c r="K48" i="9"/>
  <c r="K108" i="9"/>
  <c r="N25" i="9"/>
  <c r="H88" i="9"/>
  <c r="C100" i="9"/>
  <c r="E79" i="9"/>
  <c r="I68" i="9"/>
  <c r="H43" i="9"/>
  <c r="C258" i="9"/>
  <c r="L278" i="9"/>
  <c r="I109" i="9"/>
  <c r="N254" i="9"/>
  <c r="E218" i="9"/>
  <c r="O100" i="9"/>
  <c r="C45" i="9"/>
  <c r="H267" i="9"/>
  <c r="L259" i="9"/>
  <c r="K67" i="3"/>
  <c r="E32" i="9"/>
  <c r="F40" i="9"/>
  <c r="K152" i="9"/>
  <c r="H89" i="9"/>
  <c r="K221" i="9"/>
  <c r="L218" i="9"/>
  <c r="H254" i="9"/>
  <c r="C50" i="9"/>
  <c r="N238" i="9"/>
  <c r="O194" i="9"/>
  <c r="N175" i="9"/>
  <c r="L38" i="9"/>
  <c r="F33" i="9"/>
  <c r="K57" i="3"/>
  <c r="C212" i="9"/>
  <c r="F276" i="9"/>
  <c r="O147" i="9"/>
  <c r="I263" i="9"/>
  <c r="L89" i="9"/>
  <c r="H191" i="9"/>
  <c r="C90" i="9"/>
  <c r="E111" i="9"/>
  <c r="K189" i="9"/>
  <c r="N272" i="9"/>
  <c r="H239" i="9"/>
  <c r="F201" i="9"/>
  <c r="N178" i="9"/>
  <c r="L52" i="9"/>
  <c r="C201" i="9"/>
  <c r="L107" i="9"/>
  <c r="K59" i="3"/>
  <c r="H280" i="9"/>
  <c r="H278" i="9"/>
  <c r="I46" i="9"/>
  <c r="C37" i="9"/>
  <c r="K267" i="9"/>
  <c r="N224" i="9"/>
  <c r="E239" i="9"/>
  <c r="I156" i="9"/>
  <c r="H31" i="9"/>
  <c r="F228" i="9"/>
  <c r="I142" i="9"/>
  <c r="I251" i="9"/>
  <c r="N78" i="9"/>
  <c r="N22" i="9"/>
  <c r="F118" i="9"/>
  <c r="O240" i="9"/>
  <c r="L276" i="9"/>
  <c r="O85" i="9"/>
  <c r="C202" i="9"/>
  <c r="N237" i="9"/>
  <c r="I27" i="9"/>
  <c r="O119" i="9"/>
  <c r="L112" i="9"/>
  <c r="I80" i="9"/>
  <c r="O45" i="3"/>
  <c r="F140" i="9"/>
  <c r="F161" i="9"/>
  <c r="C103" i="9"/>
  <c r="C257" i="9"/>
  <c r="F99" i="9"/>
  <c r="E74" i="9"/>
  <c r="E68" i="9"/>
  <c r="O32" i="3"/>
  <c r="H225" i="9"/>
  <c r="O86" i="9"/>
  <c r="E102" i="9"/>
  <c r="F182" i="9"/>
  <c r="I217" i="9"/>
  <c r="O185" i="9"/>
  <c r="F36" i="9"/>
  <c r="L153" i="9"/>
  <c r="I276" i="9"/>
  <c r="O137" i="9"/>
  <c r="E190" i="9"/>
  <c r="F115" i="9"/>
  <c r="I35" i="9"/>
  <c r="I158" i="9"/>
  <c r="K113" i="9"/>
  <c r="E136" i="9"/>
  <c r="K81" i="9"/>
  <c r="N153" i="9"/>
  <c r="I79" i="9"/>
  <c r="E109" i="9"/>
  <c r="O234" i="9"/>
  <c r="K19" i="5"/>
  <c r="K38" i="9"/>
  <c r="O182" i="9"/>
  <c r="E236" i="9"/>
  <c r="N163" i="9"/>
  <c r="L265" i="9"/>
  <c r="O218" i="9"/>
  <c r="L123" i="9"/>
  <c r="H50" i="9"/>
  <c r="E222" i="9"/>
  <c r="K99" i="9"/>
  <c r="G34" i="3"/>
  <c r="I90" i="9"/>
  <c r="C88" i="9"/>
  <c r="F157" i="9"/>
  <c r="F203" i="9"/>
  <c r="O252" i="9"/>
  <c r="L221" i="9"/>
  <c r="C188" i="9"/>
  <c r="E270" i="9"/>
  <c r="K112" i="9"/>
  <c r="K20" i="5"/>
  <c r="E62" i="9"/>
  <c r="E81" i="9"/>
  <c r="L67" i="9"/>
  <c r="C28" i="9"/>
  <c r="H162" i="9"/>
  <c r="I204" i="9"/>
  <c r="O67" i="3"/>
  <c r="L181" i="9"/>
  <c r="E184" i="9"/>
  <c r="R67" i="3" l="1"/>
  <c r="Q67" i="3"/>
  <c r="P67" i="3"/>
  <c r="J28" i="9"/>
  <c r="D28" i="9"/>
  <c r="M28" i="9"/>
  <c r="G28" i="9"/>
  <c r="M20" i="5"/>
  <c r="N20" i="5"/>
  <c r="L20" i="5"/>
  <c r="D188" i="9"/>
  <c r="G188" i="9"/>
  <c r="M188" i="9"/>
  <c r="J188" i="9"/>
  <c r="D88" i="9"/>
  <c r="G88" i="9"/>
  <c r="M88" i="9"/>
  <c r="J88" i="9"/>
  <c r="H34" i="3"/>
  <c r="J34" i="3"/>
  <c r="I34" i="3"/>
  <c r="M19" i="5"/>
  <c r="L19" i="5"/>
  <c r="N19" i="5"/>
  <c r="R32" i="3"/>
  <c r="Q32" i="3"/>
  <c r="P32" i="3"/>
  <c r="J257" i="9"/>
  <c r="G257" i="9"/>
  <c r="D257" i="9"/>
  <c r="M257" i="9"/>
  <c r="D103" i="9"/>
  <c r="M103" i="9"/>
  <c r="G103" i="9"/>
  <c r="J103" i="9"/>
  <c r="P45" i="3"/>
  <c r="R45" i="3"/>
  <c r="Q45" i="3"/>
  <c r="G202" i="9"/>
  <c r="D202" i="9"/>
  <c r="M202" i="9"/>
  <c r="J202" i="9"/>
  <c r="G37" i="9"/>
  <c r="D37" i="9"/>
  <c r="M37" i="9"/>
  <c r="J37" i="9"/>
  <c r="N59" i="3"/>
  <c r="M59" i="3"/>
  <c r="L59" i="3"/>
  <c r="M201" i="9"/>
  <c r="G201" i="9"/>
  <c r="D201" i="9"/>
  <c r="J201" i="9"/>
  <c r="J90" i="9"/>
  <c r="M90" i="9"/>
  <c r="G90" i="9"/>
  <c r="D90" i="9"/>
  <c r="J212" i="9"/>
  <c r="C244" i="9"/>
  <c r="M212" i="9"/>
  <c r="G212" i="9"/>
  <c r="D212" i="9"/>
  <c r="L57" i="3"/>
  <c r="N57" i="3"/>
  <c r="M57" i="3"/>
  <c r="G50" i="9"/>
  <c r="J50" i="9"/>
  <c r="M50" i="9"/>
  <c r="D50" i="9"/>
  <c r="M67" i="3"/>
  <c r="L67" i="3"/>
  <c r="N67" i="3"/>
  <c r="G45" i="9"/>
  <c r="D45" i="9"/>
  <c r="J45" i="9"/>
  <c r="M45" i="9"/>
  <c r="G258" i="9"/>
  <c r="D258" i="9"/>
  <c r="M258" i="9"/>
  <c r="J258" i="9"/>
  <c r="M100" i="9"/>
  <c r="J100" i="9"/>
  <c r="G100" i="9"/>
  <c r="D100" i="9"/>
  <c r="I58" i="3"/>
  <c r="H58" i="3"/>
  <c r="J58" i="3"/>
  <c r="D32" i="9"/>
  <c r="G32" i="9"/>
  <c r="J32" i="9"/>
  <c r="M32" i="9"/>
  <c r="G52" i="9"/>
  <c r="M52" i="9"/>
  <c r="J52" i="9"/>
  <c r="D52" i="9"/>
  <c r="M6" i="5"/>
  <c r="N6" i="5"/>
  <c r="L6" i="5"/>
  <c r="G66" i="9"/>
  <c r="J66" i="9"/>
  <c r="M66" i="9"/>
  <c r="D66" i="9"/>
  <c r="G274" i="9"/>
  <c r="J274" i="9"/>
  <c r="D274" i="9"/>
  <c r="M274" i="9"/>
  <c r="M79" i="9"/>
  <c r="J79" i="9"/>
  <c r="G79" i="9"/>
  <c r="D79" i="9"/>
  <c r="L92" i="9"/>
  <c r="K92" i="9" s="1"/>
  <c r="J4" i="9" s="1"/>
  <c r="R48" i="3"/>
  <c r="P48" i="3"/>
  <c r="Q48" i="3"/>
  <c r="Q65" i="3"/>
  <c r="P65" i="3"/>
  <c r="R65" i="3"/>
  <c r="M33" i="3"/>
  <c r="L33" i="3"/>
  <c r="N33" i="3"/>
  <c r="M44" i="9"/>
  <c r="D44" i="9"/>
  <c r="J44" i="9"/>
  <c r="G44" i="9"/>
  <c r="P38" i="3"/>
  <c r="Q38" i="3"/>
  <c r="R38" i="3"/>
  <c r="G51" i="9"/>
  <c r="M51" i="9"/>
  <c r="D51" i="9"/>
  <c r="J51" i="9"/>
  <c r="F282" i="9"/>
  <c r="E282" i="9" s="1"/>
  <c r="D14" i="9" s="1"/>
  <c r="L168" i="9"/>
  <c r="K168" i="9" s="1"/>
  <c r="J12" i="9" s="1"/>
  <c r="M46" i="9"/>
  <c r="G46" i="9"/>
  <c r="D46" i="9"/>
  <c r="J46" i="9"/>
  <c r="R75" i="3"/>
  <c r="Q75" i="3"/>
  <c r="P75" i="3"/>
  <c r="J180" i="9"/>
  <c r="G180" i="9"/>
  <c r="M180" i="9"/>
  <c r="D180" i="9"/>
  <c r="J78" i="9"/>
  <c r="G78" i="9"/>
  <c r="M78" i="9"/>
  <c r="D78" i="9"/>
  <c r="M83" i="9"/>
  <c r="J83" i="9"/>
  <c r="D83" i="9"/>
  <c r="G83" i="9"/>
  <c r="J143" i="9"/>
  <c r="M143" i="9"/>
  <c r="G143" i="9"/>
  <c r="D143" i="9"/>
  <c r="G183" i="9"/>
  <c r="M183" i="9"/>
  <c r="J183" i="9"/>
  <c r="D183" i="9"/>
  <c r="J158" i="9"/>
  <c r="D158" i="9"/>
  <c r="G158" i="9"/>
  <c r="M158" i="9"/>
  <c r="M142" i="9"/>
  <c r="G142" i="9"/>
  <c r="J142" i="9"/>
  <c r="D142" i="9"/>
  <c r="H56" i="3"/>
  <c r="I56" i="3"/>
  <c r="J56" i="3"/>
  <c r="Q31" i="3"/>
  <c r="R31" i="3"/>
  <c r="P31" i="3"/>
  <c r="N13" i="5"/>
  <c r="L13" i="5"/>
  <c r="M13" i="5"/>
  <c r="J49" i="3"/>
  <c r="I49" i="3"/>
  <c r="H49" i="3"/>
  <c r="G108" i="9"/>
  <c r="M108" i="9"/>
  <c r="J108" i="9"/>
  <c r="D108" i="9"/>
  <c r="Q62" i="3"/>
  <c r="P62" i="3"/>
  <c r="R62" i="3"/>
  <c r="N17" i="3"/>
  <c r="L17" i="3"/>
  <c r="M17" i="3"/>
  <c r="G152" i="9"/>
  <c r="J152" i="9"/>
  <c r="D152" i="9"/>
  <c r="M152" i="9"/>
  <c r="Q66" i="3"/>
  <c r="P66" i="3"/>
  <c r="R66" i="3"/>
  <c r="G65" i="9"/>
  <c r="J65" i="9"/>
  <c r="M65" i="9"/>
  <c r="D65" i="9"/>
  <c r="D239" i="9"/>
  <c r="G239" i="9"/>
  <c r="J239" i="9"/>
  <c r="M239" i="9"/>
  <c r="M16" i="5"/>
  <c r="L16" i="5"/>
  <c r="N16" i="5"/>
  <c r="M230" i="9"/>
  <c r="J230" i="9"/>
  <c r="G230" i="9"/>
  <c r="D230" i="9"/>
  <c r="L22" i="3"/>
  <c r="M22" i="3"/>
  <c r="N22" i="3"/>
  <c r="D40" i="9"/>
  <c r="G40" i="9"/>
  <c r="M40" i="9"/>
  <c r="J40" i="9"/>
  <c r="F168" i="9"/>
  <c r="E168" i="9" s="1"/>
  <c r="D12" i="9" s="1"/>
  <c r="J223" i="9"/>
  <c r="M223" i="9"/>
  <c r="G223" i="9"/>
  <c r="D223" i="9"/>
  <c r="G269" i="9"/>
  <c r="J269" i="9"/>
  <c r="M269" i="9"/>
  <c r="D269" i="9"/>
  <c r="J267" i="9"/>
  <c r="G267" i="9"/>
  <c r="M267" i="9"/>
  <c r="D267" i="9"/>
  <c r="M200" i="9"/>
  <c r="J200" i="9"/>
  <c r="G200" i="9"/>
  <c r="D200" i="9"/>
  <c r="G86" i="9"/>
  <c r="J86" i="9"/>
  <c r="M86" i="9"/>
  <c r="D86" i="9"/>
  <c r="M24" i="5"/>
  <c r="L24" i="5"/>
  <c r="N24" i="5"/>
  <c r="G185" i="9"/>
  <c r="D185" i="9"/>
  <c r="J185" i="9"/>
  <c r="M185" i="9"/>
  <c r="I35" i="3"/>
  <c r="J35" i="3"/>
  <c r="H35" i="3"/>
  <c r="D277" i="9"/>
  <c r="M277" i="9"/>
  <c r="G277" i="9"/>
  <c r="J277" i="9"/>
  <c r="F54" i="9"/>
  <c r="R43" i="3"/>
  <c r="P43" i="3"/>
  <c r="Q43" i="3"/>
  <c r="O130" i="9"/>
  <c r="N130" i="9" s="1"/>
  <c r="M6" i="9" s="1"/>
  <c r="J34" i="9"/>
  <c r="G34" i="9"/>
  <c r="D34" i="9"/>
  <c r="M34" i="9"/>
  <c r="D77" i="9"/>
  <c r="M77" i="9"/>
  <c r="J77" i="9"/>
  <c r="G77" i="9"/>
  <c r="G272" i="9"/>
  <c r="J272" i="9"/>
  <c r="M272" i="9"/>
  <c r="D272" i="9"/>
  <c r="D261" i="9"/>
  <c r="J261" i="9"/>
  <c r="M261" i="9"/>
  <c r="G261" i="9"/>
  <c r="N64" i="3"/>
  <c r="L64" i="3"/>
  <c r="M64" i="3"/>
  <c r="J115" i="9"/>
  <c r="D115" i="9"/>
  <c r="G115" i="9"/>
  <c r="M115" i="9"/>
  <c r="D275" i="9"/>
  <c r="M275" i="9"/>
  <c r="G275" i="9"/>
  <c r="J275" i="9"/>
  <c r="J254" i="9"/>
  <c r="G254" i="9"/>
  <c r="M254" i="9"/>
  <c r="D254" i="9"/>
  <c r="J137" i="9"/>
  <c r="D137" i="9"/>
  <c r="G137" i="9"/>
  <c r="M137" i="9"/>
  <c r="D213" i="9"/>
  <c r="M213" i="9"/>
  <c r="J213" i="9"/>
  <c r="G213" i="9"/>
  <c r="M35" i="9"/>
  <c r="D35" i="9"/>
  <c r="J35" i="9"/>
  <c r="G35" i="9"/>
  <c r="M12" i="3"/>
  <c r="L12" i="3"/>
  <c r="N12" i="3"/>
  <c r="M204" i="9"/>
  <c r="D204" i="9"/>
  <c r="G204" i="9"/>
  <c r="J204" i="9"/>
  <c r="Q57" i="3"/>
  <c r="P57" i="3"/>
  <c r="R57" i="3"/>
  <c r="Q69" i="3"/>
  <c r="R69" i="3"/>
  <c r="P69" i="3"/>
  <c r="G263" i="9"/>
  <c r="D263" i="9"/>
  <c r="M263" i="9"/>
  <c r="J263" i="9"/>
  <c r="D178" i="9"/>
  <c r="M178" i="9"/>
  <c r="J178" i="9"/>
  <c r="G178" i="9"/>
  <c r="J241" i="9"/>
  <c r="D241" i="9"/>
  <c r="G241" i="9"/>
  <c r="M241" i="9"/>
  <c r="R59" i="3"/>
  <c r="Q59" i="3"/>
  <c r="P59" i="3"/>
  <c r="M123" i="9"/>
  <c r="D123" i="9"/>
  <c r="G123" i="9"/>
  <c r="J123" i="9"/>
  <c r="M71" i="9"/>
  <c r="J71" i="9"/>
  <c r="D71" i="9"/>
  <c r="G71" i="9"/>
  <c r="L244" i="9"/>
  <c r="K244" i="9" s="1"/>
  <c r="J10" i="9" s="1"/>
  <c r="N75" i="3"/>
  <c r="M75" i="3"/>
  <c r="L75" i="3"/>
  <c r="M67" i="9"/>
  <c r="D67" i="9"/>
  <c r="G67" i="9"/>
  <c r="J67" i="9"/>
  <c r="D138" i="9"/>
  <c r="J138" i="9"/>
  <c r="M138" i="9"/>
  <c r="G138" i="9"/>
  <c r="M25" i="3"/>
  <c r="L25" i="3"/>
  <c r="N25" i="3"/>
  <c r="J70" i="9"/>
  <c r="G70" i="9"/>
  <c r="D70" i="9"/>
  <c r="M70" i="9"/>
  <c r="L71" i="3"/>
  <c r="N71" i="3"/>
  <c r="M71" i="3"/>
  <c r="D155" i="9"/>
  <c r="M155" i="9"/>
  <c r="G155" i="9"/>
  <c r="J155" i="9"/>
  <c r="D145" i="9"/>
  <c r="G145" i="9"/>
  <c r="M145" i="9"/>
  <c r="J145" i="9"/>
  <c r="D195" i="9"/>
  <c r="M195" i="9"/>
  <c r="G195" i="9"/>
  <c r="J195" i="9"/>
  <c r="H32" i="3"/>
  <c r="I32" i="3"/>
  <c r="J32" i="3"/>
  <c r="L54" i="9"/>
  <c r="K54" i="9" s="1"/>
  <c r="J16" i="9" s="1"/>
  <c r="L17" i="5"/>
  <c r="N17" i="5"/>
  <c r="M17" i="5"/>
  <c r="D127" i="9"/>
  <c r="M127" i="9"/>
  <c r="J127" i="9"/>
  <c r="G127" i="9"/>
  <c r="J218" i="9"/>
  <c r="M218" i="9"/>
  <c r="D218" i="9"/>
  <c r="G218" i="9"/>
  <c r="G153" i="9"/>
  <c r="J153" i="9"/>
  <c r="M153" i="9"/>
  <c r="D153" i="9"/>
  <c r="J57" i="3"/>
  <c r="H57" i="3"/>
  <c r="I57" i="3"/>
  <c r="L40" i="3"/>
  <c r="M40" i="3"/>
  <c r="N40" i="3"/>
  <c r="N66" i="3"/>
  <c r="L66" i="3"/>
  <c r="M66" i="3"/>
  <c r="D81" i="9"/>
  <c r="M81" i="9"/>
  <c r="G81" i="9"/>
  <c r="J81" i="9"/>
  <c r="J273" i="9"/>
  <c r="D273" i="9"/>
  <c r="M273" i="9"/>
  <c r="G273" i="9"/>
  <c r="G196" i="9"/>
  <c r="M196" i="9"/>
  <c r="J196" i="9"/>
  <c r="D196" i="9"/>
  <c r="D194" i="9"/>
  <c r="M194" i="9"/>
  <c r="G194" i="9"/>
  <c r="J194" i="9"/>
  <c r="G159" i="9"/>
  <c r="J159" i="9"/>
  <c r="D159" i="9"/>
  <c r="M159" i="9"/>
  <c r="L31" i="3"/>
  <c r="M31" i="3"/>
  <c r="N31" i="3"/>
  <c r="H39" i="3"/>
  <c r="J39" i="3"/>
  <c r="I39" i="3"/>
  <c r="J36" i="3"/>
  <c r="I36" i="3"/>
  <c r="H36" i="3"/>
  <c r="Q73" i="3"/>
  <c r="P73" i="3"/>
  <c r="R73" i="3"/>
  <c r="O54" i="9"/>
  <c r="N54" i="9" s="1"/>
  <c r="M16" i="9" s="1"/>
  <c r="D225" i="9"/>
  <c r="M225" i="9"/>
  <c r="G225" i="9"/>
  <c r="J225" i="9"/>
  <c r="M21" i="5"/>
  <c r="N21" i="5"/>
  <c r="L21" i="5"/>
  <c r="D271" i="9"/>
  <c r="M271" i="9"/>
  <c r="G271" i="9"/>
  <c r="J271" i="9"/>
  <c r="M44" i="3"/>
  <c r="L44" i="3"/>
  <c r="N44" i="3"/>
  <c r="J193" i="9"/>
  <c r="G193" i="9"/>
  <c r="D193" i="9"/>
  <c r="M193" i="9"/>
  <c r="D112" i="9"/>
  <c r="M112" i="9"/>
  <c r="G112" i="9"/>
  <c r="J112" i="9"/>
  <c r="J63" i="9"/>
  <c r="G63" i="9"/>
  <c r="M63" i="9"/>
  <c r="D63" i="9"/>
  <c r="Q72" i="3"/>
  <c r="P72" i="3"/>
  <c r="R72" i="3"/>
  <c r="P63" i="3"/>
  <c r="R63" i="3"/>
  <c r="Q63" i="3"/>
  <c r="P46" i="3"/>
  <c r="R46" i="3"/>
  <c r="Q46" i="3"/>
  <c r="F92" i="9"/>
  <c r="E92" i="9" s="1"/>
  <c r="D4" i="9" s="1"/>
  <c r="G229" i="9"/>
  <c r="D229" i="9"/>
  <c r="J229" i="9"/>
  <c r="M229" i="9"/>
  <c r="O168" i="9"/>
  <c r="N168" i="9" s="1"/>
  <c r="M12" i="9" s="1"/>
  <c r="M74" i="3"/>
  <c r="L74" i="3"/>
  <c r="N74" i="3"/>
  <c r="P34" i="3"/>
  <c r="R34" i="3"/>
  <c r="Q34" i="3"/>
  <c r="D197" i="9"/>
  <c r="G197" i="9"/>
  <c r="M197" i="9"/>
  <c r="J197" i="9"/>
  <c r="P68" i="3"/>
  <c r="R68" i="3"/>
  <c r="Q68" i="3"/>
  <c r="L38" i="3"/>
  <c r="N38" i="3"/>
  <c r="M38" i="3"/>
  <c r="G105" i="9"/>
  <c r="M105" i="9"/>
  <c r="J105" i="9"/>
  <c r="D105" i="9"/>
  <c r="J220" i="9"/>
  <c r="D220" i="9"/>
  <c r="G220" i="9"/>
  <c r="M220" i="9"/>
  <c r="M139" i="9"/>
  <c r="G139" i="9"/>
  <c r="J139" i="9"/>
  <c r="D139" i="9"/>
  <c r="M111" i="9"/>
  <c r="D111" i="9"/>
  <c r="G111" i="9"/>
  <c r="J111" i="9"/>
  <c r="J219" i="9"/>
  <c r="D219" i="9"/>
  <c r="M219" i="9"/>
  <c r="G219" i="9"/>
  <c r="G222" i="9"/>
  <c r="D222" i="9"/>
  <c r="J222" i="9"/>
  <c r="M222" i="9"/>
  <c r="I92" i="9"/>
  <c r="H92" i="9" s="1"/>
  <c r="G4" i="9" s="1"/>
  <c r="L61" i="3"/>
  <c r="M61" i="3"/>
  <c r="N61" i="3"/>
  <c r="G175" i="9"/>
  <c r="J175" i="9"/>
  <c r="M175" i="9"/>
  <c r="D175" i="9"/>
  <c r="N25" i="5"/>
  <c r="L25" i="5"/>
  <c r="M25" i="5"/>
  <c r="G161" i="9"/>
  <c r="D161" i="9"/>
  <c r="M161" i="9"/>
  <c r="J161" i="9"/>
  <c r="D38" i="9"/>
  <c r="G38" i="9"/>
  <c r="J38" i="9"/>
  <c r="M38" i="9"/>
  <c r="D146" i="9"/>
  <c r="J146" i="9"/>
  <c r="G146" i="9"/>
  <c r="M146" i="9"/>
  <c r="J278" i="9"/>
  <c r="G278" i="9"/>
  <c r="D278" i="9"/>
  <c r="M278" i="9"/>
  <c r="D253" i="9"/>
  <c r="G253" i="9"/>
  <c r="J253" i="9"/>
  <c r="M253" i="9"/>
  <c r="N15" i="3"/>
  <c r="L15" i="3"/>
  <c r="M15" i="3"/>
  <c r="J104" i="9"/>
  <c r="D104" i="9"/>
  <c r="G104" i="9"/>
  <c r="M104" i="9"/>
  <c r="L18" i="3"/>
  <c r="M18" i="3"/>
  <c r="N18" i="3"/>
  <c r="M252" i="9"/>
  <c r="D252" i="9"/>
  <c r="G252" i="9"/>
  <c r="J252" i="9"/>
  <c r="L43" i="3"/>
  <c r="N43" i="3"/>
  <c r="M43" i="3"/>
  <c r="N9" i="5"/>
  <c r="L9" i="5"/>
  <c r="M9" i="5"/>
  <c r="L282" i="9"/>
  <c r="K282" i="9" s="1"/>
  <c r="J14" i="9" s="1"/>
  <c r="G30" i="9"/>
  <c r="D30" i="9"/>
  <c r="J30" i="9"/>
  <c r="M30" i="9"/>
  <c r="N13" i="3"/>
  <c r="L13" i="3"/>
  <c r="M13" i="3"/>
  <c r="G61" i="9"/>
  <c r="M61" i="9"/>
  <c r="D61" i="9"/>
  <c r="J61" i="9"/>
  <c r="I41" i="3"/>
  <c r="H41" i="3"/>
  <c r="J41" i="3"/>
  <c r="H48" i="3"/>
  <c r="I48" i="3"/>
  <c r="J48" i="3"/>
  <c r="J250" i="9"/>
  <c r="C282" i="9"/>
  <c r="M250" i="9"/>
  <c r="G250" i="9"/>
  <c r="D250" i="9"/>
  <c r="M32" i="3"/>
  <c r="N32" i="3"/>
  <c r="L32" i="3"/>
  <c r="J61" i="3"/>
  <c r="I61" i="3"/>
  <c r="H61" i="3"/>
  <c r="J99" i="9"/>
  <c r="G99" i="9"/>
  <c r="D99" i="9"/>
  <c r="M99" i="9"/>
  <c r="D226" i="9"/>
  <c r="M226" i="9"/>
  <c r="J226" i="9"/>
  <c r="G226" i="9"/>
  <c r="M140" i="9"/>
  <c r="G140" i="9"/>
  <c r="J140" i="9"/>
  <c r="D140" i="9"/>
  <c r="R58" i="3"/>
  <c r="P58" i="3"/>
  <c r="Q58" i="3"/>
  <c r="M120" i="9"/>
  <c r="G120" i="9"/>
  <c r="J120" i="9"/>
  <c r="D120" i="9"/>
  <c r="G186" i="9"/>
  <c r="D186" i="9"/>
  <c r="M186" i="9"/>
  <c r="J186" i="9"/>
  <c r="J87" i="9"/>
  <c r="D87" i="9"/>
  <c r="M87" i="9"/>
  <c r="G87" i="9"/>
  <c r="H44" i="3"/>
  <c r="I44" i="3"/>
  <c r="J44" i="3"/>
  <c r="M58" i="3"/>
  <c r="L58" i="3"/>
  <c r="N58" i="3"/>
  <c r="L42" i="3"/>
  <c r="N42" i="3"/>
  <c r="M42" i="3"/>
  <c r="D109" i="9"/>
  <c r="M109" i="9"/>
  <c r="G109" i="9"/>
  <c r="J109" i="9"/>
  <c r="G189" i="9"/>
  <c r="J189" i="9"/>
  <c r="M189" i="9"/>
  <c r="D189" i="9"/>
  <c r="P36" i="3"/>
  <c r="Q36" i="3"/>
  <c r="R36" i="3"/>
  <c r="M242" i="9"/>
  <c r="D242" i="9"/>
  <c r="G242" i="9"/>
  <c r="J242" i="9"/>
  <c r="D216" i="9"/>
  <c r="M216" i="9"/>
  <c r="J216" i="9"/>
  <c r="G216" i="9"/>
  <c r="L14" i="5"/>
  <c r="N14" i="5"/>
  <c r="M14" i="5"/>
  <c r="M124" i="9"/>
  <c r="J124" i="9"/>
  <c r="D124" i="9"/>
  <c r="G124" i="9"/>
  <c r="J66" i="3"/>
  <c r="H66" i="3"/>
  <c r="I66" i="3"/>
  <c r="G203" i="9"/>
  <c r="D203" i="9"/>
  <c r="J203" i="9"/>
  <c r="M203" i="9"/>
  <c r="G125" i="9"/>
  <c r="J125" i="9"/>
  <c r="D125" i="9"/>
  <c r="M125" i="9"/>
  <c r="J232" i="9"/>
  <c r="G232" i="9"/>
  <c r="M232" i="9"/>
  <c r="D232" i="9"/>
  <c r="D26" i="9"/>
  <c r="J26" i="9"/>
  <c r="G26" i="9"/>
  <c r="M26" i="9"/>
  <c r="D156" i="9"/>
  <c r="M156" i="9"/>
  <c r="G156" i="9"/>
  <c r="J156" i="9"/>
  <c r="G149" i="9"/>
  <c r="M149" i="9"/>
  <c r="J149" i="9"/>
  <c r="D149" i="9"/>
  <c r="M73" i="9"/>
  <c r="G73" i="9"/>
  <c r="J73" i="9"/>
  <c r="D73" i="9"/>
  <c r="J106" i="9"/>
  <c r="G106" i="9"/>
  <c r="D106" i="9"/>
  <c r="M106" i="9"/>
  <c r="G43" i="9"/>
  <c r="M43" i="9"/>
  <c r="D43" i="9"/>
  <c r="J43" i="9"/>
  <c r="L15" i="5"/>
  <c r="M15" i="5"/>
  <c r="N15" i="5"/>
  <c r="M119" i="9"/>
  <c r="J119" i="9"/>
  <c r="G119" i="9"/>
  <c r="D119" i="9"/>
  <c r="M41" i="3"/>
  <c r="L41" i="3"/>
  <c r="N41" i="3"/>
  <c r="G148" i="9"/>
  <c r="J148" i="9"/>
  <c r="D148" i="9"/>
  <c r="M148" i="9"/>
  <c r="J221" i="9"/>
  <c r="G221" i="9"/>
  <c r="D221" i="9"/>
  <c r="M221" i="9"/>
  <c r="D268" i="9"/>
  <c r="M268" i="9"/>
  <c r="G268" i="9"/>
  <c r="J268" i="9"/>
  <c r="G227" i="9"/>
  <c r="D227" i="9"/>
  <c r="M227" i="9"/>
  <c r="J227" i="9"/>
  <c r="D270" i="9"/>
  <c r="G270" i="9"/>
  <c r="J270" i="9"/>
  <c r="M270" i="9"/>
  <c r="I244" i="9"/>
  <c r="H244" i="9" s="1"/>
  <c r="G10" i="9" s="1"/>
  <c r="P40" i="3"/>
  <c r="Q40" i="3"/>
  <c r="R40" i="3"/>
  <c r="I38" i="3"/>
  <c r="H38" i="3"/>
  <c r="J38" i="3"/>
  <c r="M266" i="9"/>
  <c r="G266" i="9"/>
  <c r="J266" i="9"/>
  <c r="D266" i="9"/>
  <c r="L14" i="3"/>
  <c r="N14" i="3"/>
  <c r="M14" i="3"/>
  <c r="D164" i="9"/>
  <c r="M164" i="9"/>
  <c r="G164" i="9"/>
  <c r="J164" i="9"/>
  <c r="D262" i="9"/>
  <c r="J262" i="9"/>
  <c r="G262" i="9"/>
  <c r="M262" i="9"/>
  <c r="I282" i="9"/>
  <c r="H282" i="9" s="1"/>
  <c r="G14" i="9" s="1"/>
  <c r="H69" i="3"/>
  <c r="J69" i="3"/>
  <c r="I69" i="3"/>
  <c r="I130" i="9"/>
  <c r="H130" i="9" s="1"/>
  <c r="G6" i="9" s="1"/>
  <c r="L16" i="3"/>
  <c r="N16" i="3"/>
  <c r="M16" i="3"/>
  <c r="D234" i="9"/>
  <c r="G234" i="9"/>
  <c r="J234" i="9"/>
  <c r="M234" i="9"/>
  <c r="M114" i="9"/>
  <c r="J114" i="9"/>
  <c r="G114" i="9"/>
  <c r="D114" i="9"/>
  <c r="I72" i="3"/>
  <c r="J72" i="3"/>
  <c r="H72" i="3"/>
  <c r="G24" i="9"/>
  <c r="M24" i="9"/>
  <c r="J24" i="9"/>
  <c r="D24" i="9"/>
  <c r="M259" i="9"/>
  <c r="J259" i="9"/>
  <c r="G259" i="9"/>
  <c r="D259" i="9"/>
  <c r="M70" i="3"/>
  <c r="N70" i="3"/>
  <c r="L70" i="3"/>
  <c r="J62" i="3"/>
  <c r="H62" i="3"/>
  <c r="I62" i="3"/>
  <c r="H37" i="3"/>
  <c r="J37" i="3"/>
  <c r="I37" i="3"/>
  <c r="I168" i="9"/>
  <c r="H168" i="9" s="1"/>
  <c r="G12" i="9" s="1"/>
  <c r="G162" i="9"/>
  <c r="M162" i="9"/>
  <c r="J162" i="9"/>
  <c r="D162" i="9"/>
  <c r="G31" i="9"/>
  <c r="D31" i="9"/>
  <c r="M31" i="9"/>
  <c r="J31" i="9"/>
  <c r="I63" i="3"/>
  <c r="J63" i="3"/>
  <c r="H63" i="3"/>
  <c r="M49" i="9"/>
  <c r="D49" i="9"/>
  <c r="G49" i="9"/>
  <c r="J49" i="9"/>
  <c r="G98" i="9"/>
  <c r="C130" i="9"/>
  <c r="D98" i="9"/>
  <c r="M98" i="9"/>
  <c r="J98" i="9"/>
  <c r="M82" i="9"/>
  <c r="J82" i="9"/>
  <c r="D82" i="9"/>
  <c r="G82" i="9"/>
  <c r="D39" i="9"/>
  <c r="J39" i="9"/>
  <c r="M39" i="9"/>
  <c r="G39" i="9"/>
  <c r="J72" i="9"/>
  <c r="G72" i="9"/>
  <c r="D72" i="9"/>
  <c r="M72" i="9"/>
  <c r="M176" i="9"/>
  <c r="D176" i="9"/>
  <c r="G176" i="9"/>
  <c r="J176" i="9"/>
  <c r="D151" i="9"/>
  <c r="G151" i="9"/>
  <c r="J151" i="9"/>
  <c r="M151" i="9"/>
  <c r="G48" i="9"/>
  <c r="J48" i="9"/>
  <c r="M48" i="9"/>
  <c r="D48" i="9"/>
  <c r="P35" i="3"/>
  <c r="R35" i="3"/>
  <c r="Q35" i="3"/>
  <c r="G113" i="9"/>
  <c r="M113" i="9"/>
  <c r="D113" i="9"/>
  <c r="J113" i="9"/>
  <c r="M19" i="3"/>
  <c r="L19" i="3"/>
  <c r="N19" i="3"/>
  <c r="R33" i="3"/>
  <c r="P33" i="3"/>
  <c r="Q33" i="3"/>
  <c r="M64" i="9"/>
  <c r="D64" i="9"/>
  <c r="J64" i="9"/>
  <c r="G64" i="9"/>
  <c r="P39" i="3"/>
  <c r="R39" i="3"/>
  <c r="Q39" i="3"/>
  <c r="Q60" i="3"/>
  <c r="P60" i="3"/>
  <c r="R60" i="3"/>
  <c r="G147" i="9"/>
  <c r="J147" i="9"/>
  <c r="M147" i="9"/>
  <c r="D147" i="9"/>
  <c r="N69" i="3"/>
  <c r="M69" i="3"/>
  <c r="L69" i="3"/>
  <c r="J50" i="3"/>
  <c r="H50" i="3"/>
  <c r="I50" i="3"/>
  <c r="L23" i="3"/>
  <c r="N23" i="3"/>
  <c r="M23" i="3"/>
  <c r="N24" i="3"/>
  <c r="L24" i="3"/>
  <c r="M24" i="3"/>
  <c r="G191" i="9"/>
  <c r="J191" i="9"/>
  <c r="D191" i="9"/>
  <c r="M191" i="9"/>
  <c r="J76" i="9"/>
  <c r="G76" i="9"/>
  <c r="D76" i="9"/>
  <c r="M76" i="9"/>
  <c r="J65" i="3"/>
  <c r="I65" i="3"/>
  <c r="H65" i="3"/>
  <c r="D215" i="9"/>
  <c r="M215" i="9"/>
  <c r="J215" i="9"/>
  <c r="G215" i="9"/>
  <c r="L9" i="3"/>
  <c r="M9" i="3"/>
  <c r="N9" i="3"/>
  <c r="M144" i="9"/>
  <c r="J144" i="9"/>
  <c r="G144" i="9"/>
  <c r="D144" i="9"/>
  <c r="D177" i="9"/>
  <c r="J177" i="9"/>
  <c r="M177" i="9"/>
  <c r="G177" i="9"/>
  <c r="M68" i="9"/>
  <c r="D68" i="9"/>
  <c r="J68" i="9"/>
  <c r="G68" i="9"/>
  <c r="J235" i="9"/>
  <c r="D235" i="9"/>
  <c r="M235" i="9"/>
  <c r="G235" i="9"/>
  <c r="M154" i="9"/>
  <c r="G154" i="9"/>
  <c r="D154" i="9"/>
  <c r="J154" i="9"/>
  <c r="J69" i="9"/>
  <c r="M69" i="9"/>
  <c r="D69" i="9"/>
  <c r="G69" i="9"/>
  <c r="N7" i="3"/>
  <c r="L7" i="3"/>
  <c r="M7" i="3"/>
  <c r="P37" i="3"/>
  <c r="R37" i="3"/>
  <c r="Q37" i="3"/>
  <c r="M56" i="3"/>
  <c r="N56" i="3"/>
  <c r="L56" i="3"/>
  <c r="J264" i="9"/>
  <c r="D264" i="9"/>
  <c r="G264" i="9"/>
  <c r="M264" i="9"/>
  <c r="F206" i="9"/>
  <c r="E206" i="9" s="1"/>
  <c r="D8" i="9" s="1"/>
  <c r="J179" i="9"/>
  <c r="G179" i="9"/>
  <c r="D179" i="9"/>
  <c r="M179" i="9"/>
  <c r="J62" i="9"/>
  <c r="D62" i="9"/>
  <c r="G62" i="9"/>
  <c r="M62" i="9"/>
  <c r="J25" i="9"/>
  <c r="M25" i="9"/>
  <c r="G25" i="9"/>
  <c r="D25" i="9"/>
  <c r="M184" i="9"/>
  <c r="J184" i="9"/>
  <c r="G184" i="9"/>
  <c r="D184" i="9"/>
  <c r="D190" i="9"/>
  <c r="G190" i="9"/>
  <c r="J190" i="9"/>
  <c r="M190" i="9"/>
  <c r="L60" i="3"/>
  <c r="N60" i="3"/>
  <c r="M60" i="3"/>
  <c r="I31" i="3"/>
  <c r="J31" i="3"/>
  <c r="H31" i="3"/>
  <c r="F244" i="9"/>
  <c r="E244" i="9" s="1"/>
  <c r="D10" i="9" s="1"/>
  <c r="J22" i="9"/>
  <c r="C54" i="9"/>
  <c r="M22" i="9"/>
  <c r="D22" i="9"/>
  <c r="G22" i="9"/>
  <c r="M39" i="3"/>
  <c r="L39" i="3"/>
  <c r="N39" i="3"/>
  <c r="G265" i="9"/>
  <c r="J265" i="9"/>
  <c r="M265" i="9"/>
  <c r="D265" i="9"/>
  <c r="J33" i="3"/>
  <c r="I33" i="3"/>
  <c r="H33" i="3"/>
  <c r="M240" i="9"/>
  <c r="G240" i="9"/>
  <c r="D240" i="9"/>
  <c r="J240" i="9"/>
  <c r="I70" i="3"/>
  <c r="J70" i="3"/>
  <c r="H70" i="3"/>
  <c r="R41" i="3"/>
  <c r="P41" i="3"/>
  <c r="Q41" i="3"/>
  <c r="I43" i="3"/>
  <c r="H43" i="3"/>
  <c r="J43" i="3"/>
  <c r="I54" i="9"/>
  <c r="H54" i="9" s="1"/>
  <c r="G16" i="9" s="1"/>
  <c r="M163" i="9"/>
  <c r="G163" i="9"/>
  <c r="D163" i="9"/>
  <c r="J163" i="9"/>
  <c r="Q64" i="3"/>
  <c r="R64" i="3"/>
  <c r="P64" i="3"/>
  <c r="C168" i="9"/>
  <c r="M136" i="9"/>
  <c r="G136" i="9"/>
  <c r="J136" i="9"/>
  <c r="D136" i="9"/>
  <c r="J60" i="3"/>
  <c r="H60" i="3"/>
  <c r="I60" i="3"/>
  <c r="N12" i="5"/>
  <c r="L12" i="5"/>
  <c r="M12" i="5"/>
  <c r="Q70" i="3"/>
  <c r="R70" i="3"/>
  <c r="P70" i="3"/>
  <c r="J237" i="9"/>
  <c r="M237" i="9"/>
  <c r="D237" i="9"/>
  <c r="G237" i="9"/>
  <c r="L206" i="9"/>
  <c r="K206" i="9" s="1"/>
  <c r="J8" i="9" s="1"/>
  <c r="R42" i="3"/>
  <c r="Q42" i="3"/>
  <c r="P42" i="3"/>
  <c r="M21" i="3"/>
  <c r="L21" i="3"/>
  <c r="N21" i="3"/>
  <c r="N49" i="3"/>
  <c r="M49" i="3"/>
  <c r="L49" i="3"/>
  <c r="D29" i="9"/>
  <c r="J29" i="9"/>
  <c r="M29" i="9"/>
  <c r="G29" i="9"/>
  <c r="J42" i="3"/>
  <c r="H42" i="3"/>
  <c r="I42" i="3"/>
  <c r="J217" i="9"/>
  <c r="D217" i="9"/>
  <c r="G217" i="9"/>
  <c r="M217" i="9"/>
  <c r="J121" i="9"/>
  <c r="G121" i="9"/>
  <c r="M121" i="9"/>
  <c r="D121" i="9"/>
  <c r="N63" i="3"/>
  <c r="M63" i="3"/>
  <c r="L63" i="3"/>
  <c r="M34" i="3"/>
  <c r="N34" i="3"/>
  <c r="L34" i="3"/>
  <c r="J141" i="9"/>
  <c r="G141" i="9"/>
  <c r="D141" i="9"/>
  <c r="M141" i="9"/>
  <c r="O244" i="9"/>
  <c r="N244" i="9" s="1"/>
  <c r="M10" i="9" s="1"/>
  <c r="I206" i="9"/>
  <c r="H206" i="9" s="1"/>
  <c r="G8" i="9" s="1"/>
  <c r="J182" i="9"/>
  <c r="M182" i="9"/>
  <c r="G182" i="9"/>
  <c r="D182" i="9"/>
  <c r="D107" i="9"/>
  <c r="J107" i="9"/>
  <c r="M107" i="9"/>
  <c r="G107" i="9"/>
  <c r="Q74" i="3"/>
  <c r="P74" i="3"/>
  <c r="R74" i="3"/>
  <c r="I59" i="3"/>
  <c r="H59" i="3"/>
  <c r="J59" i="3"/>
  <c r="Q56" i="3"/>
  <c r="R56" i="3"/>
  <c r="P56" i="3"/>
  <c r="D150" i="9"/>
  <c r="G150" i="9"/>
  <c r="J150" i="9"/>
  <c r="M150" i="9"/>
  <c r="J165" i="9"/>
  <c r="D165" i="9"/>
  <c r="M165" i="9"/>
  <c r="G165" i="9"/>
  <c r="G122" i="9"/>
  <c r="M122" i="9"/>
  <c r="D122" i="9"/>
  <c r="J122" i="9"/>
  <c r="N62" i="3"/>
  <c r="M62" i="3"/>
  <c r="L62" i="3"/>
  <c r="J36" i="9"/>
  <c r="D36" i="9"/>
  <c r="G36" i="9"/>
  <c r="M36" i="9"/>
  <c r="H73" i="3"/>
  <c r="J73" i="3"/>
  <c r="I73" i="3"/>
  <c r="I74" i="3"/>
  <c r="H74" i="3"/>
  <c r="J74" i="3"/>
  <c r="N37" i="3"/>
  <c r="M37" i="3"/>
  <c r="L37" i="3"/>
  <c r="M255" i="9"/>
  <c r="G255" i="9"/>
  <c r="J255" i="9"/>
  <c r="D255" i="9"/>
  <c r="D160" i="9"/>
  <c r="G160" i="9"/>
  <c r="J160" i="9"/>
  <c r="M160" i="9"/>
  <c r="O206" i="9"/>
  <c r="N206" i="9" s="1"/>
  <c r="M8" i="9" s="1"/>
  <c r="F130" i="9"/>
  <c r="E130" i="9" s="1"/>
  <c r="D6" i="9" s="1"/>
  <c r="N8" i="3"/>
  <c r="L8" i="3"/>
  <c r="M8" i="3"/>
  <c r="J256" i="9"/>
  <c r="M256" i="9"/>
  <c r="D256" i="9"/>
  <c r="G256" i="9"/>
  <c r="H71" i="3"/>
  <c r="I71" i="3"/>
  <c r="J71" i="3"/>
  <c r="J157" i="9"/>
  <c r="D157" i="9"/>
  <c r="G157" i="9"/>
  <c r="M157" i="9"/>
  <c r="L10" i="3"/>
  <c r="N10" i="3"/>
  <c r="M10" i="3"/>
  <c r="L8" i="5"/>
  <c r="M8" i="5"/>
  <c r="N8" i="5"/>
  <c r="D23" i="9"/>
  <c r="G23" i="9"/>
  <c r="J23" i="9"/>
  <c r="M23" i="9"/>
  <c r="D228" i="9"/>
  <c r="J228" i="9"/>
  <c r="G228" i="9"/>
  <c r="M228" i="9"/>
  <c r="D238" i="9"/>
  <c r="M238" i="9"/>
  <c r="G238" i="9"/>
  <c r="J238" i="9"/>
  <c r="R47" i="3"/>
  <c r="Q47" i="3"/>
  <c r="P47" i="3"/>
  <c r="J117" i="9"/>
  <c r="M117" i="9"/>
  <c r="D117" i="9"/>
  <c r="G117" i="9"/>
  <c r="M46" i="3"/>
  <c r="N46" i="3"/>
  <c r="L46" i="3"/>
  <c r="L36" i="3"/>
  <c r="M36" i="3"/>
  <c r="N36" i="3"/>
  <c r="M73" i="3"/>
  <c r="N73" i="3"/>
  <c r="L73" i="3"/>
  <c r="M47" i="3"/>
  <c r="L47" i="3"/>
  <c r="N47" i="3"/>
  <c r="G236" i="9"/>
  <c r="M236" i="9"/>
  <c r="D236" i="9"/>
  <c r="J236" i="9"/>
  <c r="I67" i="3"/>
  <c r="J67" i="3"/>
  <c r="H67" i="3"/>
  <c r="H46" i="3"/>
  <c r="J46" i="3"/>
  <c r="I46" i="3"/>
  <c r="G276" i="9"/>
  <c r="J276" i="9"/>
  <c r="M276" i="9"/>
  <c r="D276" i="9"/>
  <c r="P44" i="3"/>
  <c r="Q44" i="3"/>
  <c r="R44" i="3"/>
  <c r="N45" i="3"/>
  <c r="M45" i="3"/>
  <c r="L45" i="3"/>
  <c r="J166" i="9"/>
  <c r="D166" i="9"/>
  <c r="G166" i="9"/>
  <c r="M166" i="9"/>
  <c r="M35" i="3"/>
  <c r="L35" i="3"/>
  <c r="N35" i="3"/>
  <c r="M60" i="9"/>
  <c r="G60" i="9"/>
  <c r="D60" i="9"/>
  <c r="C92" i="9"/>
  <c r="J60" i="9"/>
  <c r="N20" i="3"/>
  <c r="L20" i="3"/>
  <c r="M20" i="3"/>
  <c r="R49" i="3"/>
  <c r="Q49" i="3"/>
  <c r="P49" i="3"/>
  <c r="J89" i="9"/>
  <c r="G89" i="9"/>
  <c r="M89" i="9"/>
  <c r="D89" i="9"/>
  <c r="L11" i="5"/>
  <c r="N11" i="5"/>
  <c r="M11" i="5"/>
  <c r="O92" i="9"/>
  <c r="N92" i="9" s="1"/>
  <c r="M4" i="9" s="1"/>
  <c r="J80" i="9"/>
  <c r="M80" i="9"/>
  <c r="D80" i="9"/>
  <c r="G80" i="9"/>
  <c r="N65" i="3"/>
  <c r="L65" i="3"/>
  <c r="M65" i="3"/>
  <c r="I47" i="3"/>
  <c r="H47" i="3"/>
  <c r="J47" i="3"/>
  <c r="Q50" i="3"/>
  <c r="P50" i="3"/>
  <c r="R50" i="3"/>
  <c r="G233" i="9"/>
  <c r="J233" i="9"/>
  <c r="M233" i="9"/>
  <c r="D233" i="9"/>
  <c r="J279" i="9"/>
  <c r="D279" i="9"/>
  <c r="M279" i="9"/>
  <c r="G279" i="9"/>
  <c r="N50" i="3"/>
  <c r="M50" i="3"/>
  <c r="L50" i="3"/>
  <c r="G116" i="9"/>
  <c r="D116" i="9"/>
  <c r="M116" i="9"/>
  <c r="J116" i="9"/>
  <c r="L18" i="5"/>
  <c r="N18" i="5"/>
  <c r="M18" i="5"/>
  <c r="G27" i="9"/>
  <c r="M27" i="9"/>
  <c r="J27" i="9"/>
  <c r="D27" i="9"/>
  <c r="O282" i="9"/>
  <c r="N282" i="9" s="1"/>
  <c r="M14" i="9" s="1"/>
  <c r="M74" i="9"/>
  <c r="G74" i="9"/>
  <c r="J74" i="9"/>
  <c r="D74" i="9"/>
  <c r="L11" i="3"/>
  <c r="M11" i="3"/>
  <c r="N11" i="3"/>
  <c r="G126" i="9"/>
  <c r="J126" i="9"/>
  <c r="D126" i="9"/>
  <c r="M126" i="9"/>
  <c r="M110" i="9"/>
  <c r="G110" i="9"/>
  <c r="J110" i="9"/>
  <c r="D110" i="9"/>
  <c r="M260" i="9"/>
  <c r="J260" i="9"/>
  <c r="D260" i="9"/>
  <c r="G260" i="9"/>
  <c r="D118" i="9"/>
  <c r="J118" i="9"/>
  <c r="M118" i="9"/>
  <c r="G118" i="9"/>
  <c r="L10" i="5"/>
  <c r="N10" i="5"/>
  <c r="M10" i="5"/>
  <c r="N68" i="3"/>
  <c r="M68" i="3"/>
  <c r="L68" i="3"/>
  <c r="J128" i="9"/>
  <c r="M128" i="9"/>
  <c r="D128" i="9"/>
  <c r="G128" i="9"/>
  <c r="L130" i="9"/>
  <c r="K130" i="9" s="1"/>
  <c r="J6" i="9" s="1"/>
  <c r="H75" i="3"/>
  <c r="J75" i="3"/>
  <c r="I75" i="3"/>
  <c r="D214" i="9"/>
  <c r="J214" i="9"/>
  <c r="M214" i="9"/>
  <c r="G214" i="9"/>
  <c r="G251" i="9"/>
  <c r="J251" i="9"/>
  <c r="D251" i="9"/>
  <c r="M251" i="9"/>
  <c r="G33" i="9"/>
  <c r="M33" i="9"/>
  <c r="D33" i="9"/>
  <c r="J33" i="9"/>
  <c r="G199" i="9"/>
  <c r="J199" i="9"/>
  <c r="M199" i="9"/>
  <c r="D199" i="9"/>
  <c r="L72" i="3"/>
  <c r="M72" i="3"/>
  <c r="N72" i="3"/>
  <c r="I45" i="3"/>
  <c r="J45" i="3"/>
  <c r="H45" i="3"/>
  <c r="M198" i="9"/>
  <c r="J198" i="9"/>
  <c r="G198" i="9"/>
  <c r="D198" i="9"/>
  <c r="H64" i="3"/>
  <c r="I64" i="3"/>
  <c r="J64" i="3"/>
  <c r="D85" i="9"/>
  <c r="G85" i="9"/>
  <c r="J85" i="9"/>
  <c r="M85" i="9"/>
  <c r="J102" i="9"/>
  <c r="G102" i="9"/>
  <c r="M102" i="9"/>
  <c r="D102" i="9"/>
  <c r="D280" i="9"/>
  <c r="M280" i="9"/>
  <c r="J280" i="9"/>
  <c r="G280" i="9"/>
  <c r="G42" i="9"/>
  <c r="M42" i="9"/>
  <c r="J42" i="9"/>
  <c r="D42" i="9"/>
  <c r="L7" i="5"/>
  <c r="N7" i="5"/>
  <c r="M7" i="5"/>
  <c r="G101" i="9"/>
  <c r="M101" i="9"/>
  <c r="D101" i="9"/>
  <c r="J101" i="9"/>
  <c r="J187" i="9"/>
  <c r="G187" i="9"/>
  <c r="M187" i="9"/>
  <c r="D187" i="9"/>
  <c r="J181" i="9"/>
  <c r="M181" i="9"/>
  <c r="G181" i="9"/>
  <c r="D181" i="9"/>
  <c r="M6" i="3"/>
  <c r="N6" i="3"/>
  <c r="L6" i="3"/>
  <c r="G41" i="9"/>
  <c r="J41" i="9"/>
  <c r="M41" i="9"/>
  <c r="D41" i="9"/>
  <c r="P71" i="3"/>
  <c r="R71" i="3"/>
  <c r="Q71" i="3"/>
  <c r="M231" i="9"/>
  <c r="D231" i="9"/>
  <c r="J231" i="9"/>
  <c r="G231" i="9"/>
  <c r="D174" i="9"/>
  <c r="M174" i="9"/>
  <c r="G174" i="9"/>
  <c r="J174" i="9"/>
  <c r="C206" i="9"/>
  <c r="M224" i="9"/>
  <c r="G224" i="9"/>
  <c r="J224" i="9"/>
  <c r="D224" i="9"/>
  <c r="Q61" i="3"/>
  <c r="R61" i="3"/>
  <c r="P61" i="3"/>
  <c r="N48" i="3"/>
  <c r="L48" i="3"/>
  <c r="M48" i="3"/>
  <c r="I40" i="3"/>
  <c r="H40" i="3"/>
  <c r="J40" i="3"/>
  <c r="M23" i="5"/>
  <c r="N23" i="5"/>
  <c r="L23" i="5"/>
  <c r="G75" i="9"/>
  <c r="J75" i="9"/>
  <c r="D75" i="9"/>
  <c r="M75" i="9"/>
  <c r="H68" i="3"/>
  <c r="J68" i="3"/>
  <c r="I68" i="3"/>
  <c r="M84" i="9"/>
  <c r="G84" i="9"/>
  <c r="J84" i="9"/>
  <c r="D84" i="9"/>
  <c r="D47" i="9"/>
  <c r="G47" i="9"/>
  <c r="J47" i="9"/>
  <c r="M47" i="9"/>
  <c r="M192" i="9"/>
  <c r="G192" i="9"/>
  <c r="J192" i="9"/>
  <c r="D192" i="9"/>
  <c r="M22" i="5"/>
  <c r="N22" i="5"/>
  <c r="L22" i="5"/>
  <c r="G206" i="9" l="1"/>
  <c r="J206" i="9"/>
  <c r="G92" i="9"/>
  <c r="M168" i="9"/>
  <c r="J130" i="9"/>
  <c r="G130" i="9"/>
  <c r="D282" i="9"/>
  <c r="J282" i="9"/>
  <c r="M244" i="9"/>
  <c r="J92" i="9"/>
  <c r="M92" i="9"/>
  <c r="D168" i="9"/>
  <c r="G54" i="9"/>
  <c r="J54" i="9"/>
  <c r="M130" i="9"/>
  <c r="G282" i="9"/>
  <c r="E54" i="9"/>
  <c r="D16" i="9" s="1"/>
  <c r="B12" i="9" s="1"/>
  <c r="M206" i="9"/>
  <c r="J168" i="9"/>
  <c r="D54" i="9"/>
  <c r="D130" i="9"/>
  <c r="M282" i="9"/>
  <c r="D244" i="9"/>
  <c r="J244" i="9"/>
  <c r="D206" i="9"/>
  <c r="D92" i="9"/>
  <c r="G168" i="9"/>
  <c r="M54" i="9"/>
  <c r="G244" i="9"/>
  <c r="B14" i="9" l="1"/>
  <c r="B7" i="9"/>
  <c r="B10" i="9"/>
  <c r="B5" i="9"/>
  <c r="B4" i="9"/>
  <c r="B15" i="9"/>
  <c r="B16" i="9"/>
  <c r="B11" i="9"/>
  <c r="B13" i="9"/>
  <c r="B9" i="9"/>
  <c r="B6" i="9"/>
  <c r="B8" i="9"/>
  <c r="B3" i="9"/>
</calcChain>
</file>

<file path=xl/sharedStrings.xml><?xml version="1.0" encoding="utf-8"?>
<sst xmlns="http://schemas.openxmlformats.org/spreadsheetml/2006/main" count="8479" uniqueCount="331">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</sst>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237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A56D4EFB-63D0-469A-8229-4A92E28A5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9F9980F8-CF8F-499C-BAE3-66861183F6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9CE293E9-47DD-4112-9F97-856B09A98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BC6CA8A-9DA4-4C0E-A2E5-22065A2324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517180C0-B58C-4E68-9A1B-A6EA1B982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2D19BA5E-B1BF-47A6-A194-E395AAF42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2004D52B-3B15-475D-8EDE-364526146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5F50F77F-2225-4DA9-92F0-A18FE7F1B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B4D63BAD-946C-4968-B36D-8DE954D0D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DD898E7A-CD05-47C2-AD68-1FA24A941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A9E00B70-C5E3-478B-98B6-D9E34C1373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2A84B916-5661-48AA-9B86-967E9962A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DF07E1C5-71BA-46FC-9694-5058DFDF2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9A57FA0C-3078-4EEE-96FD-DB0C2DD19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F32B0677-2D7C-476D-9F40-597528BC05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1AC0072E-A568-4CF8-AC0C-17F4C2025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71A04EC5-B70D-4625-9460-EBDE75F9D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BD62A0B0-34C0-47E4-9AD3-3EB5EF19A1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E96FA65-5086-40E1-B58E-21E63071A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502956E7-3D00-42DB-A505-D5C0678AD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A5CB3840-DCC0-429E-81F4-D5D9A99D6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B2F7F845-8CC0-40F4-8A58-AEA0FE8B4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6EFE18AB-6455-4E30-9BF4-FE4F5C6EB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30C53D6F-F223-4692-A4F1-1886F42EA9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C701677D-D1EF-48C8-A84A-3D2CC24717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5BD03EB5-F6C0-4842-A7C7-07568693D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68CE7715-B490-4C0B-BE59-EB6888248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97E0F6B2-1157-4752-8A76-A1E57DBCA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42E6EE13-9E7B-4B25-900F-9A0C3C6C22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54CC9CB7-ABA1-46A0-A60B-3DD5B3E1C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30054991-F545-4EB9-81C3-D40ECA64F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53D1C8B6-ADEF-4576-AAED-5EFD41BFF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F9A683C4-F7A0-4D43-9CF2-DBD817592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9E6271D5-1002-4B69-804E-897C66985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F3D345B1-FC09-47E6-91B0-DAA856461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302C9B43-439E-4004-A4E1-13621C468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70DBD730-C7BF-40B6-BC10-09B247C07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1183F75-3CAF-47FD-A866-73BEE8D5C4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B6E91DC4-86F4-4D37-97A2-3D99FA927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5D44A1A3-1A81-4D72-9863-C0F2B3DD5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1FEC3C3D-0C35-4814-BC4E-368D6B4B07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F3F382D6-6561-44DF-A45E-FB14C9427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AE6AE41E-5FF8-4421-AD81-7246F65BE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1FD62F22-6127-45CD-9F5F-8BE69A5CF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67413144-6487-48E2-A817-CEB7CC06A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5B8BFB86-097E-41ED-B294-7BF15B8A8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98E4A9D5-CFD1-43D6-8AD0-1EA7BE89E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5207D449-54A5-4C1C-AD41-DD7A6272A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C9DF66E-1DCF-43B5-9B1B-98BA4DE5C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3832B9C0-F44D-4F63-A388-2E69DBFAA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7296774F-5AF1-40C4-9932-27CAE63E5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7617F23D-4963-4B96-B301-1D34C862D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FC2D4B41-17BD-4110-9B8D-E9ED017B1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14E9902A-C247-4488-A0B7-A5B63DC8B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D9F3EE64-CAAF-4CCA-B630-2D55C5042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999A5C9-C58B-41D9-A0C6-835077D804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66D11C5F-CE7E-482A-A781-FDC171E34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9640744F-FA5D-44AF-865D-48AC3E143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A7EBED70-5DCF-4FFF-A29F-9FC56B765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9C9751E6-B740-49BC-AEF6-A8ECC0648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DA5E5E8E-946A-40F2-B22D-C5075F787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E8F91FA8-8798-4460-B73E-BF7D21970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4BA9B144-6171-4973-BA7C-60ACEBD49B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270588E1-1AEC-4E3A-B911-A27D59E36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D72BF9D7-C123-4397-A6EC-9E0953EFC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921BBB7E-25DF-4EB1-9FE2-8E7F0ABBD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6F4B11B9-8F1F-42D6-B7BA-2939F7E5B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B0A0F7A7-54F9-453A-9056-A458DA0A1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DEAC48CB-483A-4F14-9EE8-092912A16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A477D0C3-D8E9-4D68-BC7E-31E97CD36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4A962004-84B7-4077-80F9-4AC60ED19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4A15F2FD-84CD-42FC-9C0F-1717285AC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E18BA98E-8EA3-403F-B093-708A42F18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DC7BEEB8-B8EB-4FDF-9E8B-A47BEF5A9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ECB219BD-08C7-417E-BBE8-2D03BFD2D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332390A-5201-4754-A0F0-DAD3007E8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4C61970C-A11F-4861-B889-4F9FC7D2D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A069A7AB-D726-4430-B99E-14DF2D198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B0B4B778-3E53-49FA-B357-A7184A700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364323B4-84C4-47B5-8972-F7A715EEC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3F6F1AD8-98B1-4ABB-8389-0FD3B9E22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E8AAF716-F6B0-45F2-AFBB-72F9997DF4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3EA0AA6D-F7B2-421E-8442-AA1CF947F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665DA5B0-0D32-400A-A9C3-5FBD11D4B9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C561DCAB-15C0-43BB-95FD-3F8E53CD5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49BB97FE-6B28-4AF9-95F5-081738598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7E936F53-9940-4481-BA0A-55DBB0794D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726C99E-64B3-41D9-82F8-F443F0177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BF413C96-2B5A-4E82-8EDF-6B9AE2871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C90B4261-34B3-4C55-A50B-FF9235CAA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F5DA8D1B-B962-4EC5-9D3D-18294B86F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B270C3D0-07A3-4BC0-8B87-60504BC01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D4FC4BF4-109D-4164-8EED-77B375C7E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BAD67EAB-82DC-4588-952C-939405E8A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F7328634-A13D-446F-B7FA-0E5100B75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F1CAE415-CFE1-46E0-8B5A-027DD6944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EB50919B-1D5D-4AF8-BE67-6F1E09105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4A8F421B-E580-495D-8348-97CDA0981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E19F67E9-46C7-47B5-AB6F-3A7D0ADA1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5A09A3A7-C2F0-41F0-ADFB-38C82459E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BE3E9682-87D2-404B-9D82-71C9023B0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1823E8E6-5BBE-4D31-9DD0-AB4A56A17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34F2EA3C-F087-4828-B01E-AA2D4D08A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7D8D5811-8AE1-427D-932F-35B9A86A1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33D3ACDD-A08A-4D2D-A34E-AABB73DE4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857BCEF2-B14D-4811-907E-5C1361602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CE1F1AFD-EC4A-42FF-A59B-6D09768380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416484ED-3704-4491-9F1D-C296AEE29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757A9F61-E7F7-4C94-BFC9-3B5868EFB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3A25B222-EB2C-48DF-88DB-5E9BCCD7D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1284859C-D725-46DB-9682-D86AE3C04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19CC68E6-CB80-45AC-B10F-8F522BF9F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32A4C3DE-020E-4FB3-BDC2-FC269A924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35DA9BD5-700E-40BD-AE61-814526836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4E5BAE98-F19C-426A-9FB6-723D3222C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7475C56E-CF4B-48C0-AA70-C7E480CB31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92FB62B1-D2EC-4E9F-8C69-DDD6BB3D9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BABE7B10-27DF-4A70-AD5A-4C3CEEAF6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6259CC71-491B-4465-8D6F-BB022D4E0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E76D5A8B-92A3-4F6E-9672-1849A88FB3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E5C2F52C-9A7F-4111-B882-DE9393551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3CF0A3F5-1C3B-456A-BB1B-132041744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B34DA5F-447D-43C3-828E-E313B2320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8B1613E4-631B-48F4-ABF0-EA40B34D9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21BC07E0-83CF-4CF1-B979-FF9213494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1F3FB8CD-ED6C-46C5-9A0A-C0576202A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7903766A-33FC-449A-BA79-D8BACEE2D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B2A1917B-39F7-46D9-A350-1AAD7ADFE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ECF8E98C-6602-4862-8617-49C7739A3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6CB71C28-7C40-44ED-A976-5EB551C1A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5C38B121-8123-4069-B439-ADC0D556A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58434E2C-8B01-424E-BD35-CC8F9F9DC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58951F16-AA22-492C-9F03-EAFD782F2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F199E62A-76E7-4452-8C6A-188DEA17A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EDCC1E99-3046-48A4-937B-745B45DA0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4516DA09-F5C2-41A9-8CC9-0573CFDF7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431A7947-76C6-49A8-AE9C-4FB5601A5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70F337CA-84E7-4018-B1A3-C73E37811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F92648A3-6822-4684-BE8C-547C555D29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F0AF70E9-4233-4844-83F0-C8F050B56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44287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" t="s">
        <v>3</v>
      </c>
      <c r="B2" s="295" t="s">
        <v>4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5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4" t="s">
        <v>7</v>
      </c>
      <c r="B3" s="286" t="s">
        <v>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3"/>
      <c r="I3" s="284"/>
      <c r="J3" s="4" t="s">
        <v>7</v>
      </c>
      <c r="K3" s="286" t="s">
        <v>9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6" t="s">
        <v>12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13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86" t="s">
        <v>16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3"/>
      <c r="I5" s="284"/>
      <c r="J5" s="4" t="s">
        <v>15</v>
      </c>
      <c r="K5" s="286" t="s">
        <v>17</v>
      </c>
      <c r="L5" s="287"/>
      <c r="M5" s="287"/>
      <c r="N5" s="287"/>
      <c r="O5" s="288"/>
    </row>
    <row r="6" spans="1:19">
      <c r="A6" s="4" t="s">
        <v>18</v>
      </c>
      <c r="B6" s="286" t="s">
        <v>19</v>
      </c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20</v>
      </c>
      <c r="L6" s="287"/>
      <c r="M6" s="287"/>
      <c r="N6" s="287"/>
      <c r="O6" s="288"/>
    </row>
    <row r="7" spans="1:19" ht="17.25" thickBot="1">
      <c r="A7" s="4" t="s">
        <v>21</v>
      </c>
      <c r="B7" s="286" t="s">
        <v>22</v>
      </c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3"/>
      <c r="I7" s="284"/>
      <c r="J7" s="4" t="s">
        <v>21</v>
      </c>
      <c r="K7" s="286" t="s">
        <v>23</v>
      </c>
      <c r="L7" s="287"/>
      <c r="M7" s="287"/>
      <c r="N7" s="287"/>
      <c r="O7" s="288"/>
    </row>
    <row r="8" spans="1:19" ht="17.25" thickBot="1">
      <c r="A8" s="4" t="s">
        <v>24</v>
      </c>
      <c r="B8" s="286" t="s">
        <v>25</v>
      </c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 t="s">
        <v>26</v>
      </c>
      <c r="L8" s="287"/>
      <c r="M8" s="287"/>
      <c r="N8" s="287"/>
      <c r="O8" s="288"/>
      <c r="Q8" s="261" t="s">
        <v>27</v>
      </c>
      <c r="R8" s="263"/>
    </row>
    <row r="9" spans="1:19" ht="17.25" thickBot="1">
      <c r="A9" s="4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3"/>
      <c r="I9" s="284"/>
      <c r="J9" s="4" t="s">
        <v>28</v>
      </c>
      <c r="K9" s="286" t="s">
        <v>263</v>
      </c>
      <c r="L9" s="287"/>
      <c r="M9" s="287"/>
      <c r="N9" s="287"/>
      <c r="O9" s="288"/>
      <c r="Q9" s="2" t="s">
        <v>29</v>
      </c>
      <c r="R9" s="6">
        <v>10</v>
      </c>
    </row>
    <row r="10" spans="1:19">
      <c r="A10" s="4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/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7" t="s">
        <v>32</v>
      </c>
      <c r="B11" s="279"/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/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11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85" t="s">
        <v>39</v>
      </c>
      <c r="B15" s="277" t="str">
        <f>TEXT($G$1, "[$-ko-KR]yyyy-mm-dd(ddd) ") &amp; "오전 00:00"</f>
        <v>2021-04-01(목) 오전 00:00</v>
      </c>
      <c r="C15" s="278"/>
      <c r="D15" s="274" t="str">
        <f>TEXT($G$1, "[$-ko-KR]yyyy-mm-dd(ddd) ") &amp; "오후 14:00"</f>
        <v>2021-04-01(목) 오후 14:00</v>
      </c>
      <c r="E15" s="275"/>
      <c r="F15" s="276"/>
      <c r="G15" s="274" t="str">
        <f>TEXT($G$1, "[$-ko-KR]yyyy-mm-dd(ddd) ") &amp; "오후 19:00"</f>
        <v>2021-04-01(목) 오후 19:00</v>
      </c>
      <c r="H15" s="275"/>
      <c r="I15" s="276"/>
      <c r="J15" s="274" t="str">
        <f>TEXT($G$1, "[$-ko-KR]yyyy-mm-dd(ddd) ") &amp; "오후 21:00"</f>
        <v>2021-04-01(목) 오후 21:00</v>
      </c>
      <c r="K15" s="275"/>
      <c r="L15" s="276"/>
      <c r="M15" s="274" t="str">
        <f>TEXT($G$1+1, "[$-ko-KR]yyyy-mm-dd(ddd) ") &amp; "오전 00:00"</f>
        <v>2021-04-02(금) 오전 00:00</v>
      </c>
      <c r="N15" s="275"/>
      <c r="O15" s="276"/>
      <c r="Q15" s="260"/>
      <c r="R15" s="260"/>
      <c r="S15" s="260"/>
    </row>
    <row r="16" spans="1:19" ht="17.25" customHeight="1" thickBot="1">
      <c r="A16" s="28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26" t="s">
        <v>42</v>
      </c>
      <c r="B37" s="248">
        <v>300000</v>
      </c>
      <c r="C37" s="24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11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270" t="s">
        <v>55</v>
      </c>
      <c r="B42" s="272" t="str">
        <f>TEXT($G$1, "[$-ko-KR]yyyy-mm-dd(ddd) ") &amp; "오전 00:00"</f>
        <v>2021-04-01(목) 오전 00:00</v>
      </c>
      <c r="C42" s="273"/>
      <c r="D42" s="274" t="str">
        <f>TEXT($G$1, "[$-ko-KR]yyyy-mm-dd(ddd) ") &amp; "오후 14:00"</f>
        <v>2021-04-01(목) 오후 14:00</v>
      </c>
      <c r="E42" s="275"/>
      <c r="F42" s="276"/>
      <c r="G42" s="274" t="str">
        <f>TEXT($G$1, "[$-ko-KR]yyyy-mm-dd(ddd) ") &amp; "오후 19:00"</f>
        <v>2021-04-01(목) 오후 19:00</v>
      </c>
      <c r="H42" s="275"/>
      <c r="I42" s="276"/>
      <c r="J42" s="274" t="str">
        <f>TEXT($G$1, "[$-ko-KR]yyyy-mm-dd(ddd) ") &amp; "오후 21:00"</f>
        <v>2021-04-01(목) 오후 21:00</v>
      </c>
      <c r="K42" s="275"/>
      <c r="L42" s="276"/>
      <c r="M42" s="274" t="str">
        <f>TEXT($G$1+1, "[$-ko-KR]yyyy-mm-dd(ddd) ") &amp; "오전 00:00"</f>
        <v>2021-04-02(금) 오전 00:00</v>
      </c>
      <c r="N42" s="275"/>
      <c r="O42" s="276"/>
      <c r="Q42" s="260"/>
      <c r="R42" s="260"/>
      <c r="S42" s="260"/>
    </row>
    <row r="43" spans="1:19" ht="17.25" customHeight="1" thickBot="1">
      <c r="A43" s="271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0"/>
      <c r="R44" s="260"/>
      <c r="S44" s="26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0"/>
      <c r="R45" s="260"/>
      <c r="S45" s="26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0"/>
      <c r="R46" s="250"/>
      <c r="S46" s="25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0"/>
      <c r="R47" s="250"/>
      <c r="S47" s="25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0"/>
      <c r="R48" s="250"/>
      <c r="S48" s="25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0"/>
      <c r="R49" s="250"/>
      <c r="S49" s="25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0"/>
      <c r="R50" s="250"/>
      <c r="S50" s="25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0"/>
      <c r="R51" s="250"/>
      <c r="S51" s="25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1"/>
      <c r="R53" s="252"/>
      <c r="S53" s="25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4"/>
      <c r="R54" s="255"/>
      <c r="S54" s="25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7"/>
      <c r="R55" s="258"/>
      <c r="S55" s="25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0"/>
      <c r="R56" s="250"/>
      <c r="S56" s="25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0"/>
      <c r="R57" s="260"/>
      <c r="S57" s="26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0"/>
      <c r="R58" s="260"/>
      <c r="S58" s="26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0"/>
      <c r="R59" s="250"/>
      <c r="S59" s="25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0"/>
      <c r="R60" s="250"/>
      <c r="S60" s="25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26" t="s">
        <v>270</v>
      </c>
      <c r="B64" s="248">
        <f>$B$37</f>
        <v>300000</v>
      </c>
      <c r="C64" s="24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11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270" t="s">
        <v>55</v>
      </c>
      <c r="B69" s="272" t="str">
        <f>TEXT($G$1, "[$-ko-KR]yyyy-mm-dd(ddd) ") &amp; "오전 00:00"</f>
        <v>2021-04-01(목) 오전 00:00</v>
      </c>
      <c r="C69" s="273"/>
      <c r="D69" s="274" t="str">
        <f>TEXT($G$1, "[$-ko-KR]yyyy-mm-dd(ddd) ") &amp; "오후 14:00"</f>
        <v>2021-04-01(목) 오후 14:00</v>
      </c>
      <c r="E69" s="275"/>
      <c r="F69" s="276"/>
      <c r="G69" s="274" t="str">
        <f>TEXT($G$1, "[$-ko-KR]yyyy-mm-dd(ddd) ") &amp; "오후 19:00"</f>
        <v>2021-04-01(목) 오후 19:00</v>
      </c>
      <c r="H69" s="275"/>
      <c r="I69" s="276"/>
      <c r="J69" s="274" t="str">
        <f>TEXT($G$1, "[$-ko-KR]yyyy-mm-dd(ddd) ") &amp; "오후 21:00"</f>
        <v>2021-04-01(목) 오후 21:00</v>
      </c>
      <c r="K69" s="275"/>
      <c r="L69" s="276"/>
      <c r="M69" s="274" t="str">
        <f>TEXT($G$1+1, "[$-ko-KR]yyyy-mm-dd(ddd) ") &amp; "오전 00:00"</f>
        <v>2021-04-02(금) 오전 00:00</v>
      </c>
      <c r="N69" s="275"/>
      <c r="O69" s="276"/>
      <c r="Q69" s="260"/>
      <c r="R69" s="260"/>
      <c r="S69" s="260"/>
    </row>
    <row r="70" spans="1:19" ht="17.25" thickBot="1">
      <c r="A70" s="271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0"/>
      <c r="R71" s="260"/>
      <c r="S71" s="26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0"/>
      <c r="R72" s="260"/>
      <c r="S72" s="26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0"/>
      <c r="R73" s="250"/>
      <c r="S73" s="25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0"/>
      <c r="R74" s="250"/>
      <c r="S74" s="25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0"/>
      <c r="R75" s="250"/>
      <c r="S75" s="25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0"/>
      <c r="R76" s="250"/>
      <c r="S76" s="25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0"/>
      <c r="R77" s="250"/>
      <c r="S77" s="25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0"/>
      <c r="R78" s="250"/>
      <c r="S78" s="25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1"/>
      <c r="R80" s="252"/>
      <c r="S80" s="25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4"/>
      <c r="R81" s="255"/>
      <c r="S81" s="25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7"/>
      <c r="R82" s="258"/>
      <c r="S82" s="25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0"/>
      <c r="R83" s="250"/>
      <c r="S83" s="25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0"/>
      <c r="R84" s="260"/>
      <c r="S84" s="26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0"/>
      <c r="R85" s="260"/>
      <c r="S85" s="26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0"/>
      <c r="R86" s="250"/>
      <c r="S86" s="25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0"/>
      <c r="R87" s="250"/>
      <c r="S87" s="25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0"/>
      <c r="R88" s="250"/>
      <c r="S88" s="25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9"/>
      <c r="R89" s="240"/>
      <c r="S89" s="24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2"/>
      <c r="R90" s="243"/>
      <c r="S90" s="244"/>
    </row>
    <row r="91" spans="1:19" ht="17.25" thickBot="1">
      <c r="A91" s="26" t="s">
        <v>270</v>
      </c>
      <c r="B91" s="248">
        <f>$B$37</f>
        <v>300000</v>
      </c>
      <c r="C91" s="24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11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270" t="s">
        <v>55</v>
      </c>
      <c r="B96" s="272" t="str">
        <f>TEXT($G$1, "[$-ko-KR]yyyy-mm-dd(ddd) ") &amp; "오전 00:00"</f>
        <v>2021-04-01(목) 오전 00:00</v>
      </c>
      <c r="C96" s="273"/>
      <c r="D96" s="274" t="str">
        <f>TEXT($G$1, "[$-ko-KR]yyyy-mm-dd(ddd) ") &amp; "오후 14:00"</f>
        <v>2021-04-01(목) 오후 14:00</v>
      </c>
      <c r="E96" s="275"/>
      <c r="F96" s="276"/>
      <c r="G96" s="274" t="str">
        <f>TEXT($G$1, "[$-ko-KR]yyyy-mm-dd(ddd) ") &amp; "오후 19:00"</f>
        <v>2021-04-01(목) 오후 19:00</v>
      </c>
      <c r="H96" s="275"/>
      <c r="I96" s="276"/>
      <c r="J96" s="274" t="str">
        <f>TEXT($G$1, "[$-ko-KR]yyyy-mm-dd(ddd) ") &amp; "오후 21:00"</f>
        <v>2021-04-01(목) 오후 21:00</v>
      </c>
      <c r="K96" s="275"/>
      <c r="L96" s="276"/>
      <c r="M96" s="274" t="str">
        <f>TEXT($G$1+1, "[$-ko-KR]yyyy-mm-dd(ddd) ") &amp; "오전 00:00"</f>
        <v>2021-04-02(금) 오전 00:00</v>
      </c>
      <c r="N96" s="275"/>
      <c r="O96" s="276"/>
      <c r="Q96" s="260"/>
      <c r="R96" s="260"/>
      <c r="S96" s="260"/>
    </row>
    <row r="97" spans="1:19" ht="17.25" thickBot="1">
      <c r="A97" s="271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0"/>
      <c r="R98" s="260"/>
      <c r="S98" s="26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0"/>
      <c r="R99" s="260"/>
      <c r="S99" s="26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0"/>
      <c r="R100" s="250"/>
      <c r="S100" s="25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0"/>
      <c r="R101" s="250"/>
      <c r="S101" s="25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0"/>
      <c r="R102" s="250"/>
      <c r="S102" s="25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0"/>
      <c r="R103" s="250"/>
      <c r="S103" s="25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0"/>
      <c r="R104" s="250"/>
      <c r="S104" s="25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0"/>
      <c r="R105" s="250"/>
      <c r="S105" s="25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1"/>
      <c r="R107" s="252"/>
      <c r="S107" s="25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4"/>
      <c r="R108" s="255"/>
      <c r="S108" s="25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7"/>
      <c r="R109" s="258"/>
      <c r="S109" s="25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0"/>
      <c r="R110" s="250"/>
      <c r="S110" s="25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0"/>
      <c r="R111" s="260"/>
      <c r="S111" s="26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0"/>
      <c r="R112" s="260"/>
      <c r="S112" s="26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0"/>
      <c r="R113" s="250"/>
      <c r="S113" s="25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0"/>
      <c r="R114" s="250"/>
      <c r="S114" s="25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0"/>
      <c r="R115" s="250"/>
      <c r="S115" s="25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9"/>
      <c r="R116" s="240"/>
      <c r="S116" s="24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2"/>
      <c r="R117" s="243"/>
      <c r="S117" s="244"/>
    </row>
    <row r="118" spans="1:19" ht="17.25" thickBot="1">
      <c r="A118" s="26" t="s">
        <v>270</v>
      </c>
      <c r="B118" s="248">
        <f>$B$37</f>
        <v>300000</v>
      </c>
      <c r="C118" s="24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11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270" t="s">
        <v>55</v>
      </c>
      <c r="B123" s="272" t="str">
        <f>TEXT($G$1, "[$-ko-KR]yyyy-mm-dd(ddd) ") &amp; "오전 00:00"</f>
        <v>2021-04-01(목) 오전 00:00</v>
      </c>
      <c r="C123" s="273"/>
      <c r="D123" s="274" t="str">
        <f>TEXT($G$1, "[$-ko-KR]yyyy-mm-dd(ddd) ") &amp; "오후 14:00"</f>
        <v>2021-04-01(목) 오후 14:00</v>
      </c>
      <c r="E123" s="275"/>
      <c r="F123" s="276"/>
      <c r="G123" s="274" t="str">
        <f>TEXT($G$1, "[$-ko-KR]yyyy-mm-dd(ddd) ") &amp; "오후 19:00"</f>
        <v>2021-04-01(목) 오후 19:00</v>
      </c>
      <c r="H123" s="275"/>
      <c r="I123" s="276"/>
      <c r="J123" s="274" t="str">
        <f>TEXT($G$1, "[$-ko-KR]yyyy-mm-dd(ddd) ") &amp; "오후 21:00"</f>
        <v>2021-04-01(목) 오후 21:00</v>
      </c>
      <c r="K123" s="275"/>
      <c r="L123" s="276"/>
      <c r="M123" s="274" t="str">
        <f>TEXT($G$1+1, "[$-ko-KR]yyyy-mm-dd(ddd) ") &amp; "오전 00:00"</f>
        <v>2021-04-02(금) 오전 00:00</v>
      </c>
      <c r="N123" s="275"/>
      <c r="O123" s="276"/>
      <c r="Q123" s="260"/>
      <c r="R123" s="260"/>
      <c r="S123" s="260"/>
    </row>
    <row r="124" spans="1:19" ht="17.25" thickBot="1">
      <c r="A124" s="271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0"/>
      <c r="R125" s="260"/>
      <c r="S125" s="26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0"/>
      <c r="R126" s="260"/>
      <c r="S126" s="26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0"/>
      <c r="R127" s="250"/>
      <c r="S127" s="25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0"/>
      <c r="R128" s="250"/>
      <c r="S128" s="25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0"/>
      <c r="R129" s="250"/>
      <c r="S129" s="25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0"/>
      <c r="R130" s="250"/>
      <c r="S130" s="25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0"/>
      <c r="R131" s="250"/>
      <c r="S131" s="25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0"/>
      <c r="R132" s="250"/>
      <c r="S132" s="25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1"/>
      <c r="R134" s="252"/>
      <c r="S134" s="25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4"/>
      <c r="R135" s="255"/>
      <c r="S135" s="25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7"/>
      <c r="R136" s="258"/>
      <c r="S136" s="25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0"/>
      <c r="R137" s="250"/>
      <c r="S137" s="25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0"/>
      <c r="R138" s="260"/>
      <c r="S138" s="26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0"/>
      <c r="R139" s="260"/>
      <c r="S139" s="26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0"/>
      <c r="R140" s="250"/>
      <c r="S140" s="25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0"/>
      <c r="R141" s="250"/>
      <c r="S141" s="25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26" t="s">
        <v>270</v>
      </c>
      <c r="B145" s="248">
        <f>$B$37</f>
        <v>300000</v>
      </c>
      <c r="C145" s="24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11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270" t="s">
        <v>55</v>
      </c>
      <c r="B150" s="272" t="str">
        <f>TEXT($G$1, "[$-ko-KR]yyyy-mm-dd(ddd) ") &amp; "오전 00:00"</f>
        <v>2021-04-01(목) 오전 00:00</v>
      </c>
      <c r="C150" s="273"/>
      <c r="D150" s="274" t="str">
        <f>TEXT($G$1, "[$-ko-KR]yyyy-mm-dd(ddd) ") &amp; "오후 14:00"</f>
        <v>2021-04-01(목) 오후 14:00</v>
      </c>
      <c r="E150" s="275"/>
      <c r="F150" s="276"/>
      <c r="G150" s="274" t="str">
        <f>TEXT($G$1, "[$-ko-KR]yyyy-mm-dd(ddd) ") &amp; "오후 19:00"</f>
        <v>2021-04-01(목) 오후 19:00</v>
      </c>
      <c r="H150" s="275"/>
      <c r="I150" s="276"/>
      <c r="J150" s="274" t="str">
        <f>TEXT($G$1, "[$-ko-KR]yyyy-mm-dd(ddd) ") &amp; "오후 21:00"</f>
        <v>2021-04-01(목) 오후 21:00</v>
      </c>
      <c r="K150" s="275"/>
      <c r="L150" s="276"/>
      <c r="M150" s="274" t="str">
        <f>TEXT($G$1+1, "[$-ko-KR]yyyy-mm-dd(ddd) ") &amp; "오전 00:00"</f>
        <v>2021-04-02(금) 오전 00:00</v>
      </c>
      <c r="N150" s="275"/>
      <c r="O150" s="276"/>
      <c r="Q150" s="260"/>
      <c r="R150" s="260"/>
      <c r="S150" s="260"/>
    </row>
    <row r="151" spans="1:19" ht="17.25" thickBot="1">
      <c r="A151" s="271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0"/>
      <c r="R152" s="260"/>
      <c r="S152" s="26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0"/>
      <c r="R153" s="260"/>
      <c r="S153" s="26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0"/>
      <c r="R154" s="250"/>
      <c r="S154" s="25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0"/>
      <c r="R155" s="250"/>
      <c r="S155" s="25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0"/>
      <c r="R156" s="250"/>
      <c r="S156" s="25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0"/>
      <c r="R157" s="250"/>
      <c r="S157" s="25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0"/>
      <c r="R158" s="250"/>
      <c r="S158" s="25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0"/>
      <c r="R159" s="250"/>
      <c r="S159" s="25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1"/>
      <c r="R161" s="252"/>
      <c r="S161" s="25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4"/>
      <c r="R162" s="255"/>
      <c r="S162" s="25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7"/>
      <c r="R163" s="258"/>
      <c r="S163" s="25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0"/>
      <c r="R164" s="250"/>
      <c r="S164" s="25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0"/>
      <c r="R165" s="260"/>
      <c r="S165" s="26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0"/>
      <c r="R166" s="260"/>
      <c r="S166" s="26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0"/>
      <c r="R167" s="250"/>
      <c r="S167" s="25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0"/>
      <c r="R168" s="250"/>
      <c r="S168" s="25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0"/>
      <c r="R169" s="250"/>
      <c r="S169" s="25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9"/>
      <c r="R170" s="240"/>
      <c r="S170" s="24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2"/>
      <c r="R171" s="243"/>
      <c r="S171" s="244"/>
    </row>
    <row r="172" spans="1:19" ht="17.25" thickBot="1">
      <c r="A172" s="26" t="s">
        <v>270</v>
      </c>
      <c r="B172" s="248">
        <f>$B$37</f>
        <v>300000</v>
      </c>
      <c r="C172" s="24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11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270" t="s">
        <v>55</v>
      </c>
      <c r="B177" s="272" t="str">
        <f>TEXT($G$1, "[$-ko-KR]yyyy-mm-dd(ddd) ") &amp; "오전 00:00"</f>
        <v>2021-04-01(목) 오전 00:00</v>
      </c>
      <c r="C177" s="273"/>
      <c r="D177" s="274" t="str">
        <f>TEXT($G$1, "[$-ko-KR]yyyy-mm-dd(ddd) ") &amp; "오후 14:00"</f>
        <v>2021-04-01(목) 오후 14:00</v>
      </c>
      <c r="E177" s="275"/>
      <c r="F177" s="276"/>
      <c r="G177" s="274" t="str">
        <f>TEXT($G$1, "[$-ko-KR]yyyy-mm-dd(ddd) ") &amp; "오후 19:00"</f>
        <v>2021-04-01(목) 오후 19:00</v>
      </c>
      <c r="H177" s="275"/>
      <c r="I177" s="276"/>
      <c r="J177" s="274" t="str">
        <f>TEXT($G$1, "[$-ko-KR]yyyy-mm-dd(ddd) ") &amp; "오후 21:00"</f>
        <v>2021-04-01(목) 오후 21:00</v>
      </c>
      <c r="K177" s="275"/>
      <c r="L177" s="276"/>
      <c r="M177" s="274" t="str">
        <f>TEXT($G$1+1, "[$-ko-KR]yyyy-mm-dd(ddd) ") &amp; "오전 00:00"</f>
        <v>2021-04-02(금) 오전 00:00</v>
      </c>
      <c r="N177" s="275"/>
      <c r="O177" s="276"/>
      <c r="Q177" s="260"/>
      <c r="R177" s="260"/>
      <c r="S177" s="260"/>
    </row>
    <row r="178" spans="1:19" ht="17.25" thickBot="1">
      <c r="A178" s="271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0"/>
      <c r="R179" s="260"/>
      <c r="S179" s="26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0"/>
      <c r="R180" s="260"/>
      <c r="S180" s="26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0"/>
      <c r="R181" s="250"/>
      <c r="S181" s="25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0"/>
      <c r="R182" s="250"/>
      <c r="S182" s="25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0"/>
      <c r="R183" s="250"/>
      <c r="S183" s="25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0"/>
      <c r="R184" s="250"/>
      <c r="S184" s="25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0"/>
      <c r="R185" s="250"/>
      <c r="S185" s="25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0"/>
      <c r="R186" s="250"/>
      <c r="S186" s="25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1"/>
      <c r="R188" s="252"/>
      <c r="S188" s="25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4"/>
      <c r="R189" s="255"/>
      <c r="S189" s="25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7"/>
      <c r="R190" s="258"/>
      <c r="S190" s="25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0"/>
      <c r="R191" s="250"/>
      <c r="S191" s="25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0"/>
      <c r="R192" s="260"/>
      <c r="S192" s="26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0"/>
      <c r="R193" s="260"/>
      <c r="S193" s="26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0"/>
      <c r="R194" s="250"/>
      <c r="S194" s="25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0"/>
      <c r="R195" s="250"/>
      <c r="S195" s="25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0"/>
      <c r="R196" s="250"/>
      <c r="S196" s="25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9"/>
      <c r="R197" s="240"/>
      <c r="S197" s="24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2"/>
      <c r="R198" s="243"/>
      <c r="S198" s="244"/>
    </row>
    <row r="199" spans="1:19" ht="17.25" thickBot="1">
      <c r="A199" s="26" t="s">
        <v>270</v>
      </c>
      <c r="B199" s="248">
        <f>$B$37</f>
        <v>300000</v>
      </c>
      <c r="C199" s="24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5"/>
      <c r="R199" s="246"/>
      <c r="S199" s="24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3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3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3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3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3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3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3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2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2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2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26" priority="157">
      <formula>AND($N17 &gt; 0, ISNUMBER($N17))</formula>
    </cfRule>
    <cfRule type="expression" dxfId="4225" priority="158">
      <formula>AND($N17 = 0 * ISNUMBER($N17))</formula>
    </cfRule>
    <cfRule type="expression" dxfId="4224" priority="159">
      <formula>AND($N17 &lt; 0, ISNUMBER($N17))</formula>
    </cfRule>
  </conditionalFormatting>
  <conditionalFormatting sqref="A17:F36">
    <cfRule type="expression" dxfId="4223" priority="166">
      <formula>AND($E17 &gt; 0, ISNUMBER($E17))</formula>
    </cfRule>
    <cfRule type="expression" dxfId="4222" priority="167">
      <formula>AND($E17 = 0 * ISNUMBER($E17))</formula>
    </cfRule>
    <cfRule type="expression" dxfId="4221" priority="168">
      <formula>AND($E17 &lt; 0, ISNUMBER($E17))</formula>
    </cfRule>
  </conditionalFormatting>
  <conditionalFormatting sqref="A17:C36 G17:I36">
    <cfRule type="expression" dxfId="4220" priority="163">
      <formula>AND($H17 &gt; 0, ISNUMBER($H17))</formula>
    </cfRule>
    <cfRule type="expression" dxfId="4219" priority="164">
      <formula>AND($H17 = 0 * ISNUMBER($H17))</formula>
    </cfRule>
    <cfRule type="expression" dxfId="4218" priority="165">
      <formula>AND($H17 &lt; 0, ISNUMBER($H17))</formula>
    </cfRule>
  </conditionalFormatting>
  <conditionalFormatting sqref="A17:C36 J17:L36">
    <cfRule type="expression" dxfId="4217" priority="160">
      <formula>AND($K17 &gt; 0, ISNUMBER($K17))</formula>
    </cfRule>
    <cfRule type="expression" dxfId="4216" priority="161">
      <formula>AND($K17 = 0 * ISNUMBER($K17))</formula>
    </cfRule>
    <cfRule type="expression" dxfId="4215" priority="162">
      <formula>AND($K17 &lt; 0, ISNUMBER($K17))</formula>
    </cfRule>
  </conditionalFormatting>
  <conditionalFormatting sqref="D15:F16 E37:F37">
    <cfRule type="expression" dxfId="4214" priority="154">
      <formula>$E$37 &gt; 0</formula>
    </cfRule>
    <cfRule type="expression" dxfId="4213" priority="155">
      <formula>$E$37 = 0</formula>
    </cfRule>
    <cfRule type="expression" dxfId="4212" priority="156">
      <formula>$E$37 &lt; 0</formula>
    </cfRule>
  </conditionalFormatting>
  <conditionalFormatting sqref="G15:I16 H37:I37">
    <cfRule type="expression" dxfId="4211" priority="151">
      <formula>$H$37 &gt; 0</formula>
    </cfRule>
    <cfRule type="expression" dxfId="4210" priority="152">
      <formula>$H$37 = 0</formula>
    </cfRule>
    <cfRule type="expression" dxfId="4209" priority="153">
      <formula>$H$37 &lt; 0</formula>
    </cfRule>
  </conditionalFormatting>
  <conditionalFormatting sqref="J15:L16 K37:L37">
    <cfRule type="expression" dxfId="4208" priority="148">
      <formula>$K$37 &gt; 0</formula>
    </cfRule>
    <cfRule type="expression" dxfId="4207" priority="149">
      <formula>$K$37 = 0</formula>
    </cfRule>
    <cfRule type="expression" dxfId="4206" priority="150">
      <formula>$K$37 &lt; 0</formula>
    </cfRule>
  </conditionalFormatting>
  <conditionalFormatting sqref="M15:O16 N37:O37">
    <cfRule type="expression" dxfId="4205" priority="145">
      <formula>$N$37 &gt; 0</formula>
    </cfRule>
    <cfRule type="expression" dxfId="4204" priority="146">
      <formula>$N$37 = 0</formula>
    </cfRule>
    <cfRule type="expression" dxfId="4203" priority="147">
      <formula>$N$37 &lt; 0</formula>
    </cfRule>
  </conditionalFormatting>
  <conditionalFormatting sqref="A44:C63 M44:O63">
    <cfRule type="expression" dxfId="4202" priority="133">
      <formula>AND($N44 &gt; 0, ISNUMBER($N44))</formula>
    </cfRule>
    <cfRule type="expression" dxfId="4201" priority="134">
      <formula>AND($N44 = 0 * ISNUMBER($N44))</formula>
    </cfRule>
    <cfRule type="expression" dxfId="4200" priority="135">
      <formula>AND($N44 &lt; 0, ISNUMBER($N44))</formula>
    </cfRule>
  </conditionalFormatting>
  <conditionalFormatting sqref="A44:F63">
    <cfRule type="expression" dxfId="4199" priority="142">
      <formula>AND($E44 &gt; 0, ISNUMBER($E44))</formula>
    </cfRule>
    <cfRule type="expression" dxfId="4198" priority="143">
      <formula>AND($E44 = 0 * ISNUMBER($E44))</formula>
    </cfRule>
    <cfRule type="expression" dxfId="4197" priority="144">
      <formula>AND($E44 &lt; 0, ISNUMBER($E44))</formula>
    </cfRule>
  </conditionalFormatting>
  <conditionalFormatting sqref="A44:C63 G44:I63">
    <cfRule type="expression" dxfId="4196" priority="139">
      <formula>AND($H44 &gt; 0, ISNUMBER($H44))</formula>
    </cfRule>
    <cfRule type="expression" dxfId="4195" priority="140">
      <formula>AND($H44 = 0 * ISNUMBER($H44))</formula>
    </cfRule>
    <cfRule type="expression" dxfId="4194" priority="141">
      <formula>AND($H44 &lt; 0, ISNUMBER($H44))</formula>
    </cfRule>
  </conditionalFormatting>
  <conditionalFormatting sqref="A44:C63 J44:L63">
    <cfRule type="expression" dxfId="4193" priority="136">
      <formula>AND($K44 &gt; 0, ISNUMBER($K44))</formula>
    </cfRule>
    <cfRule type="expression" dxfId="4192" priority="137">
      <formula>AND($K44 = 0 * ISNUMBER($K44))</formula>
    </cfRule>
    <cfRule type="expression" dxfId="4191" priority="138">
      <formula>AND($K44 &lt; 0, ISNUMBER($K44))</formula>
    </cfRule>
  </conditionalFormatting>
  <conditionalFormatting sqref="D42:F43 E64:F64">
    <cfRule type="expression" dxfId="4190" priority="130">
      <formula>$E$64 &gt; 0</formula>
    </cfRule>
    <cfRule type="expression" dxfId="4189" priority="131">
      <formula>$E$64 = 0</formula>
    </cfRule>
    <cfRule type="expression" dxfId="4188" priority="132">
      <formula>$E$64 &lt; 0</formula>
    </cfRule>
  </conditionalFormatting>
  <conditionalFormatting sqref="G42:I43 H64:I64">
    <cfRule type="expression" dxfId="4187" priority="127">
      <formula>$H$64 &gt; 0</formula>
    </cfRule>
    <cfRule type="expression" dxfId="4186" priority="128">
      <formula>$H$64 = 0</formula>
    </cfRule>
    <cfRule type="expression" dxfId="4185" priority="129">
      <formula>$H$64 &lt; 0</formula>
    </cfRule>
  </conditionalFormatting>
  <conditionalFormatting sqref="J42:L43 K64:L64">
    <cfRule type="expression" dxfId="4184" priority="124">
      <formula>$K$64 &gt; 0</formula>
    </cfRule>
    <cfRule type="expression" dxfId="4183" priority="125">
      <formula>$K$64 = 0</formula>
    </cfRule>
    <cfRule type="expression" dxfId="4182" priority="126">
      <formula>$K$64 &lt; 0</formula>
    </cfRule>
  </conditionalFormatting>
  <conditionalFormatting sqref="M42:O43 N64:O64">
    <cfRule type="expression" dxfId="4181" priority="121">
      <formula>$N$64 &gt; 0</formula>
    </cfRule>
    <cfRule type="expression" dxfId="4180" priority="122">
      <formula>$N$64 = 0</formula>
    </cfRule>
    <cfRule type="expression" dxfId="4179" priority="123">
      <formula>$N$64 &lt; 0</formula>
    </cfRule>
  </conditionalFormatting>
  <conditionalFormatting sqref="A71:C90 M71:O90">
    <cfRule type="expression" dxfId="4178" priority="109">
      <formula>AND($N71 &gt; 0, ISNUMBER($N71))</formula>
    </cfRule>
    <cfRule type="expression" dxfId="4177" priority="110">
      <formula>AND($N71 = 0 * ISNUMBER($N71))</formula>
    </cfRule>
    <cfRule type="expression" dxfId="4176" priority="111">
      <formula>AND($N71 &lt; 0, ISNUMBER($N71))</formula>
    </cfRule>
  </conditionalFormatting>
  <conditionalFormatting sqref="A71:F90">
    <cfRule type="expression" dxfId="4175" priority="118">
      <formula>AND($E71 &gt; 0, ISNUMBER($E71))</formula>
    </cfRule>
    <cfRule type="expression" dxfId="4174" priority="119">
      <formula>AND($E71 = 0 * ISNUMBER($E71))</formula>
    </cfRule>
    <cfRule type="expression" dxfId="4173" priority="120">
      <formula>AND($E71 &lt; 0, ISNUMBER($E71))</formula>
    </cfRule>
  </conditionalFormatting>
  <conditionalFormatting sqref="A71:C90 G71:I90">
    <cfRule type="expression" dxfId="4172" priority="115">
      <formula>AND($H71 &gt; 0, ISNUMBER($H71))</formula>
    </cfRule>
    <cfRule type="expression" dxfId="4171" priority="116">
      <formula>AND($H71 = 0 * ISNUMBER($H71))</formula>
    </cfRule>
    <cfRule type="expression" dxfId="4170" priority="117">
      <formula>AND($H71 &lt; 0, ISNUMBER($H71))</formula>
    </cfRule>
  </conditionalFormatting>
  <conditionalFormatting sqref="A71:C90 J71:L90">
    <cfRule type="expression" dxfId="4169" priority="112">
      <formula>AND($K71 &gt; 0, ISNUMBER($K71))</formula>
    </cfRule>
    <cfRule type="expression" dxfId="4168" priority="113">
      <formula>AND($K71 = 0 * ISNUMBER($K71))</formula>
    </cfRule>
    <cfRule type="expression" dxfId="4167" priority="114">
      <formula>AND($K71 &lt; 0, ISNUMBER($K71))</formula>
    </cfRule>
  </conditionalFormatting>
  <conditionalFormatting sqref="D69:F70 E91:F91">
    <cfRule type="expression" dxfId="4166" priority="106">
      <formula>$E$91 &gt; 0</formula>
    </cfRule>
    <cfRule type="expression" dxfId="4165" priority="107">
      <formula>$E$91 = 0</formula>
    </cfRule>
    <cfRule type="expression" dxfId="4164" priority="108">
      <formula>$E$91 &lt; 0</formula>
    </cfRule>
  </conditionalFormatting>
  <conditionalFormatting sqref="G69:I70 H91:I91">
    <cfRule type="expression" dxfId="4163" priority="103">
      <formula>$H$91 &gt; 0</formula>
    </cfRule>
    <cfRule type="expression" dxfId="4162" priority="104">
      <formula>$H$91 = 0</formula>
    </cfRule>
    <cfRule type="expression" dxfId="4161" priority="105">
      <formula>$H$91 &lt; 0</formula>
    </cfRule>
  </conditionalFormatting>
  <conditionalFormatting sqref="J69:L70 K91:L91">
    <cfRule type="expression" dxfId="4160" priority="100">
      <formula>$K$91 &gt; 0</formula>
    </cfRule>
    <cfRule type="expression" dxfId="4159" priority="101">
      <formula>$K$91 = 0</formula>
    </cfRule>
    <cfRule type="expression" dxfId="4158" priority="102">
      <formula>$K$91 &lt; 0</formula>
    </cfRule>
  </conditionalFormatting>
  <conditionalFormatting sqref="M69:O70 N91:O91">
    <cfRule type="expression" dxfId="4157" priority="97">
      <formula>$N$91 &gt; 0</formula>
    </cfRule>
    <cfRule type="expression" dxfId="4156" priority="98">
      <formula>$N$91 = 0</formula>
    </cfRule>
    <cfRule type="expression" dxfId="4155" priority="99">
      <formula>$N$91 &lt; 0</formula>
    </cfRule>
  </conditionalFormatting>
  <conditionalFormatting sqref="A98:C117 M98:O117">
    <cfRule type="expression" dxfId="4154" priority="85">
      <formula>AND($N98 &gt; 0, ISNUMBER($N98))</formula>
    </cfRule>
    <cfRule type="expression" dxfId="4153" priority="86">
      <formula>AND($N98 = 0 * ISNUMBER($N98))</formula>
    </cfRule>
    <cfRule type="expression" dxfId="4152" priority="87">
      <formula>AND($N98 &lt; 0, ISNUMBER($N98))</formula>
    </cfRule>
  </conditionalFormatting>
  <conditionalFormatting sqref="A98:F117">
    <cfRule type="expression" dxfId="4151" priority="94">
      <formula>AND($E98 &gt; 0, ISNUMBER($E98))</formula>
    </cfRule>
    <cfRule type="expression" dxfId="4150" priority="95">
      <formula>AND($E98 = 0 * ISNUMBER($E98))</formula>
    </cfRule>
    <cfRule type="expression" dxfId="4149" priority="96">
      <formula>AND($E98 &lt; 0, ISNUMBER($E98))</formula>
    </cfRule>
  </conditionalFormatting>
  <conditionalFormatting sqref="A98:C117 G98:I117">
    <cfRule type="expression" dxfId="4148" priority="91">
      <formula>AND($H98 &gt; 0, ISNUMBER($H98))</formula>
    </cfRule>
    <cfRule type="expression" dxfId="4147" priority="92">
      <formula>AND($H98 = 0 * ISNUMBER($H98))</formula>
    </cfRule>
    <cfRule type="expression" dxfId="4146" priority="93">
      <formula>AND($H98 &lt; 0, ISNUMBER($H98))</formula>
    </cfRule>
  </conditionalFormatting>
  <conditionalFormatting sqref="A98:C117 J98:L117">
    <cfRule type="expression" dxfId="4145" priority="88">
      <formula>AND($K98 &gt; 0, ISNUMBER($K98))</formula>
    </cfRule>
    <cfRule type="expression" dxfId="4144" priority="89">
      <formula>AND($K98 = 0 * ISNUMBER($K98))</formula>
    </cfRule>
    <cfRule type="expression" dxfId="4143" priority="90">
      <formula>AND($K98 &lt; 0, ISNUMBER($K98))</formula>
    </cfRule>
  </conditionalFormatting>
  <conditionalFormatting sqref="D96:F97 E118:F118">
    <cfRule type="expression" dxfId="4142" priority="82">
      <formula>$E$118 &gt; 0</formula>
    </cfRule>
    <cfRule type="expression" dxfId="4141" priority="83">
      <formula>$E$118 = 0</formula>
    </cfRule>
    <cfRule type="expression" dxfId="4140" priority="84">
      <formula>$E$118 &lt; 0</formula>
    </cfRule>
  </conditionalFormatting>
  <conditionalFormatting sqref="G96:I97 H118:I118">
    <cfRule type="expression" dxfId="4139" priority="79">
      <formula>$H$118 &gt; 0</formula>
    </cfRule>
    <cfRule type="expression" dxfId="4138" priority="80">
      <formula>$H$118 = 0</formula>
    </cfRule>
    <cfRule type="expression" dxfId="4137" priority="81">
      <formula>$H$118 &lt; 0</formula>
    </cfRule>
  </conditionalFormatting>
  <conditionalFormatting sqref="J96:L97 K118:L118">
    <cfRule type="expression" dxfId="4136" priority="76">
      <formula>$K$118 &gt; 0</formula>
    </cfRule>
    <cfRule type="expression" dxfId="4135" priority="77">
      <formula>$K$118 = 0</formula>
    </cfRule>
    <cfRule type="expression" dxfId="4134" priority="78">
      <formula>$K$118 &lt; 0</formula>
    </cfRule>
  </conditionalFormatting>
  <conditionalFormatting sqref="M96:O97 N118:O118">
    <cfRule type="expression" dxfId="4133" priority="73">
      <formula>$N$118 &gt; 0</formula>
    </cfRule>
    <cfRule type="expression" dxfId="4132" priority="74">
      <formula>$N$118 = 0</formula>
    </cfRule>
    <cfRule type="expression" dxfId="4131" priority="75">
      <formula>$N$118 &lt; 0</formula>
    </cfRule>
  </conditionalFormatting>
  <conditionalFormatting sqref="A125:C144 M125:O144">
    <cfRule type="expression" dxfId="4130" priority="61">
      <formula>AND($N125 &gt; 0, ISNUMBER($N125))</formula>
    </cfRule>
    <cfRule type="expression" dxfId="4129" priority="62">
      <formula>AND($N125 = 0 * ISNUMBER($N125))</formula>
    </cfRule>
    <cfRule type="expression" dxfId="4128" priority="63">
      <formula>AND($N125 &lt; 0, ISNUMBER($N125))</formula>
    </cfRule>
  </conditionalFormatting>
  <conditionalFormatting sqref="A125:F144">
    <cfRule type="expression" dxfId="4127" priority="70">
      <formula>AND($E125 &gt; 0, ISNUMBER($E125))</formula>
    </cfRule>
    <cfRule type="expression" dxfId="4126" priority="71">
      <formula>AND($E125 = 0 * ISNUMBER($E125))</formula>
    </cfRule>
    <cfRule type="expression" dxfId="4125" priority="72">
      <formula>AND($E125 &lt; 0, ISNUMBER($E125))</formula>
    </cfRule>
  </conditionalFormatting>
  <conditionalFormatting sqref="A125:C144 G125:I144">
    <cfRule type="expression" dxfId="4124" priority="67">
      <formula>AND($H125 &gt; 0, ISNUMBER($H125))</formula>
    </cfRule>
    <cfRule type="expression" dxfId="4123" priority="68">
      <formula>AND($H125 = 0 * ISNUMBER($H125))</formula>
    </cfRule>
    <cfRule type="expression" dxfId="4122" priority="69">
      <formula>AND($H125 &lt; 0, ISNUMBER($H125))</formula>
    </cfRule>
  </conditionalFormatting>
  <conditionalFormatting sqref="A125:C144 J125:L144">
    <cfRule type="expression" dxfId="4121" priority="64">
      <formula>AND($K125 &gt; 0, ISNUMBER($K125))</formula>
    </cfRule>
    <cfRule type="expression" dxfId="4120" priority="65">
      <formula>AND($K125 = 0 * ISNUMBER($K125))</formula>
    </cfRule>
    <cfRule type="expression" dxfId="4119" priority="66">
      <formula>AND($K125 &lt; 0, ISNUMBER($K125))</formula>
    </cfRule>
  </conditionalFormatting>
  <conditionalFormatting sqref="D123:F124 E145:F145">
    <cfRule type="expression" dxfId="4118" priority="58">
      <formula>$E$145 &gt; 0</formula>
    </cfRule>
    <cfRule type="expression" dxfId="4117" priority="59">
      <formula>$E$145 = 0</formula>
    </cfRule>
    <cfRule type="expression" dxfId="4116" priority="60">
      <formula>$E$145 &lt; 0</formula>
    </cfRule>
  </conditionalFormatting>
  <conditionalFormatting sqref="G123:I124 H145:I145">
    <cfRule type="expression" dxfId="4115" priority="55">
      <formula>$H$145 &gt; 0</formula>
    </cfRule>
    <cfRule type="expression" dxfId="4114" priority="56">
      <formula>$H$145 = 0</formula>
    </cfRule>
    <cfRule type="expression" dxfId="4113" priority="57">
      <formula>$H$145 &lt; 0</formula>
    </cfRule>
  </conditionalFormatting>
  <conditionalFormatting sqref="J123:L124 K145:L145">
    <cfRule type="expression" dxfId="4112" priority="52">
      <formula>$K$145 &gt; 0</formula>
    </cfRule>
    <cfRule type="expression" dxfId="4111" priority="53">
      <formula>$K$145 = 0</formula>
    </cfRule>
    <cfRule type="expression" dxfId="4110" priority="54">
      <formula>$K$145 &lt; 0</formula>
    </cfRule>
  </conditionalFormatting>
  <conditionalFormatting sqref="M123:O124 N145:O145">
    <cfRule type="expression" dxfId="4109" priority="49">
      <formula>$N$145 &gt; 0</formula>
    </cfRule>
    <cfRule type="expression" dxfId="4108" priority="50">
      <formula>$N$145 = 0</formula>
    </cfRule>
    <cfRule type="expression" dxfId="4107" priority="51">
      <formula>$N$145 &lt; 0</formula>
    </cfRule>
  </conditionalFormatting>
  <conditionalFormatting sqref="A152:C171 M152:O171">
    <cfRule type="expression" dxfId="4106" priority="37">
      <formula>AND($N152 &gt; 0, ISNUMBER($N152))</formula>
    </cfRule>
    <cfRule type="expression" dxfId="4105" priority="38">
      <formula>AND($N152 = 0 * ISNUMBER($N152))</formula>
    </cfRule>
    <cfRule type="expression" dxfId="4104" priority="39">
      <formula>AND($N152 &lt; 0, ISNUMBER($N152))</formula>
    </cfRule>
  </conditionalFormatting>
  <conditionalFormatting sqref="A152:F171">
    <cfRule type="expression" dxfId="4103" priority="46">
      <formula>AND($E152 &gt; 0, ISNUMBER($E152))</formula>
    </cfRule>
    <cfRule type="expression" dxfId="4102" priority="47">
      <formula>AND($E152 = 0 * ISNUMBER($E152))</formula>
    </cfRule>
    <cfRule type="expression" dxfId="4101" priority="48">
      <formula>AND($E152 &lt; 0, ISNUMBER($E152))</formula>
    </cfRule>
  </conditionalFormatting>
  <conditionalFormatting sqref="A152:C171 G152:I171">
    <cfRule type="expression" dxfId="4100" priority="43">
      <formula>AND($H152 &gt; 0, ISNUMBER($H152))</formula>
    </cfRule>
    <cfRule type="expression" dxfId="4099" priority="44">
      <formula>AND($H152 = 0 * ISNUMBER($H152))</formula>
    </cfRule>
    <cfRule type="expression" dxfId="4098" priority="45">
      <formula>AND($H152 &lt; 0, ISNUMBER($H152))</formula>
    </cfRule>
  </conditionalFormatting>
  <conditionalFormatting sqref="A152:C171 J152:L171">
    <cfRule type="expression" dxfId="4097" priority="40">
      <formula>AND($K152 &gt; 0, ISNUMBER($K152))</formula>
    </cfRule>
    <cfRule type="expression" dxfId="4096" priority="41">
      <formula>AND($K152 = 0 * ISNUMBER($K152))</formula>
    </cfRule>
    <cfRule type="expression" dxfId="4095" priority="42">
      <formula>AND($K152 &lt; 0, ISNUMBER($K152))</formula>
    </cfRule>
  </conditionalFormatting>
  <conditionalFormatting sqref="D150:F151 E172:F172">
    <cfRule type="expression" dxfId="4094" priority="34">
      <formula>$E$172 &gt; 0</formula>
    </cfRule>
    <cfRule type="expression" dxfId="4093" priority="35">
      <formula>$E$172 = 0</formula>
    </cfRule>
    <cfRule type="expression" dxfId="4092" priority="36">
      <formula>$E$172 &lt; 0</formula>
    </cfRule>
  </conditionalFormatting>
  <conditionalFormatting sqref="G150:I151 H172:I172">
    <cfRule type="expression" dxfId="4091" priority="31">
      <formula>$H$172 &gt; 0</formula>
    </cfRule>
    <cfRule type="expression" dxfId="4090" priority="32">
      <formula>$H$172 = 0</formula>
    </cfRule>
    <cfRule type="expression" dxfId="4089" priority="33">
      <formula>$H$172 &lt; 0</formula>
    </cfRule>
  </conditionalFormatting>
  <conditionalFormatting sqref="J150:L151 K172:L172">
    <cfRule type="expression" dxfId="4088" priority="28">
      <formula>$K$172 &gt; 0</formula>
    </cfRule>
    <cfRule type="expression" dxfId="4087" priority="29">
      <formula>$K$172 = 0</formula>
    </cfRule>
    <cfRule type="expression" dxfId="4086" priority="30">
      <formula>$K$172 &lt; 0</formula>
    </cfRule>
  </conditionalFormatting>
  <conditionalFormatting sqref="M150:O151 N172:O172">
    <cfRule type="expression" dxfId="4085" priority="25">
      <formula>$N$172 &gt; 0</formula>
    </cfRule>
    <cfRule type="expression" dxfId="4084" priority="26">
      <formula>$N$172 = 0</formula>
    </cfRule>
    <cfRule type="expression" dxfId="4083" priority="27">
      <formula>$N$172 &lt; 0</formula>
    </cfRule>
  </conditionalFormatting>
  <conditionalFormatting sqref="A179:C198 M179:O198">
    <cfRule type="expression" dxfId="4082" priority="13">
      <formula>AND($N179 &gt; 0, ISNUMBER($N179))</formula>
    </cfRule>
    <cfRule type="expression" dxfId="4081" priority="14">
      <formula>AND($N179 = 0 * ISNUMBER($N179))</formula>
    </cfRule>
    <cfRule type="expression" dxfId="4080" priority="15">
      <formula>AND($N179 &lt; 0, ISNUMBER($N179))</formula>
    </cfRule>
  </conditionalFormatting>
  <conditionalFormatting sqref="A179:F198">
    <cfRule type="expression" dxfId="4079" priority="22">
      <formula>AND($E179 &gt; 0, ISNUMBER($E179))</formula>
    </cfRule>
    <cfRule type="expression" dxfId="4078" priority="23">
      <formula>AND($E179 = 0 * ISNUMBER($E179))</formula>
    </cfRule>
    <cfRule type="expression" dxfId="4077" priority="24">
      <formula>AND($E179 &lt; 0, ISNUMBER($E179))</formula>
    </cfRule>
  </conditionalFormatting>
  <conditionalFormatting sqref="A179:C198 G179:I198">
    <cfRule type="expression" dxfId="4076" priority="19">
      <formula>AND($H179 &gt; 0, ISNUMBER($H179))</formula>
    </cfRule>
    <cfRule type="expression" dxfId="4075" priority="20">
      <formula>AND($H179 = 0 * ISNUMBER($H179))</formula>
    </cfRule>
    <cfRule type="expression" dxfId="4074" priority="21">
      <formula>AND($H179 &lt; 0, ISNUMBER($H179))</formula>
    </cfRule>
  </conditionalFormatting>
  <conditionalFormatting sqref="A179:C198 J179:L198">
    <cfRule type="expression" dxfId="4073" priority="16">
      <formula>AND($K179 &gt; 0, ISNUMBER($K179))</formula>
    </cfRule>
    <cfRule type="expression" dxfId="4072" priority="17">
      <formula>AND($K179 = 0 * ISNUMBER($K179))</formula>
    </cfRule>
    <cfRule type="expression" dxfId="4071" priority="18">
      <formula>AND($K179 &lt; 0, ISNUMBER($K179))</formula>
    </cfRule>
  </conditionalFormatting>
  <conditionalFormatting sqref="D177:F178 E199:F199">
    <cfRule type="expression" dxfId="4070" priority="10">
      <formula>$E$199 &gt; 0</formula>
    </cfRule>
    <cfRule type="expression" dxfId="4069" priority="11">
      <formula>$E$199 = 0</formula>
    </cfRule>
    <cfRule type="expression" dxfId="4068" priority="12">
      <formula>$E$199 &lt; 0</formula>
    </cfRule>
  </conditionalFormatting>
  <conditionalFormatting sqref="G177:I178 H199:I199">
    <cfRule type="expression" dxfId="4067" priority="7">
      <formula>$H$199 &gt; 0</formula>
    </cfRule>
    <cfRule type="expression" dxfId="4066" priority="8">
      <formula>$H$199 = 0</formula>
    </cfRule>
    <cfRule type="expression" dxfId="4065" priority="9">
      <formula>$H$199 &lt; 0</formula>
    </cfRule>
  </conditionalFormatting>
  <conditionalFormatting sqref="J177:L178 K199:L199">
    <cfRule type="expression" dxfId="4064" priority="4">
      <formula>$K$199 &gt; 0</formula>
    </cfRule>
    <cfRule type="expression" dxfId="4063" priority="5">
      <formula>$K$199 = 0</formula>
    </cfRule>
    <cfRule type="expression" dxfId="4062" priority="6">
      <formula>$K$199 &lt; 0</formula>
    </cfRule>
  </conditionalFormatting>
  <conditionalFormatting sqref="M177:O178 N199:O199">
    <cfRule type="expression" dxfId="4061" priority="1">
      <formula>$N$199 &gt; 0</formula>
    </cfRule>
    <cfRule type="expression" dxfId="4060" priority="2">
      <formula>$N$199 = 0</formula>
    </cfRule>
    <cfRule type="expression" dxfId="405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44409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16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2021-08-01(일) 오전 00:00</v>
      </c>
      <c r="C15" s="300"/>
      <c r="D15" s="274" t="str">
        <f>TEXT($G$1, "[$-ko-KR]yyyy-mm-dd(ddd) ") &amp; "오후 14:00"</f>
        <v>2021-08-01(일) 오후 14:00</v>
      </c>
      <c r="E15" s="275"/>
      <c r="F15" s="276"/>
      <c r="G15" s="274" t="str">
        <f>TEXT($G$1, "[$-ko-KR]yyyy-mm-dd(ddd) ") &amp; "오후 19:00"</f>
        <v>2021-08-01(일) 오후 19:00</v>
      </c>
      <c r="H15" s="275"/>
      <c r="I15" s="276"/>
      <c r="J15" s="274" t="str">
        <f>TEXT($G$1, "[$-ko-KR]yyyy-mm-dd(ddd) ") &amp; "오후 21:00"</f>
        <v>2021-08-01(일) 오후 21:00</v>
      </c>
      <c r="K15" s="275"/>
      <c r="L15" s="276"/>
      <c r="M15" s="274" t="str">
        <f>TEXT($G$1+1, "[$-ko-KR]yyyy-mm-dd(ddd) ") &amp; "오전 00:00"</f>
        <v>2021-08-02(월)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16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2021-08-01(일) 오전 00:00</v>
      </c>
      <c r="C42" s="302"/>
      <c r="D42" s="274" t="str">
        <f>TEXT($G$1, "[$-ko-KR]yyyy-mm-dd(ddd) ") &amp; "오후 14:00"</f>
        <v>2021-08-01(일) 오후 14:00</v>
      </c>
      <c r="E42" s="275"/>
      <c r="F42" s="276"/>
      <c r="G42" s="274" t="str">
        <f>TEXT($G$1, "[$-ko-KR]yyyy-mm-dd(ddd) ") &amp; "오후 19:00"</f>
        <v>2021-08-01(일) 오후 19:00</v>
      </c>
      <c r="H42" s="275"/>
      <c r="I42" s="276"/>
      <c r="J42" s="274" t="str">
        <f>TEXT($G$1, "[$-ko-KR]yyyy-mm-dd(ddd) ") &amp; "오후 21:00"</f>
        <v>2021-08-01(일) 오후 21:00</v>
      </c>
      <c r="K42" s="275"/>
      <c r="L42" s="276"/>
      <c r="M42" s="274" t="str">
        <f>TEXT($G$1+1, "[$-ko-KR]yyyy-mm-dd(ddd) ") &amp; "오전 00:00"</f>
        <v>2021-08-02(월)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0"/>
      <c r="R44" s="260"/>
      <c r="S44" s="26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0"/>
      <c r="R45" s="260"/>
      <c r="S45" s="26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0"/>
      <c r="R46" s="250"/>
      <c r="S46" s="25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0"/>
      <c r="R47" s="250"/>
      <c r="S47" s="25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0"/>
      <c r="R48" s="250"/>
      <c r="S48" s="25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0"/>
      <c r="R49" s="250"/>
      <c r="S49" s="25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0"/>
      <c r="R50" s="250"/>
      <c r="S50" s="25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0"/>
      <c r="R51" s="250"/>
      <c r="S51" s="25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1"/>
      <c r="R53" s="252"/>
      <c r="S53" s="25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4"/>
      <c r="R54" s="255"/>
      <c r="S54" s="25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7"/>
      <c r="R55" s="258"/>
      <c r="S55" s="25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0"/>
      <c r="R56" s="250"/>
      <c r="S56" s="25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0"/>
      <c r="R57" s="260"/>
      <c r="S57" s="26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0"/>
      <c r="R58" s="260"/>
      <c r="S58" s="26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0"/>
      <c r="R59" s="250"/>
      <c r="S59" s="25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0"/>
      <c r="R60" s="250"/>
      <c r="S60" s="25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16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2021-08-01(일) 오전 00:00</v>
      </c>
      <c r="C69" s="302"/>
      <c r="D69" s="274" t="str">
        <f>TEXT($G$1, "[$-ko-KR]yyyy-mm-dd(ddd) ") &amp; "오후 14:00"</f>
        <v>2021-08-01(일) 오후 14:00</v>
      </c>
      <c r="E69" s="275"/>
      <c r="F69" s="276"/>
      <c r="G69" s="274" t="str">
        <f>TEXT($G$1, "[$-ko-KR]yyyy-mm-dd(ddd) ") &amp; "오후 19:00"</f>
        <v>2021-08-01(일) 오후 19:00</v>
      </c>
      <c r="H69" s="275"/>
      <c r="I69" s="276"/>
      <c r="J69" s="274" t="str">
        <f>TEXT($G$1, "[$-ko-KR]yyyy-mm-dd(ddd) ") &amp; "오후 21:00"</f>
        <v>2021-08-01(일) 오후 21:00</v>
      </c>
      <c r="K69" s="275"/>
      <c r="L69" s="276"/>
      <c r="M69" s="274" t="str">
        <f>TEXT($G$1+1, "[$-ko-KR]yyyy-mm-dd(ddd) ") &amp; "오전 00:00"</f>
        <v>2021-08-02(월)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0"/>
      <c r="R71" s="260"/>
      <c r="S71" s="26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0"/>
      <c r="R72" s="260"/>
      <c r="S72" s="26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0"/>
      <c r="R73" s="250"/>
      <c r="S73" s="25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0"/>
      <c r="R74" s="250"/>
      <c r="S74" s="25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0"/>
      <c r="R75" s="250"/>
      <c r="S75" s="25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0"/>
      <c r="R76" s="250"/>
      <c r="S76" s="25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0"/>
      <c r="R77" s="250"/>
      <c r="S77" s="25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0"/>
      <c r="R78" s="250"/>
      <c r="S78" s="25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1"/>
      <c r="R80" s="252"/>
      <c r="S80" s="25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4"/>
      <c r="R81" s="255"/>
      <c r="S81" s="25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7"/>
      <c r="R82" s="258"/>
      <c r="S82" s="25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0"/>
      <c r="R83" s="250"/>
      <c r="S83" s="25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0"/>
      <c r="R84" s="260"/>
      <c r="S84" s="26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0"/>
      <c r="R85" s="260"/>
      <c r="S85" s="26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0"/>
      <c r="R86" s="250"/>
      <c r="S86" s="25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0"/>
      <c r="R87" s="250"/>
      <c r="S87" s="25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0"/>
      <c r="R88" s="250"/>
      <c r="S88" s="25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9"/>
      <c r="R89" s="240"/>
      <c r="S89" s="24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16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2021-08-01(일) 오전 00:00</v>
      </c>
      <c r="C96" s="302"/>
      <c r="D96" s="274" t="str">
        <f>TEXT($G$1, "[$-ko-KR]yyyy-mm-dd(ddd) ") &amp; "오후 14:00"</f>
        <v>2021-08-01(일) 오후 14:00</v>
      </c>
      <c r="E96" s="275"/>
      <c r="F96" s="276"/>
      <c r="G96" s="274" t="str">
        <f>TEXT($G$1, "[$-ko-KR]yyyy-mm-dd(ddd) ") &amp; "오후 19:00"</f>
        <v>2021-08-01(일) 오후 19:00</v>
      </c>
      <c r="H96" s="275"/>
      <c r="I96" s="276"/>
      <c r="J96" s="274" t="str">
        <f>TEXT($G$1, "[$-ko-KR]yyyy-mm-dd(ddd) ") &amp; "오후 21:00"</f>
        <v>2021-08-01(일) 오후 21:00</v>
      </c>
      <c r="K96" s="275"/>
      <c r="L96" s="276"/>
      <c r="M96" s="274" t="str">
        <f>TEXT($G$1+1, "[$-ko-KR]yyyy-mm-dd(ddd) ") &amp; "오전 00:00"</f>
        <v>2021-08-02(월)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0"/>
      <c r="R98" s="260"/>
      <c r="S98" s="26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0"/>
      <c r="R99" s="260"/>
      <c r="S99" s="26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0"/>
      <c r="R100" s="250"/>
      <c r="S100" s="25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0"/>
      <c r="R101" s="250"/>
      <c r="S101" s="25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0"/>
      <c r="R102" s="250"/>
      <c r="S102" s="25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0"/>
      <c r="R103" s="250"/>
      <c r="S103" s="25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0"/>
      <c r="R104" s="250"/>
      <c r="S104" s="25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0"/>
      <c r="R105" s="250"/>
      <c r="S105" s="25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1"/>
      <c r="R107" s="252"/>
      <c r="S107" s="25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4"/>
      <c r="R108" s="255"/>
      <c r="S108" s="25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7"/>
      <c r="R109" s="258"/>
      <c r="S109" s="25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0"/>
      <c r="R110" s="250"/>
      <c r="S110" s="25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0"/>
      <c r="R111" s="260"/>
      <c r="S111" s="26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0"/>
      <c r="R112" s="260"/>
      <c r="S112" s="26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0"/>
      <c r="R113" s="250"/>
      <c r="S113" s="25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0"/>
      <c r="R114" s="250"/>
      <c r="S114" s="25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0"/>
      <c r="R115" s="250"/>
      <c r="S115" s="25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9"/>
      <c r="R116" s="240"/>
      <c r="S116" s="24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16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2021-08-01(일) 오전 00:00</v>
      </c>
      <c r="C123" s="302"/>
      <c r="D123" s="274" t="str">
        <f>TEXT($G$1, "[$-ko-KR]yyyy-mm-dd(ddd) ") &amp; "오후 14:00"</f>
        <v>2021-08-01(일) 오후 14:00</v>
      </c>
      <c r="E123" s="275"/>
      <c r="F123" s="276"/>
      <c r="G123" s="274" t="str">
        <f>TEXT($G$1, "[$-ko-KR]yyyy-mm-dd(ddd) ") &amp; "오후 19:00"</f>
        <v>2021-08-01(일) 오후 19:00</v>
      </c>
      <c r="H123" s="275"/>
      <c r="I123" s="276"/>
      <c r="J123" s="274" t="str">
        <f>TEXT($G$1, "[$-ko-KR]yyyy-mm-dd(ddd) ") &amp; "오후 21:00"</f>
        <v>2021-08-01(일) 오후 21:00</v>
      </c>
      <c r="K123" s="275"/>
      <c r="L123" s="276"/>
      <c r="M123" s="274" t="str">
        <f>TEXT($G$1+1, "[$-ko-KR]yyyy-mm-dd(ddd) ") &amp; "오전 00:00"</f>
        <v>2021-08-02(월)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0"/>
      <c r="R125" s="260"/>
      <c r="S125" s="26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0"/>
      <c r="R126" s="260"/>
      <c r="S126" s="26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0"/>
      <c r="R127" s="250"/>
      <c r="S127" s="25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0"/>
      <c r="R128" s="250"/>
      <c r="S128" s="25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0"/>
      <c r="R129" s="250"/>
      <c r="S129" s="25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0"/>
      <c r="R130" s="250"/>
      <c r="S130" s="25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0"/>
      <c r="R131" s="250"/>
      <c r="S131" s="25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0"/>
      <c r="R132" s="250"/>
      <c r="S132" s="25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1"/>
      <c r="R134" s="252"/>
      <c r="S134" s="25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4"/>
      <c r="R135" s="255"/>
      <c r="S135" s="25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7"/>
      <c r="R136" s="258"/>
      <c r="S136" s="25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0"/>
      <c r="R137" s="250"/>
      <c r="S137" s="25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0"/>
      <c r="R138" s="260"/>
      <c r="S138" s="26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0"/>
      <c r="R139" s="260"/>
      <c r="S139" s="26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0"/>
      <c r="R140" s="250"/>
      <c r="S140" s="25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0"/>
      <c r="R141" s="250"/>
      <c r="S141" s="25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16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2021-08-01(일) 오전 00:00</v>
      </c>
      <c r="C150" s="302"/>
      <c r="D150" s="274" t="str">
        <f>TEXT($G$1, "[$-ko-KR]yyyy-mm-dd(ddd) ") &amp; "오후 14:00"</f>
        <v>2021-08-01(일) 오후 14:00</v>
      </c>
      <c r="E150" s="275"/>
      <c r="F150" s="276"/>
      <c r="G150" s="274" t="str">
        <f>TEXT($G$1, "[$-ko-KR]yyyy-mm-dd(ddd) ") &amp; "오후 19:00"</f>
        <v>2021-08-01(일) 오후 19:00</v>
      </c>
      <c r="H150" s="275"/>
      <c r="I150" s="276"/>
      <c r="J150" s="274" t="str">
        <f>TEXT($G$1, "[$-ko-KR]yyyy-mm-dd(ddd) ") &amp; "오후 21:00"</f>
        <v>2021-08-01(일) 오후 21:00</v>
      </c>
      <c r="K150" s="275"/>
      <c r="L150" s="276"/>
      <c r="M150" s="274" t="str">
        <f>TEXT($G$1+1, "[$-ko-KR]yyyy-mm-dd(ddd) ") &amp; "오전 00:00"</f>
        <v>2021-08-02(월)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0"/>
      <c r="R152" s="260"/>
      <c r="S152" s="26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0"/>
      <c r="R153" s="260"/>
      <c r="S153" s="26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0"/>
      <c r="R154" s="250"/>
      <c r="S154" s="25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0"/>
      <c r="R155" s="250"/>
      <c r="S155" s="25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0"/>
      <c r="R156" s="250"/>
      <c r="S156" s="25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0"/>
      <c r="R157" s="250"/>
      <c r="S157" s="25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0"/>
      <c r="R158" s="250"/>
      <c r="S158" s="25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0"/>
      <c r="R159" s="250"/>
      <c r="S159" s="25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1"/>
      <c r="R161" s="252"/>
      <c r="S161" s="25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4"/>
      <c r="R162" s="255"/>
      <c r="S162" s="25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7"/>
      <c r="R163" s="258"/>
      <c r="S163" s="25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0"/>
      <c r="R164" s="250"/>
      <c r="S164" s="25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0"/>
      <c r="R165" s="260"/>
      <c r="S165" s="26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0"/>
      <c r="R166" s="260"/>
      <c r="S166" s="26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0"/>
      <c r="R167" s="250"/>
      <c r="S167" s="25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0"/>
      <c r="R168" s="250"/>
      <c r="S168" s="25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0"/>
      <c r="R169" s="250"/>
      <c r="S169" s="25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9"/>
      <c r="R170" s="240"/>
      <c r="S170" s="24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16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2021-08-01(일) 오전 00:00</v>
      </c>
      <c r="C177" s="302"/>
      <c r="D177" s="274" t="str">
        <f>TEXT($G$1, "[$-ko-KR]yyyy-mm-dd(ddd) ") &amp; "오후 14:00"</f>
        <v>2021-08-01(일) 오후 14:00</v>
      </c>
      <c r="E177" s="275"/>
      <c r="F177" s="276"/>
      <c r="G177" s="274" t="str">
        <f>TEXT($G$1, "[$-ko-KR]yyyy-mm-dd(ddd) ") &amp; "오후 19:00"</f>
        <v>2021-08-01(일) 오후 19:00</v>
      </c>
      <c r="H177" s="275"/>
      <c r="I177" s="276"/>
      <c r="J177" s="274" t="str">
        <f>TEXT($G$1, "[$-ko-KR]yyyy-mm-dd(ddd) ") &amp; "오후 21:00"</f>
        <v>2021-08-01(일) 오후 21:00</v>
      </c>
      <c r="K177" s="275"/>
      <c r="L177" s="276"/>
      <c r="M177" s="274" t="str">
        <f>TEXT($G$1+1, "[$-ko-KR]yyyy-mm-dd(ddd) ") &amp; "오전 00:00"</f>
        <v>2021-08-02(월)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0"/>
      <c r="R179" s="260"/>
      <c r="S179" s="26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0"/>
      <c r="R180" s="260"/>
      <c r="S180" s="26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0"/>
      <c r="R181" s="250"/>
      <c r="S181" s="25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0"/>
      <c r="R182" s="250"/>
      <c r="S182" s="25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0"/>
      <c r="R183" s="250"/>
      <c r="S183" s="25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0"/>
      <c r="R184" s="250"/>
      <c r="S184" s="25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0"/>
      <c r="R185" s="250"/>
      <c r="S185" s="25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0"/>
      <c r="R186" s="250"/>
      <c r="S186" s="25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1"/>
      <c r="R188" s="252"/>
      <c r="S188" s="25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4"/>
      <c r="R189" s="255"/>
      <c r="S189" s="25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7"/>
      <c r="R190" s="258"/>
      <c r="S190" s="25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0"/>
      <c r="R191" s="250"/>
      <c r="S191" s="25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0"/>
      <c r="R192" s="260"/>
      <c r="S192" s="26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0"/>
      <c r="R193" s="260"/>
      <c r="S193" s="26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0"/>
      <c r="R194" s="250"/>
      <c r="S194" s="25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0"/>
      <c r="R195" s="250"/>
      <c r="S195" s="25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0"/>
      <c r="R196" s="250"/>
      <c r="S196" s="25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9"/>
      <c r="R197" s="240"/>
      <c r="S197" s="24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5"/>
      <c r="R199" s="246"/>
      <c r="S199" s="24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058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57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56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55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54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53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52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51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50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49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48" priority="289">
      <formula>AND($N17 &gt; 0, ISNUMBER($N17))</formula>
    </cfRule>
    <cfRule type="expression" dxfId="4047" priority="290">
      <formula>AND($N17 = 0 * ISNUMBER($N17))</formula>
    </cfRule>
    <cfRule type="expression" dxfId="4046" priority="291">
      <formula>AND($N17 &lt; 0, ISNUMBER($N17))</formula>
    </cfRule>
  </conditionalFormatting>
  <conditionalFormatting sqref="A17:C36 D17:F36">
    <cfRule type="expression" dxfId="4045" priority="298">
      <formula>AND($E17 &gt; 0, ISNUMBER($E17))</formula>
    </cfRule>
    <cfRule type="expression" dxfId="4044" priority="299">
      <formula>AND($E17 = 0 * ISNUMBER($E17))</formula>
    </cfRule>
    <cfRule type="expression" dxfId="4043" priority="300">
      <formula>AND($E17 &lt; 0, ISNUMBER($E17))</formula>
    </cfRule>
  </conditionalFormatting>
  <conditionalFormatting sqref="A17:C36 G17:I36">
    <cfRule type="expression" dxfId="4042" priority="295">
      <formula>AND($H17 &gt; 0, ISNUMBER($H17))</formula>
    </cfRule>
    <cfRule type="expression" dxfId="4041" priority="296">
      <formula>AND($H17 = 0 * ISNUMBER($H17))</formula>
    </cfRule>
    <cfRule type="expression" dxfId="4040" priority="297">
      <formula>AND($H17 &lt; 0, ISNUMBER($H17))</formula>
    </cfRule>
  </conditionalFormatting>
  <conditionalFormatting sqref="A17:C36 J17:L36">
    <cfRule type="expression" dxfId="4039" priority="292">
      <formula>AND($K17 &gt; 0, ISNUMBER($K17))</formula>
    </cfRule>
    <cfRule type="expression" dxfId="4038" priority="293">
      <formula>AND($K17 = 0 * ISNUMBER($K17))</formula>
    </cfRule>
    <cfRule type="expression" dxfId="4037" priority="294">
      <formula>AND($K17 &lt; 0, ISNUMBER($K17))</formula>
    </cfRule>
  </conditionalFormatting>
  <conditionalFormatting sqref="D15:F16 E37:F37">
    <cfRule type="expression" dxfId="4036" priority="286">
      <formula>$E$37 &gt; 0</formula>
    </cfRule>
    <cfRule type="expression" dxfId="4035" priority="287">
      <formula>$E$37 = 0</formula>
    </cfRule>
    <cfRule type="expression" dxfId="4034" priority="288">
      <formula>$E$37 &lt; 0</formula>
    </cfRule>
  </conditionalFormatting>
  <conditionalFormatting sqref="G15:I16 H37:I37">
    <cfRule type="expression" dxfId="4033" priority="283">
      <formula>$H$37 &gt; 0</formula>
    </cfRule>
    <cfRule type="expression" dxfId="4032" priority="284">
      <formula>$H$37 = 0</formula>
    </cfRule>
    <cfRule type="expression" dxfId="4031" priority="285">
      <formula>$H$37 &lt; 0</formula>
    </cfRule>
  </conditionalFormatting>
  <conditionalFormatting sqref="J15:L16 K37:L37">
    <cfRule type="expression" dxfId="4030" priority="280">
      <formula>$K$37 &gt; 0</formula>
    </cfRule>
    <cfRule type="expression" dxfId="4029" priority="281">
      <formula>$K$37 = 0</formula>
    </cfRule>
    <cfRule type="expression" dxfId="4028" priority="282">
      <formula>$K$37 &lt; 0</formula>
    </cfRule>
  </conditionalFormatting>
  <conditionalFormatting sqref="M15:O16 N37:O37">
    <cfRule type="expression" dxfId="4027" priority="277">
      <formula>$N$37 &gt; 0</formula>
    </cfRule>
    <cfRule type="expression" dxfId="4026" priority="278">
      <formula>$N$37 = 0</formula>
    </cfRule>
    <cfRule type="expression" dxfId="4025" priority="279">
      <formula>$N$37 &lt; 0</formula>
    </cfRule>
  </conditionalFormatting>
  <conditionalFormatting sqref="A44:C63 M44:O63">
    <cfRule type="expression" dxfId="4024" priority="265">
      <formula>AND($N44 &gt; 0, ISNUMBER($N44))</formula>
    </cfRule>
    <cfRule type="expression" dxfId="4023" priority="266">
      <formula>AND($N44 = 0 * ISNUMBER($N44))</formula>
    </cfRule>
    <cfRule type="expression" dxfId="4022" priority="267">
      <formula>AND($N44 &lt; 0, ISNUMBER($N44))</formula>
    </cfRule>
  </conditionalFormatting>
  <conditionalFormatting sqref="A44:F63">
    <cfRule type="expression" dxfId="4021" priority="274">
      <formula>AND($E44 &gt; 0, ISNUMBER($E44))</formula>
    </cfRule>
    <cfRule type="expression" dxfId="4020" priority="275">
      <formula>AND($E44 = 0 * ISNUMBER($E44))</formula>
    </cfRule>
    <cfRule type="expression" dxfId="4019" priority="276">
      <formula>AND($E44 &lt; 0, ISNUMBER($E44))</formula>
    </cfRule>
  </conditionalFormatting>
  <conditionalFormatting sqref="A44:C63 G44:I63">
    <cfRule type="expression" dxfId="4018" priority="271">
      <formula>AND($H44 &gt; 0, ISNUMBER($H44))</formula>
    </cfRule>
    <cfRule type="expression" dxfId="4017" priority="272">
      <formula>AND($H44 = 0 * ISNUMBER($H44))</formula>
    </cfRule>
    <cfRule type="expression" dxfId="4016" priority="273">
      <formula>AND($H44 &lt; 0, ISNUMBER($H44))</formula>
    </cfRule>
  </conditionalFormatting>
  <conditionalFormatting sqref="A44:C63 J44:L63">
    <cfRule type="expression" dxfId="4015" priority="268">
      <formula>AND($K44 &gt; 0, ISNUMBER($K44))</formula>
    </cfRule>
    <cfRule type="expression" dxfId="4014" priority="269">
      <formula>AND($K44 = 0 * ISNUMBER($K44))</formula>
    </cfRule>
    <cfRule type="expression" dxfId="4013" priority="270">
      <formula>AND($K44 &lt; 0, ISNUMBER($K44))</formula>
    </cfRule>
  </conditionalFormatting>
  <conditionalFormatting sqref="D42:F43 E64:F64">
    <cfRule type="expression" dxfId="4012" priority="262">
      <formula>$E$64 &gt; 0</formula>
    </cfRule>
    <cfRule type="expression" dxfId="4011" priority="263">
      <formula>$E$64 = 0</formula>
    </cfRule>
    <cfRule type="expression" dxfId="4010" priority="264">
      <formula>$E$64 &lt; 0</formula>
    </cfRule>
  </conditionalFormatting>
  <conditionalFormatting sqref="G42:I43 H64:I64">
    <cfRule type="expression" dxfId="4009" priority="259">
      <formula>$H$64 &gt; 0</formula>
    </cfRule>
    <cfRule type="expression" dxfId="4008" priority="260">
      <formula>$H$64 = 0</formula>
    </cfRule>
    <cfRule type="expression" dxfId="4007" priority="261">
      <formula>$H$64 &lt; 0</formula>
    </cfRule>
  </conditionalFormatting>
  <conditionalFormatting sqref="J42:L43 K64:L64">
    <cfRule type="expression" dxfId="4006" priority="256">
      <formula>$K$64 &gt; 0</formula>
    </cfRule>
    <cfRule type="expression" dxfId="4005" priority="257">
      <formula>$K$64 = 0</formula>
    </cfRule>
    <cfRule type="expression" dxfId="4004" priority="258">
      <formula>$K$64 &lt; 0</formula>
    </cfRule>
  </conditionalFormatting>
  <conditionalFormatting sqref="M42:O43 N64:O64">
    <cfRule type="expression" dxfId="4003" priority="253">
      <formula>$N$64 &gt; 0</formula>
    </cfRule>
    <cfRule type="expression" dxfId="4002" priority="254">
      <formula>$N$64 = 0</formula>
    </cfRule>
    <cfRule type="expression" dxfId="4001" priority="255">
      <formula>$N$64 &lt; 0</formula>
    </cfRule>
  </conditionalFormatting>
  <conditionalFormatting sqref="A71:C90 M71:O90">
    <cfRule type="expression" dxfId="4000" priority="109">
      <formula>AND($N71 &gt; 0, ISNUMBER($N71))</formula>
    </cfRule>
    <cfRule type="expression" dxfId="3999" priority="110">
      <formula>AND($N71 = 0 * ISNUMBER($N71))</formula>
    </cfRule>
    <cfRule type="expression" dxfId="3998" priority="111">
      <formula>AND($N71 &lt; 0, ISNUMBER($N71))</formula>
    </cfRule>
  </conditionalFormatting>
  <conditionalFormatting sqref="A71:F90">
    <cfRule type="expression" dxfId="3997" priority="118">
      <formula>AND($E71 &gt; 0, ISNUMBER($E71))</formula>
    </cfRule>
    <cfRule type="expression" dxfId="3996" priority="119">
      <formula>AND($E71 = 0 * ISNUMBER($E71))</formula>
    </cfRule>
    <cfRule type="expression" dxfId="3995" priority="120">
      <formula>AND($E71 &lt; 0, ISNUMBER($E71))</formula>
    </cfRule>
  </conditionalFormatting>
  <conditionalFormatting sqref="A71:C90 G71:I90">
    <cfRule type="expression" dxfId="3994" priority="115">
      <formula>AND($H71 &gt; 0, ISNUMBER($H71))</formula>
    </cfRule>
    <cfRule type="expression" dxfId="3993" priority="116">
      <formula>AND($H71 = 0 * ISNUMBER($H71))</formula>
    </cfRule>
    <cfRule type="expression" dxfId="3992" priority="117">
      <formula>AND($H71 &lt; 0, ISNUMBER($H71))</formula>
    </cfRule>
  </conditionalFormatting>
  <conditionalFormatting sqref="A71:C90 J71:L90">
    <cfRule type="expression" dxfId="3991" priority="112">
      <formula>AND($K71 &gt; 0, ISNUMBER($K71))</formula>
    </cfRule>
    <cfRule type="expression" dxfId="3990" priority="113">
      <formula>AND($K71 = 0 * ISNUMBER($K71))</formula>
    </cfRule>
    <cfRule type="expression" dxfId="3989" priority="114">
      <formula>AND($K71 &lt; 0, ISNUMBER($K71))</formula>
    </cfRule>
  </conditionalFormatting>
  <conditionalFormatting sqref="D69:F70 E91:F91">
    <cfRule type="expression" dxfId="3988" priority="106">
      <formula>$E$91 &gt; 0</formula>
    </cfRule>
    <cfRule type="expression" dxfId="3987" priority="107">
      <formula>$E$91 = 0</formula>
    </cfRule>
    <cfRule type="expression" dxfId="3986" priority="108">
      <formula>$E$91 &lt; 0</formula>
    </cfRule>
  </conditionalFormatting>
  <conditionalFormatting sqref="G69:I70 H91:I91">
    <cfRule type="expression" dxfId="3985" priority="103">
      <formula>$H$91 &gt; 0</formula>
    </cfRule>
    <cfRule type="expression" dxfId="3984" priority="104">
      <formula>$H$91 = 0</formula>
    </cfRule>
    <cfRule type="expression" dxfId="3983" priority="105">
      <formula>$H$91 &lt; 0</formula>
    </cfRule>
  </conditionalFormatting>
  <conditionalFormatting sqref="J69:L70 K91:L91">
    <cfRule type="expression" dxfId="3982" priority="100">
      <formula>$K$91 &gt; 0</formula>
    </cfRule>
    <cfRule type="expression" dxfId="3981" priority="101">
      <formula>$K$91 = 0</formula>
    </cfRule>
    <cfRule type="expression" dxfId="3980" priority="102">
      <formula>$K$91 &lt; 0</formula>
    </cfRule>
  </conditionalFormatting>
  <conditionalFormatting sqref="M69:O70 N91:O91">
    <cfRule type="expression" dxfId="3979" priority="97">
      <formula>$N$91 &gt; 0</formula>
    </cfRule>
    <cfRule type="expression" dxfId="3978" priority="98">
      <formula>$N$91 = 0</formula>
    </cfRule>
    <cfRule type="expression" dxfId="3977" priority="99">
      <formula>$N$91 &lt; 0</formula>
    </cfRule>
  </conditionalFormatting>
  <conditionalFormatting sqref="A98:C117 M98:O117">
    <cfRule type="expression" dxfId="3976" priority="85">
      <formula>AND($N98 &gt; 0, ISNUMBER($N98))</formula>
    </cfRule>
    <cfRule type="expression" dxfId="3975" priority="86">
      <formula>AND($N98 = 0 * ISNUMBER($N98))</formula>
    </cfRule>
    <cfRule type="expression" dxfId="3974" priority="87">
      <formula>AND($N98 &lt; 0, ISNUMBER($N98))</formula>
    </cfRule>
  </conditionalFormatting>
  <conditionalFormatting sqref="A98:F117">
    <cfRule type="expression" dxfId="3973" priority="94">
      <formula>AND($E98 &gt; 0, ISNUMBER($E98))</formula>
    </cfRule>
    <cfRule type="expression" dxfId="3972" priority="95">
      <formula>AND($E98 = 0 * ISNUMBER($E98))</formula>
    </cfRule>
    <cfRule type="expression" dxfId="3971" priority="96">
      <formula>AND($E98 &lt; 0, ISNUMBER($E98))</formula>
    </cfRule>
  </conditionalFormatting>
  <conditionalFormatting sqref="A98:C117 G98:I117">
    <cfRule type="expression" dxfId="3970" priority="91">
      <formula>AND($H98 &gt; 0, ISNUMBER($H98))</formula>
    </cfRule>
    <cfRule type="expression" dxfId="3969" priority="92">
      <formula>AND($H98 = 0 * ISNUMBER($H98))</formula>
    </cfRule>
    <cfRule type="expression" dxfId="3968" priority="93">
      <formula>AND($H98 &lt; 0, ISNUMBER($H98))</formula>
    </cfRule>
  </conditionalFormatting>
  <conditionalFormatting sqref="A98:C117 J98:L117">
    <cfRule type="expression" dxfId="3967" priority="88">
      <formula>AND($K98 &gt; 0, ISNUMBER($K98))</formula>
    </cfRule>
    <cfRule type="expression" dxfId="3966" priority="89">
      <formula>AND($K98 = 0 * ISNUMBER($K98))</formula>
    </cfRule>
    <cfRule type="expression" dxfId="3965" priority="90">
      <formula>AND($K98 &lt; 0, ISNUMBER($K98))</formula>
    </cfRule>
  </conditionalFormatting>
  <conditionalFormatting sqref="D96:F97 E118:F118">
    <cfRule type="expression" dxfId="3964" priority="82">
      <formula>$E$118 &gt; 0</formula>
    </cfRule>
    <cfRule type="expression" dxfId="3963" priority="83">
      <formula>$E$118 = 0</formula>
    </cfRule>
    <cfRule type="expression" dxfId="3962" priority="84">
      <formula>$E$118 &lt; 0</formula>
    </cfRule>
  </conditionalFormatting>
  <conditionalFormatting sqref="G96:I97 H118:I118">
    <cfRule type="expression" dxfId="3961" priority="79">
      <formula>$H$118 &gt; 0</formula>
    </cfRule>
    <cfRule type="expression" dxfId="3960" priority="80">
      <formula>$H$118 = 0</formula>
    </cfRule>
    <cfRule type="expression" dxfId="3959" priority="81">
      <formula>$H$118 &lt; 0</formula>
    </cfRule>
  </conditionalFormatting>
  <conditionalFormatting sqref="J96:L97 K118:L118">
    <cfRule type="expression" dxfId="3958" priority="76">
      <formula>$K$118 &gt; 0</formula>
    </cfRule>
    <cfRule type="expression" dxfId="3957" priority="77">
      <formula>$K$118 = 0</formula>
    </cfRule>
    <cfRule type="expression" dxfId="3956" priority="78">
      <formula>$K$118 &lt; 0</formula>
    </cfRule>
  </conditionalFormatting>
  <conditionalFormatting sqref="M96:O97 N118:O118">
    <cfRule type="expression" dxfId="3955" priority="73">
      <formula>$N$118 &gt; 0</formula>
    </cfRule>
    <cfRule type="expression" dxfId="3954" priority="74">
      <formula>$N$118 = 0</formula>
    </cfRule>
    <cfRule type="expression" dxfId="3953" priority="75">
      <formula>$N$118 &lt; 0</formula>
    </cfRule>
  </conditionalFormatting>
  <conditionalFormatting sqref="A125:C144 M125:O144">
    <cfRule type="expression" dxfId="3952" priority="61">
      <formula>AND($N125 &gt; 0, ISNUMBER($N125))</formula>
    </cfRule>
    <cfRule type="expression" dxfId="3951" priority="62">
      <formula>AND($N125 = 0 * ISNUMBER($N125))</formula>
    </cfRule>
    <cfRule type="expression" dxfId="3950" priority="63">
      <formula>AND($N125 &lt; 0, ISNUMBER($N125))</formula>
    </cfRule>
  </conditionalFormatting>
  <conditionalFormatting sqref="A125:F144">
    <cfRule type="expression" dxfId="3949" priority="70">
      <formula>AND($E125 &gt; 0, ISNUMBER($E125))</formula>
    </cfRule>
    <cfRule type="expression" dxfId="3948" priority="71">
      <formula>AND($E125 = 0 * ISNUMBER($E125))</formula>
    </cfRule>
    <cfRule type="expression" dxfId="3947" priority="72">
      <formula>AND($E125 &lt; 0, ISNUMBER($E125))</formula>
    </cfRule>
  </conditionalFormatting>
  <conditionalFormatting sqref="A125:C144 G125:I144">
    <cfRule type="expression" dxfId="3946" priority="67">
      <formula>AND($H125 &gt; 0, ISNUMBER($H125))</formula>
    </cfRule>
    <cfRule type="expression" dxfId="3945" priority="68">
      <formula>AND($H125 = 0 * ISNUMBER($H125))</formula>
    </cfRule>
    <cfRule type="expression" dxfId="3944" priority="69">
      <formula>AND($H125 &lt; 0, ISNUMBER($H125))</formula>
    </cfRule>
  </conditionalFormatting>
  <conditionalFormatting sqref="A125:C144 J125:L144">
    <cfRule type="expression" dxfId="3943" priority="64">
      <formula>AND($K125 &gt; 0, ISNUMBER($K125))</formula>
    </cfRule>
    <cfRule type="expression" dxfId="3942" priority="65">
      <formula>AND($K125 = 0 * ISNUMBER($K125))</formula>
    </cfRule>
    <cfRule type="expression" dxfId="3941" priority="66">
      <formula>AND($K125 &lt; 0, ISNUMBER($K125))</formula>
    </cfRule>
  </conditionalFormatting>
  <conditionalFormatting sqref="D123:F124 E145:F145">
    <cfRule type="expression" dxfId="3940" priority="58">
      <formula>$E$145 &gt; 0</formula>
    </cfRule>
    <cfRule type="expression" dxfId="3939" priority="59">
      <formula>$E$145 = 0</formula>
    </cfRule>
    <cfRule type="expression" dxfId="3938" priority="60">
      <formula>$E$145 &lt; 0</formula>
    </cfRule>
  </conditionalFormatting>
  <conditionalFormatting sqref="G123:I124 H145:I145">
    <cfRule type="expression" dxfId="3937" priority="55">
      <formula>$H$145 &gt; 0</formula>
    </cfRule>
    <cfRule type="expression" dxfId="3936" priority="56">
      <formula>$H$145 = 0</formula>
    </cfRule>
    <cfRule type="expression" dxfId="3935" priority="57">
      <formula>$H$145 &lt; 0</formula>
    </cfRule>
  </conditionalFormatting>
  <conditionalFormatting sqref="J123:L124 K145:L145">
    <cfRule type="expression" dxfId="3934" priority="52">
      <formula>$K$145 &gt; 0</formula>
    </cfRule>
    <cfRule type="expression" dxfId="3933" priority="53">
      <formula>$K$145 = 0</formula>
    </cfRule>
    <cfRule type="expression" dxfId="3932" priority="54">
      <formula>$K$145 &lt; 0</formula>
    </cfRule>
  </conditionalFormatting>
  <conditionalFormatting sqref="M123:O124 N145:O145">
    <cfRule type="expression" dxfId="3931" priority="49">
      <formula>$N$145 &gt; 0</formula>
    </cfRule>
    <cfRule type="expression" dxfId="3930" priority="50">
      <formula>$N$145 = 0</formula>
    </cfRule>
    <cfRule type="expression" dxfId="3929" priority="51">
      <formula>$N$145 &lt; 0</formula>
    </cfRule>
  </conditionalFormatting>
  <conditionalFormatting sqref="A152:C171 M152:O171">
    <cfRule type="expression" dxfId="3928" priority="37">
      <formula>AND($N152 &gt; 0, ISNUMBER($N152))</formula>
    </cfRule>
    <cfRule type="expression" dxfId="3927" priority="38">
      <formula>AND($N152 = 0 * ISNUMBER($N152))</formula>
    </cfRule>
    <cfRule type="expression" dxfId="3926" priority="39">
      <formula>AND($N152 &lt; 0, ISNUMBER($N152))</formula>
    </cfRule>
  </conditionalFormatting>
  <conditionalFormatting sqref="A152:F171">
    <cfRule type="expression" dxfId="3925" priority="46">
      <formula>AND($E152 &gt; 0, ISNUMBER($E152))</formula>
    </cfRule>
    <cfRule type="expression" dxfId="3924" priority="47">
      <formula>AND($E152 = 0 * ISNUMBER($E152))</formula>
    </cfRule>
    <cfRule type="expression" dxfId="3923" priority="48">
      <formula>AND($E152 &lt; 0, ISNUMBER($E152))</formula>
    </cfRule>
  </conditionalFormatting>
  <conditionalFormatting sqref="A152:C171 G152:I171">
    <cfRule type="expression" dxfId="3922" priority="43">
      <formula>AND($H152 &gt; 0, ISNUMBER($H152))</formula>
    </cfRule>
    <cfRule type="expression" dxfId="3921" priority="44">
      <formula>AND($H152 = 0 * ISNUMBER($H152))</formula>
    </cfRule>
    <cfRule type="expression" dxfId="3920" priority="45">
      <formula>AND($H152 &lt; 0, ISNUMBER($H152))</formula>
    </cfRule>
  </conditionalFormatting>
  <conditionalFormatting sqref="A152:C171 J152:L171">
    <cfRule type="expression" dxfId="3919" priority="40">
      <formula>AND($K152 &gt; 0, ISNUMBER($K152))</formula>
    </cfRule>
    <cfRule type="expression" dxfId="3918" priority="41">
      <formula>AND($K152 = 0 * ISNUMBER($K152))</formula>
    </cfRule>
    <cfRule type="expression" dxfId="3917" priority="42">
      <formula>AND($K152 &lt; 0, ISNUMBER($K152))</formula>
    </cfRule>
  </conditionalFormatting>
  <conditionalFormatting sqref="D150:F151 E172:F172">
    <cfRule type="expression" dxfId="3916" priority="34">
      <formula>$E$172 &gt; 0</formula>
    </cfRule>
    <cfRule type="expression" dxfId="3915" priority="35">
      <formula>$E$172 = 0</formula>
    </cfRule>
    <cfRule type="expression" dxfId="3914" priority="36">
      <formula>$E$172 &lt; 0</formula>
    </cfRule>
  </conditionalFormatting>
  <conditionalFormatting sqref="G150:I151 H172:I172">
    <cfRule type="expression" dxfId="3913" priority="31">
      <formula>$H$172 &gt; 0</formula>
    </cfRule>
    <cfRule type="expression" dxfId="3912" priority="32">
      <formula>$H$172 = 0</formula>
    </cfRule>
    <cfRule type="expression" dxfId="3911" priority="33">
      <formula>$H$172 &lt; 0</formula>
    </cfRule>
  </conditionalFormatting>
  <conditionalFormatting sqref="J150:L151 K172:L172">
    <cfRule type="expression" dxfId="3910" priority="28">
      <formula>$K$172 &gt; 0</formula>
    </cfRule>
    <cfRule type="expression" dxfId="3909" priority="29">
      <formula>$K$172 = 0</formula>
    </cfRule>
    <cfRule type="expression" dxfId="3908" priority="30">
      <formula>$K$172 &lt; 0</formula>
    </cfRule>
  </conditionalFormatting>
  <conditionalFormatting sqref="M150:O151 N172:O172">
    <cfRule type="expression" dxfId="3907" priority="25">
      <formula>$N$172 &gt; 0</formula>
    </cfRule>
    <cfRule type="expression" dxfId="3906" priority="26">
      <formula>$N$172 = 0</formula>
    </cfRule>
    <cfRule type="expression" dxfId="3905" priority="27">
      <formula>$N$172 &lt; 0</formula>
    </cfRule>
  </conditionalFormatting>
  <conditionalFormatting sqref="A179:C198 M179:O198">
    <cfRule type="expression" dxfId="3904" priority="13">
      <formula>AND($N179 &gt; 0, ISNUMBER($N179))</formula>
    </cfRule>
    <cfRule type="expression" dxfId="3903" priority="14">
      <formula>AND($N179 = 0 * ISNUMBER($N179))</formula>
    </cfRule>
    <cfRule type="expression" dxfId="3902" priority="15">
      <formula>AND($N179 &lt; 0, ISNUMBER($N179))</formula>
    </cfRule>
  </conditionalFormatting>
  <conditionalFormatting sqref="A179:F198">
    <cfRule type="expression" dxfId="3901" priority="22">
      <formula>AND($E179 &gt; 0, ISNUMBER($E179))</formula>
    </cfRule>
    <cfRule type="expression" dxfId="3900" priority="23">
      <formula>AND($E179 = 0 * ISNUMBER($E179))</formula>
    </cfRule>
    <cfRule type="expression" dxfId="3899" priority="24">
      <formula>AND($E179 &lt; 0, ISNUMBER($E179))</formula>
    </cfRule>
  </conditionalFormatting>
  <conditionalFormatting sqref="A179:C198 G179:I198">
    <cfRule type="expression" dxfId="3898" priority="19">
      <formula>AND($H179 &gt; 0, ISNUMBER($H179))</formula>
    </cfRule>
    <cfRule type="expression" dxfId="3897" priority="20">
      <formula>AND($H179 = 0 * ISNUMBER($H179))</formula>
    </cfRule>
    <cfRule type="expression" dxfId="3896" priority="21">
      <formula>AND($H179 &lt; 0, ISNUMBER($H179))</formula>
    </cfRule>
  </conditionalFormatting>
  <conditionalFormatting sqref="A179:C198 J179:L198">
    <cfRule type="expression" dxfId="3895" priority="16">
      <formula>AND($K179 &gt; 0, ISNUMBER($K179))</formula>
    </cfRule>
    <cfRule type="expression" dxfId="3894" priority="17">
      <formula>AND($K179 = 0 * ISNUMBER($K179))</formula>
    </cfRule>
    <cfRule type="expression" dxfId="3893" priority="18">
      <formula>AND($K179 &lt; 0, ISNUMBER($K179))</formula>
    </cfRule>
  </conditionalFormatting>
  <conditionalFormatting sqref="D177:F178 E199:F199">
    <cfRule type="expression" dxfId="3892" priority="10">
      <formula>$E$199 &gt; 0</formula>
    </cfRule>
    <cfRule type="expression" dxfId="3891" priority="11">
      <formula>$E$199 = 0</formula>
    </cfRule>
    <cfRule type="expression" dxfId="3890" priority="12">
      <formula>$E$199 &lt; 0</formula>
    </cfRule>
  </conditionalFormatting>
  <conditionalFormatting sqref="G177:I178 H199:I199">
    <cfRule type="expression" dxfId="3889" priority="7">
      <formula>$H$199 &gt; 0</formula>
    </cfRule>
    <cfRule type="expression" dxfId="3888" priority="8">
      <formula>$H$199 = 0</formula>
    </cfRule>
    <cfRule type="expression" dxfId="3887" priority="9">
      <formula>$H$199 &lt; 0</formula>
    </cfRule>
  </conditionalFormatting>
  <conditionalFormatting sqref="J177:L178 K199:L199">
    <cfRule type="expression" dxfId="3886" priority="4">
      <formula>$K$199 &gt; 0</formula>
    </cfRule>
    <cfRule type="expression" dxfId="3885" priority="5">
      <formula>$K$199 = 0</formula>
    </cfRule>
    <cfRule type="expression" dxfId="3884" priority="6">
      <formula>$K$199 &lt; 0</formula>
    </cfRule>
  </conditionalFormatting>
  <conditionalFormatting sqref="M177:O178 N199:O199">
    <cfRule type="expression" dxfId="3883" priority="1">
      <formula>$N$199 &gt; 0</formula>
    </cfRule>
    <cfRule type="expression" dxfId="3882" priority="2">
      <formula>$N$199 = 0</formula>
    </cfRule>
    <cfRule type="expression" dxfId="388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231</v>
      </c>
      <c r="B2" s="11" t="s">
        <v>232</v>
      </c>
      <c r="C2" s="205">
        <v>629</v>
      </c>
      <c r="D2" s="34">
        <v>0.14571949000000001</v>
      </c>
      <c r="E2" s="93">
        <v>136807663.12403533</v>
      </c>
      <c r="F2" s="35"/>
      <c r="G2" s="54"/>
      <c r="H2" s="35"/>
      <c r="I2" s="35"/>
    </row>
    <row r="3" spans="1:18" ht="17.25" thickBot="1">
      <c r="A3" s="40" t="s">
        <v>223</v>
      </c>
      <c r="B3" s="11" t="s">
        <v>224</v>
      </c>
      <c r="C3" s="205">
        <v>6185</v>
      </c>
      <c r="D3" s="34">
        <v>8.6994727600000002E-2</v>
      </c>
      <c r="E3" s="93">
        <v>25006309.661992989</v>
      </c>
      <c r="F3" s="35"/>
      <c r="G3" s="305" t="s">
        <v>260</v>
      </c>
      <c r="H3" s="317" t="s">
        <v>330</v>
      </c>
      <c r="I3" s="317"/>
      <c r="K3" s="261" t="s">
        <v>34</v>
      </c>
      <c r="L3" s="262"/>
      <c r="M3" s="262"/>
      <c r="N3" s="263"/>
      <c r="O3" s="261" t="s">
        <v>262</v>
      </c>
      <c r="P3" s="262"/>
      <c r="Q3" s="262"/>
      <c r="R3" s="263"/>
    </row>
    <row r="4" spans="1:18" ht="17.25" thickBot="1">
      <c r="A4" s="40" t="s">
        <v>205</v>
      </c>
      <c r="B4" s="11" t="s">
        <v>206</v>
      </c>
      <c r="C4" s="205">
        <v>386</v>
      </c>
      <c r="D4" s="34">
        <v>8.1232493000000003E-2</v>
      </c>
      <c r="E4" s="93">
        <v>137037813.96938306</v>
      </c>
      <c r="F4" s="35"/>
      <c r="G4" s="306"/>
      <c r="H4" s="318"/>
      <c r="I4" s="318"/>
      <c r="K4" s="298" t="s">
        <v>55</v>
      </c>
      <c r="L4" s="314">
        <f ca="1">NOW()</f>
        <v>44428.886579976854</v>
      </c>
      <c r="M4" s="315"/>
      <c r="N4" s="316"/>
      <c r="O4" s="313" t="s">
        <v>55</v>
      </c>
      <c r="P4" s="314">
        <f ca="1">NOW()</f>
        <v>44428.886579976854</v>
      </c>
      <c r="Q4" s="315"/>
      <c r="R4" s="316"/>
    </row>
    <row r="5" spans="1:18" ht="17.25" thickBot="1">
      <c r="A5" s="40" t="s">
        <v>251</v>
      </c>
      <c r="B5" s="11" t="s">
        <v>252</v>
      </c>
      <c r="C5" s="205">
        <v>1070</v>
      </c>
      <c r="D5" s="34">
        <v>6.4676616899999997E-2</v>
      </c>
      <c r="E5" s="93">
        <v>21650494.970444459</v>
      </c>
      <c r="F5" s="35"/>
      <c r="K5" s="306"/>
      <c r="L5" s="36" t="s">
        <v>58</v>
      </c>
      <c r="M5" s="73" t="s">
        <v>59</v>
      </c>
      <c r="N5" s="69" t="s">
        <v>264</v>
      </c>
      <c r="O5" s="306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199</v>
      </c>
      <c r="B6" s="11" t="s">
        <v>200</v>
      </c>
      <c r="C6" s="205">
        <v>146</v>
      </c>
      <c r="D6" s="34">
        <v>5.7971014500000001E-2</v>
      </c>
      <c r="E6" s="93">
        <v>84521028.908479735</v>
      </c>
      <c r="F6" s="35"/>
      <c r="G6" s="261" t="s">
        <v>52</v>
      </c>
      <c r="H6" s="262"/>
      <c r="I6" s="263"/>
      <c r="K6" s="55" t="str">
        <f ca="1">IFERROR(OFFSET(INDIRECT($H$3 &amp; "!A17"), 0, 0), "")</f>
        <v>스톰엑스</v>
      </c>
      <c r="L6" s="38">
        <f t="shared" ref="L6:L24" ca="1" si="0">_xlfn.IFNA(VLOOKUP(K6, $B$2:$E$200, 2, FALSE), "")</f>
        <v>34.700000000000003</v>
      </c>
      <c r="M6" s="76">
        <f t="shared" ref="M6:M25" ca="1" si="1">_xlfn.IFNA(VLOOKUP(K6, $B$2:$E$200, 3, FALSE), "")</f>
        <v>8.7209301999999992E-3</v>
      </c>
      <c r="N6" s="85">
        <f ca="1">_xlfn.IFNA(VLOOKUP(K6, $B$2:$E$200, 4, FALSE), "")</f>
        <v>138229459.22477174</v>
      </c>
      <c r="O6" s="46" t="str">
        <f>INDEX($A$2:$D$200, MATCH(LARGE($D$2:$D$200, 1), $D$2:$D$200, 0), 2)</f>
        <v>하이브</v>
      </c>
      <c r="P6" s="38">
        <f t="shared" ref="P6:P25" si="2">_xlfn.IFNA(VLOOKUP(O6, $B$2:$D$200, 2, FALSE), "")</f>
        <v>629</v>
      </c>
      <c r="Q6" s="76">
        <f t="shared" ref="Q6:Q25" si="3">_xlfn.IFNA(VLOOKUP(O6, $B$2:$D$200, 3, FALSE), "")</f>
        <v>0.14571949000000001</v>
      </c>
      <c r="R6" s="85">
        <f>_xlfn.IFNA(VLOOKUP(O6, $B$2:$E$200, 4, FALSE), "")</f>
        <v>136807663.12403533</v>
      </c>
    </row>
    <row r="7" spans="1:18">
      <c r="A7" s="40" t="s">
        <v>133</v>
      </c>
      <c r="B7" s="11" t="s">
        <v>134</v>
      </c>
      <c r="C7" s="205">
        <v>32650</v>
      </c>
      <c r="D7" s="34">
        <v>4.48E-2</v>
      </c>
      <c r="E7" s="93">
        <v>2201007.34775917</v>
      </c>
      <c r="F7" s="35"/>
      <c r="G7" s="289" t="s">
        <v>36</v>
      </c>
      <c r="H7" s="290"/>
      <c r="I7" s="291"/>
      <c r="K7" s="56" t="str">
        <f ca="1">IFERROR(OFFSET(INDIRECT($H$3 &amp; "!A17"), 1, 0), "")</f>
        <v>저스트</v>
      </c>
      <c r="L7" s="39">
        <f t="shared" ca="1" si="0"/>
        <v>80.599999999999994</v>
      </c>
      <c r="M7" s="77">
        <f t="shared" ca="1" si="1"/>
        <v>-4.9382716000000004E-3</v>
      </c>
      <c r="N7" s="86">
        <f t="shared" ref="N7:N25" ca="1" si="4">_xlfn.IFNA(VLOOKUP(K7, $B$2:$E$200, 4, FALSE), "")</f>
        <v>91862221.828492299</v>
      </c>
      <c r="O7" s="47" t="str">
        <f>INDEX($A$2:$D$200, MATCH(LARGE($D$2:$D$200, 2), $D$2:$D$200, 0), 2)</f>
        <v>리스크</v>
      </c>
      <c r="P7" s="39">
        <f t="shared" si="2"/>
        <v>6185</v>
      </c>
      <c r="Q7" s="77">
        <f t="shared" si="3"/>
        <v>8.6994727600000002E-2</v>
      </c>
      <c r="R7" s="86">
        <f t="shared" ref="R7:R25" si="5">_xlfn.IFNA(VLOOKUP(O7, $B$2:$E$200, 4, FALSE), "")</f>
        <v>25006309.661992989</v>
      </c>
    </row>
    <row r="8" spans="1:18" ht="17.25" thickBot="1">
      <c r="A8" s="40" t="s">
        <v>189</v>
      </c>
      <c r="B8" s="11" t="s">
        <v>190</v>
      </c>
      <c r="C8" s="205">
        <v>19.2</v>
      </c>
      <c r="D8" s="34">
        <v>3.7837837800000003E-2</v>
      </c>
      <c r="E8" s="93">
        <v>1407243887.9185247</v>
      </c>
      <c r="F8" s="35"/>
      <c r="G8" s="282"/>
      <c r="H8" s="283"/>
      <c r="I8" s="284"/>
      <c r="K8" s="56" t="str">
        <f ca="1">IFERROR(OFFSET(INDIRECT($H$3 &amp; "!A17"), 2, 0), "")</f>
        <v>리퍼리움</v>
      </c>
      <c r="L8" s="39">
        <f t="shared" ca="1" si="0"/>
        <v>15.3</v>
      </c>
      <c r="M8" s="77">
        <f t="shared" ca="1" si="1"/>
        <v>0</v>
      </c>
      <c r="N8" s="86">
        <f t="shared" ca="1" si="4"/>
        <v>390119649.15122914</v>
      </c>
      <c r="O8" s="47" t="str">
        <f>INDEX($A$2:$D$200, MATCH(LARGE($D$2:$D$200, 3), $D$2:$D$200, 0), 2)</f>
        <v>폴리매쓰</v>
      </c>
      <c r="P8" s="39">
        <f t="shared" si="2"/>
        <v>386</v>
      </c>
      <c r="Q8" s="77">
        <f t="shared" si="3"/>
        <v>8.1232493000000003E-2</v>
      </c>
      <c r="R8" s="86">
        <f t="shared" si="5"/>
        <v>137037813.96938306</v>
      </c>
    </row>
    <row r="9" spans="1:18" ht="17.25" thickBot="1">
      <c r="A9" s="40" t="s">
        <v>129</v>
      </c>
      <c r="B9" s="11" t="s">
        <v>130</v>
      </c>
      <c r="C9" s="205">
        <v>116</v>
      </c>
      <c r="D9" s="34">
        <v>3.5714285700000001E-2</v>
      </c>
      <c r="E9" s="93">
        <v>62487955.487584531</v>
      </c>
      <c r="F9" s="35"/>
      <c r="G9" s="9" t="s">
        <v>38</v>
      </c>
      <c r="H9" s="262" t="s">
        <v>37</v>
      </c>
      <c r="I9" s="263"/>
      <c r="K9" s="56" t="str">
        <f ca="1">IFERROR(OFFSET(INDIRECT($H$3 &amp; "!A17"), 3, 0), "")</f>
        <v>시아코인</v>
      </c>
      <c r="L9" s="39">
        <f t="shared" ca="1" si="0"/>
        <v>21.6</v>
      </c>
      <c r="M9" s="77">
        <f t="shared" ca="1" si="1"/>
        <v>0</v>
      </c>
      <c r="N9" s="86">
        <f t="shared" ca="1" si="4"/>
        <v>283910421.80232561</v>
      </c>
      <c r="O9" s="47" t="str">
        <f>INDEX($A$2:$D$200, MATCH(LARGE($D$2:$D$200, 4), $D$2:$D$200, 0), 2)</f>
        <v>그로스톨코인</v>
      </c>
      <c r="P9" s="39">
        <f t="shared" si="2"/>
        <v>1070</v>
      </c>
      <c r="Q9" s="77">
        <f t="shared" si="3"/>
        <v>6.4676616899999997E-2</v>
      </c>
      <c r="R9" s="86">
        <f t="shared" si="5"/>
        <v>21650494.970444459</v>
      </c>
    </row>
    <row r="10" spans="1:18">
      <c r="A10" s="40" t="s">
        <v>135</v>
      </c>
      <c r="B10" s="11" t="s">
        <v>136</v>
      </c>
      <c r="C10" s="205">
        <v>2295</v>
      </c>
      <c r="D10" s="34">
        <v>3.3783783800000002E-2</v>
      </c>
      <c r="E10" s="93">
        <v>6702185.9861784903</v>
      </c>
      <c r="F10" s="35"/>
      <c r="G10" s="307">
        <f>_xlfn.IFNA(VLOOKUP(G7, $B$2:$D$200, 3, FALSE), "-")</f>
        <v>4.1259974000000003E-3</v>
      </c>
      <c r="H10" s="309">
        <f>_xlfn.IFNA(VLOOKUP(G7, $B$2:$D$200, 2, FALSE), "-")</f>
        <v>55244000</v>
      </c>
      <c r="I10" s="310"/>
      <c r="K10" s="58" t="str">
        <f ca="1">IFERROR(OFFSET(INDIRECT($H$3 &amp; "!A17"), 4, 0), "")</f>
        <v>아이오에스티</v>
      </c>
      <c r="L10" s="44">
        <f t="shared" ca="1" si="0"/>
        <v>37.1</v>
      </c>
      <c r="M10" s="78">
        <f t="shared" ca="1" si="1"/>
        <v>-5.3619302999999997E-3</v>
      </c>
      <c r="N10" s="90">
        <f t="shared" ca="1" si="4"/>
        <v>55850182.301724151</v>
      </c>
      <c r="O10" s="47" t="str">
        <f>INDEX($A$2:$D$200, MATCH(LARGE($D$2:$D$200, 5), $D$2:$D$200, 0), 2)</f>
        <v>피르마체인</v>
      </c>
      <c r="P10" s="39">
        <f t="shared" si="2"/>
        <v>146</v>
      </c>
      <c r="Q10" s="77">
        <f t="shared" si="3"/>
        <v>5.7971014500000001E-2</v>
      </c>
      <c r="R10" s="90">
        <f t="shared" si="5"/>
        <v>84521028.908479735</v>
      </c>
    </row>
    <row r="11" spans="1:18" ht="17.25" thickBot="1">
      <c r="A11" s="40" t="s">
        <v>145</v>
      </c>
      <c r="B11" s="11" t="s">
        <v>146</v>
      </c>
      <c r="C11" s="205">
        <v>4370</v>
      </c>
      <c r="D11" s="34">
        <v>3.1877213699999997E-2</v>
      </c>
      <c r="E11" s="93">
        <v>3832937.9092109101</v>
      </c>
      <c r="F11" s="35"/>
      <c r="G11" s="308"/>
      <c r="H11" s="311"/>
      <c r="I11" s="312"/>
      <c r="K11" s="56" t="str">
        <f ca="1">IFERROR(OFFSET(INDIRECT($H$3 &amp; "!A17"), 5, 0), "")</f>
        <v>비트토렌트</v>
      </c>
      <c r="L11" s="39">
        <f t="shared" ca="1" si="0"/>
        <v>5.12</v>
      </c>
      <c r="M11" s="77">
        <f t="shared" ca="1" si="1"/>
        <v>-1.15830116E-2</v>
      </c>
      <c r="N11" s="99">
        <f t="shared" ca="1" si="4"/>
        <v>10807183760.931234</v>
      </c>
      <c r="O11" s="49" t="str">
        <f>INDEX($A$2:$D$200, MATCH(LARGE($D$2:$D$200, 6), $D$2:$D$200, 0), 2)</f>
        <v>폴카닷</v>
      </c>
      <c r="P11" s="45">
        <f t="shared" si="2"/>
        <v>32650</v>
      </c>
      <c r="Q11" s="80">
        <f t="shared" si="3"/>
        <v>4.48E-2</v>
      </c>
      <c r="R11" s="99">
        <f t="shared" si="5"/>
        <v>2201007.34775917</v>
      </c>
    </row>
    <row r="12" spans="1:18" ht="17.25" thickBot="1">
      <c r="A12" s="40" t="s">
        <v>161</v>
      </c>
      <c r="B12" s="11" t="s">
        <v>162</v>
      </c>
      <c r="C12" s="205">
        <v>116</v>
      </c>
      <c r="D12" s="34">
        <v>2.65486726E-2</v>
      </c>
      <c r="E12" s="93">
        <v>235325003.43378386</v>
      </c>
      <c r="F12" s="35"/>
      <c r="K12" s="56" t="str">
        <f ca="1">IFERROR(OFFSET(INDIRECT($H$3 &amp; "!A17"), 6, 0), "")</f>
        <v>메인프레임</v>
      </c>
      <c r="L12" s="39">
        <f t="shared" ca="1" si="0"/>
        <v>13.8</v>
      </c>
      <c r="M12" s="77">
        <f t="shared" ca="1" si="1"/>
        <v>-1.42857143E-2</v>
      </c>
      <c r="N12" s="86">
        <f t="shared" ca="1" si="4"/>
        <v>270531656.54821897</v>
      </c>
      <c r="O12" s="47" t="str">
        <f>INDEX($A$2:$D$200, MATCH(LARGE($D$2:$D$200, 7), $D$2:$D$200, 0), 2)</f>
        <v>엠블</v>
      </c>
      <c r="P12" s="39">
        <f t="shared" si="2"/>
        <v>19.2</v>
      </c>
      <c r="Q12" s="77">
        <f t="shared" si="3"/>
        <v>3.7837837800000003E-2</v>
      </c>
      <c r="R12" s="86">
        <f t="shared" si="5"/>
        <v>1407243887.9185247</v>
      </c>
    </row>
    <row r="13" spans="1:18" ht="17.25" thickBot="1">
      <c r="A13" s="40" t="s">
        <v>73</v>
      </c>
      <c r="B13" s="11" t="s">
        <v>74</v>
      </c>
      <c r="C13" s="205">
        <v>22540</v>
      </c>
      <c r="D13" s="34">
        <v>2.6411657599999999E-2</v>
      </c>
      <c r="E13" s="93">
        <v>1117537.5013242699</v>
      </c>
      <c r="F13" s="35"/>
      <c r="G13" s="261" t="s">
        <v>70</v>
      </c>
      <c r="H13" s="262"/>
      <c r="I13" s="263"/>
      <c r="K13" s="56" t="str">
        <f ca="1">IFERROR(OFFSET(INDIRECT($H$3 &amp; "!A17"), 7, 0), "")</f>
        <v>메디블록</v>
      </c>
      <c r="L13" s="39">
        <f t="shared" ca="1" si="0"/>
        <v>88.8</v>
      </c>
      <c r="M13" s="77">
        <f t="shared" ca="1" si="1"/>
        <v>-1.1248594000000001E-3</v>
      </c>
      <c r="N13" s="86">
        <f t="shared" ca="1" si="4"/>
        <v>201784543.39395702</v>
      </c>
      <c r="O13" s="47" t="str">
        <f>INDEX($A$2:$D$200, MATCH(LARGE($D$2:$D$200, 8), $D$2:$D$200, 0), 2)</f>
        <v>오브스</v>
      </c>
      <c r="P13" s="39">
        <f t="shared" si="2"/>
        <v>116</v>
      </c>
      <c r="Q13" s="77">
        <f t="shared" si="3"/>
        <v>3.5714285700000001E-2</v>
      </c>
      <c r="R13" s="86">
        <f t="shared" si="5"/>
        <v>62487955.487584531</v>
      </c>
    </row>
    <row r="14" spans="1:18">
      <c r="A14" s="40" t="s">
        <v>235</v>
      </c>
      <c r="B14" s="11" t="s">
        <v>236</v>
      </c>
      <c r="C14" s="205">
        <v>657</v>
      </c>
      <c r="D14" s="34">
        <v>2.49609984E-2</v>
      </c>
      <c r="E14" s="93">
        <v>18618049.37538759</v>
      </c>
      <c r="F14" s="35"/>
      <c r="G14" s="289" t="s">
        <v>36</v>
      </c>
      <c r="H14" s="290"/>
      <c r="I14" s="291"/>
      <c r="K14" s="56" t="str">
        <f ca="1">IFERROR(OFFSET(INDIRECT($H$3 &amp; "!A17"), 8, 0), "")</f>
        <v>썬더토큰</v>
      </c>
      <c r="L14" s="39">
        <f t="shared" ca="1" si="0"/>
        <v>12.6</v>
      </c>
      <c r="M14" s="77">
        <f t="shared" ca="1" si="1"/>
        <v>8.0000000000000002E-3</v>
      </c>
      <c r="N14" s="86">
        <f t="shared" ca="1" si="4"/>
        <v>276685839.56820464</v>
      </c>
      <c r="O14" s="47" t="str">
        <f>INDEX($A$2:$D$200, MATCH(LARGE($D$2:$D$200, 9), $D$2:$D$200, 0), 2)</f>
        <v>카이버네트워크</v>
      </c>
      <c r="P14" s="39">
        <f t="shared" si="2"/>
        <v>2295</v>
      </c>
      <c r="Q14" s="77">
        <f t="shared" si="3"/>
        <v>3.3783783800000002E-2</v>
      </c>
      <c r="R14" s="86">
        <f t="shared" si="5"/>
        <v>6702185.9861784903</v>
      </c>
    </row>
    <row r="15" spans="1:18" ht="17.25" thickBot="1">
      <c r="A15" s="40" t="s">
        <v>105</v>
      </c>
      <c r="B15" s="11" t="s">
        <v>106</v>
      </c>
      <c r="C15" s="205">
        <v>68980</v>
      </c>
      <c r="D15" s="34">
        <v>2.31385346E-2</v>
      </c>
      <c r="E15" s="93">
        <v>739610.88846816996</v>
      </c>
      <c r="F15" s="35"/>
      <c r="G15" s="282"/>
      <c r="H15" s="283"/>
      <c r="I15" s="284"/>
      <c r="K15" s="57" t="str">
        <f ca="1">IFERROR(OFFSET(INDIRECT($H$3 &amp; "!A17"), 9, 0), "")</f>
        <v>썸씽</v>
      </c>
      <c r="L15" s="37">
        <f t="shared" ca="1" si="0"/>
        <v>72.8</v>
      </c>
      <c r="M15" s="79">
        <f t="shared" ca="1" si="1"/>
        <v>1.67597765E-2</v>
      </c>
      <c r="N15" s="87">
        <f t="shared" ca="1" si="4"/>
        <v>115340586.26105931</v>
      </c>
      <c r="O15" s="48" t="str">
        <f>INDEX($A$2:$D$200, MATCH(LARGE($D$2:$D$200, 10), $D$2:$D$200, 0), 2)</f>
        <v>스와이프</v>
      </c>
      <c r="P15" s="37">
        <f t="shared" si="2"/>
        <v>4370</v>
      </c>
      <c r="Q15" s="79">
        <f t="shared" si="3"/>
        <v>3.1877213699999997E-2</v>
      </c>
      <c r="R15" s="87">
        <f t="shared" si="5"/>
        <v>3832937.9092109101</v>
      </c>
    </row>
    <row r="16" spans="1:18" ht="17.25" thickBot="1">
      <c r="A16" s="40" t="s">
        <v>117</v>
      </c>
      <c r="B16" s="11" t="s">
        <v>118</v>
      </c>
      <c r="C16" s="205">
        <v>177</v>
      </c>
      <c r="D16" s="34">
        <v>2.3121387300000001E-2</v>
      </c>
      <c r="E16" s="93">
        <v>13252797.452910701</v>
      </c>
      <c r="F16" s="35"/>
      <c r="G16" s="9" t="s">
        <v>38</v>
      </c>
      <c r="H16" s="262" t="s">
        <v>37</v>
      </c>
      <c r="I16" s="263"/>
      <c r="K16" s="55" t="str">
        <f ca="1">IFERROR(OFFSET(INDIRECT($H$3 &amp; "!A17"), 10, 0), "")</f>
        <v>에브리피디아</v>
      </c>
      <c r="L16" s="38">
        <f t="shared" ca="1" si="0"/>
        <v>16.7</v>
      </c>
      <c r="M16" s="76">
        <f t="shared" ca="1" si="1"/>
        <v>6.0240963999999998E-3</v>
      </c>
      <c r="N16" s="85">
        <f t="shared" ca="1" si="4"/>
        <v>168155390.06746444</v>
      </c>
      <c r="O16" s="46" t="str">
        <f>INDEX($A$2:$D$200, MATCH(LARGE($D$2:$D$200, 11), $D$2:$D$200, 0), 2)</f>
        <v>스테이터스네트워크토큰</v>
      </c>
      <c r="P16" s="38">
        <f t="shared" si="2"/>
        <v>116</v>
      </c>
      <c r="Q16" s="76">
        <f t="shared" si="3"/>
        <v>2.65486726E-2</v>
      </c>
      <c r="R16" s="85">
        <f t="shared" si="5"/>
        <v>235325003.43378386</v>
      </c>
    </row>
    <row r="17" spans="1:18">
      <c r="A17" s="40" t="s">
        <v>53</v>
      </c>
      <c r="B17" s="11" t="s">
        <v>54</v>
      </c>
      <c r="C17" s="205">
        <v>284</v>
      </c>
      <c r="D17" s="34">
        <v>2.15827338E-2</v>
      </c>
      <c r="E17" s="93">
        <v>15287576.49282591</v>
      </c>
      <c r="F17" s="35"/>
      <c r="G17" s="307">
        <f>_xlfn.IFNA(VLOOKUP(G14, $B$2:$D$200, 3, FALSE), "-")</f>
        <v>4.1259974000000003E-3</v>
      </c>
      <c r="H17" s="309">
        <f>_xlfn.IFNA(VLOOKUP(G14, $B$2:$D$200, 2, FALSE), "-")</f>
        <v>55244000</v>
      </c>
      <c r="I17" s="310"/>
      <c r="K17" s="56" t="str">
        <f ca="1">IFERROR(OFFSET(INDIRECT($H$3 &amp; "!A17"), 11, 0), "")</f>
        <v>에스티피</v>
      </c>
      <c r="L17" s="39">
        <f t="shared" ca="1" si="0"/>
        <v>73.2</v>
      </c>
      <c r="M17" s="77">
        <f t="shared" ca="1" si="1"/>
        <v>-1.0810810800000001E-2</v>
      </c>
      <c r="N17" s="86">
        <f t="shared" ca="1" si="4"/>
        <v>42150068.260898732</v>
      </c>
      <c r="O17" s="47" t="str">
        <f>INDEX($A$2:$D$200, MATCH(LARGE($D$2:$D$200, 12), $D$2:$D$200, 0), 2)</f>
        <v>코스모스</v>
      </c>
      <c r="P17" s="39">
        <f t="shared" si="2"/>
        <v>22540</v>
      </c>
      <c r="Q17" s="77">
        <f t="shared" si="3"/>
        <v>2.6411657599999999E-2</v>
      </c>
      <c r="R17" s="86">
        <f t="shared" si="5"/>
        <v>1117537.5013242699</v>
      </c>
    </row>
    <row r="18" spans="1:18" ht="17.25" thickBot="1">
      <c r="A18" s="40" t="s">
        <v>167</v>
      </c>
      <c r="B18" s="11" t="s">
        <v>168</v>
      </c>
      <c r="C18" s="205">
        <v>1670</v>
      </c>
      <c r="D18" s="34">
        <v>2.1406727800000001E-2</v>
      </c>
      <c r="E18" s="93">
        <v>14385087.652873451</v>
      </c>
      <c r="F18" s="35"/>
      <c r="G18" s="308"/>
      <c r="H18" s="311"/>
      <c r="I18" s="312"/>
      <c r="K18" s="56" t="str">
        <f ca="1">IFERROR(OFFSET(INDIRECT($H$3 &amp; "!A17"), 12, 0), "")</f>
        <v>쿼크체인</v>
      </c>
      <c r="L18" s="39">
        <f t="shared" ca="1" si="0"/>
        <v>23.8</v>
      </c>
      <c r="M18" s="77">
        <f t="shared" ca="1" si="1"/>
        <v>-4.1841003999999998E-3</v>
      </c>
      <c r="N18" s="86">
        <f t="shared" ca="1" si="4"/>
        <v>235416472.64352074</v>
      </c>
      <c r="O18" s="47" t="str">
        <f>INDEX($A$2:$D$200, MATCH(LARGE($D$2:$D$200, 13), $D$2:$D$200, 0), 2)</f>
        <v>스팀</v>
      </c>
      <c r="P18" s="39">
        <f t="shared" si="2"/>
        <v>657</v>
      </c>
      <c r="Q18" s="77">
        <f t="shared" si="3"/>
        <v>2.49609984E-2</v>
      </c>
      <c r="R18" s="86">
        <f t="shared" si="5"/>
        <v>18618049.37538759</v>
      </c>
    </row>
    <row r="19" spans="1:18" ht="17.25" thickBot="1">
      <c r="A19" s="40" t="s">
        <v>91</v>
      </c>
      <c r="B19" s="11" t="s">
        <v>92</v>
      </c>
      <c r="C19" s="205">
        <v>76560</v>
      </c>
      <c r="D19" s="34">
        <v>2.0799999999999999E-2</v>
      </c>
      <c r="E19" s="93">
        <v>467901.72087204998</v>
      </c>
      <c r="F19" s="35"/>
      <c r="K19" s="56" t="str">
        <f ca="1">IFERROR(OFFSET(INDIRECT($H$3 &amp; "!A17"), 13, 0), "")</f>
        <v>무비블록</v>
      </c>
      <c r="L19" s="39">
        <f t="shared" ca="1" si="0"/>
        <v>11.2</v>
      </c>
      <c r="M19" s="77">
        <f t="shared" ca="1" si="1"/>
        <v>9.0090090000000001E-3</v>
      </c>
      <c r="N19" s="86">
        <f t="shared" ca="1" si="4"/>
        <v>752132091.44136894</v>
      </c>
      <c r="O19" s="47" t="str">
        <f>INDEX($A$2:$D$200, MATCH(LARGE($D$2:$D$200, 14), $D$2:$D$200, 0), 2)</f>
        <v>비트코인캐시에이비씨</v>
      </c>
      <c r="P19" s="39">
        <f t="shared" si="2"/>
        <v>68980</v>
      </c>
      <c r="Q19" s="77">
        <f t="shared" si="3"/>
        <v>2.31385346E-2</v>
      </c>
      <c r="R19" s="86">
        <f t="shared" si="5"/>
        <v>739610.88846816996</v>
      </c>
    </row>
    <row r="20" spans="1:18" ht="17.25" thickBot="1">
      <c r="A20" s="40" t="s">
        <v>127</v>
      </c>
      <c r="B20" s="11" t="s">
        <v>128</v>
      </c>
      <c r="C20" s="205">
        <v>156</v>
      </c>
      <c r="D20" s="34">
        <v>1.9607843100000001E-2</v>
      </c>
      <c r="E20" s="93">
        <v>353215352.21927983</v>
      </c>
      <c r="F20" s="35"/>
      <c r="G20" s="261" t="s">
        <v>256</v>
      </c>
      <c r="H20" s="262"/>
      <c r="I20" s="263"/>
      <c r="K20" s="58" t="str">
        <f ca="1">IFERROR(OFFSET(INDIRECT($H$3 &amp; "!A17"), 14, 0), "")</f>
        <v>엠블</v>
      </c>
      <c r="L20" s="44">
        <f t="shared" ca="1" si="0"/>
        <v>19.2</v>
      </c>
      <c r="M20" s="78">
        <f t="shared" ca="1" si="1"/>
        <v>3.7837837800000003E-2</v>
      </c>
      <c r="N20" s="90">
        <f t="shared" ca="1" si="4"/>
        <v>1407243887.9185247</v>
      </c>
      <c r="O20" s="47" t="str">
        <f>INDEX($A$2:$D$200, MATCH(LARGE($D$2:$D$200, 15), $D$2:$D$200, 0), 2)</f>
        <v>크립토닷컴체인</v>
      </c>
      <c r="P20" s="39">
        <f t="shared" si="2"/>
        <v>177</v>
      </c>
      <c r="Q20" s="77">
        <f t="shared" si="3"/>
        <v>2.3121387300000001E-2</v>
      </c>
      <c r="R20" s="90">
        <f t="shared" si="5"/>
        <v>13252797.452910701</v>
      </c>
    </row>
    <row r="21" spans="1:18">
      <c r="A21" s="40" t="s">
        <v>165</v>
      </c>
      <c r="B21" s="11" t="s">
        <v>166</v>
      </c>
      <c r="C21" s="205">
        <v>270</v>
      </c>
      <c r="D21" s="34">
        <v>1.8867924500000001E-2</v>
      </c>
      <c r="E21" s="93">
        <v>352889011.6852805</v>
      </c>
      <c r="F21" s="35"/>
      <c r="G21" s="289" t="s">
        <v>36</v>
      </c>
      <c r="H21" s="290"/>
      <c r="I21" s="291"/>
      <c r="K21" s="56" t="str">
        <f ca="1">IFERROR(OFFSET(INDIRECT($H$3 &amp; "!A17"), 15, 0), "")</f>
        <v>캐리프로토콜</v>
      </c>
      <c r="L21" s="39">
        <f t="shared" ca="1" si="0"/>
        <v>13</v>
      </c>
      <c r="M21" s="77">
        <f t="shared" ca="1" si="1"/>
        <v>0</v>
      </c>
      <c r="N21" s="99">
        <f t="shared" ca="1" si="4"/>
        <v>411077319.44324672</v>
      </c>
      <c r="O21" s="49" t="str">
        <f>INDEX($A$2:$D$200, MATCH(LARGE($D$2:$D$200, 16), $D$2:$D$200, 0), 2)</f>
        <v>헤데라해시그래프</v>
      </c>
      <c r="P21" s="45">
        <f t="shared" si="2"/>
        <v>284</v>
      </c>
      <c r="Q21" s="80">
        <f t="shared" si="3"/>
        <v>2.15827338E-2</v>
      </c>
      <c r="R21" s="99">
        <f t="shared" si="5"/>
        <v>15287576.49282591</v>
      </c>
    </row>
    <row r="22" spans="1:18" ht="17.25" thickBot="1">
      <c r="A22" s="40" t="s">
        <v>241</v>
      </c>
      <c r="B22" s="11" t="s">
        <v>242</v>
      </c>
      <c r="C22" s="205">
        <v>504</v>
      </c>
      <c r="D22" s="34">
        <v>1.8181818200000002E-2</v>
      </c>
      <c r="E22" s="93">
        <v>10041694.859010929</v>
      </c>
      <c r="F22" s="35"/>
      <c r="G22" s="282"/>
      <c r="H22" s="283"/>
      <c r="I22" s="284"/>
      <c r="K22" s="56" t="str">
        <f ca="1">IFERROR(OFFSET(INDIRECT($H$3 &amp; "!A17"), 16, 0), "")</f>
        <v>아하토큰</v>
      </c>
      <c r="L22" s="39">
        <f t="shared" ca="1" si="0"/>
        <v>12.3</v>
      </c>
      <c r="M22" s="77">
        <f t="shared" ca="1" si="1"/>
        <v>0</v>
      </c>
      <c r="N22" s="86">
        <f t="shared" ca="1" si="4"/>
        <v>214792824.03681001</v>
      </c>
      <c r="O22" s="47" t="str">
        <f>INDEX($A$2:$D$200, MATCH(LARGE($D$2:$D$200, 17), $D$2:$D$200, 0), 2)</f>
        <v>스택스</v>
      </c>
      <c r="P22" s="39">
        <f t="shared" si="2"/>
        <v>1670</v>
      </c>
      <c r="Q22" s="77">
        <f t="shared" si="3"/>
        <v>2.1406727800000001E-2</v>
      </c>
      <c r="R22" s="86">
        <f t="shared" si="5"/>
        <v>14385087.652873451</v>
      </c>
    </row>
    <row r="23" spans="1:18" ht="17.25" thickBot="1">
      <c r="A23" s="40" t="s">
        <v>233</v>
      </c>
      <c r="B23" s="11" t="s">
        <v>234</v>
      </c>
      <c r="C23" s="205">
        <v>72.8</v>
      </c>
      <c r="D23" s="34">
        <v>1.67597765E-2</v>
      </c>
      <c r="E23" s="93">
        <v>115340586.26105931</v>
      </c>
      <c r="F23" s="35"/>
      <c r="G23" s="9" t="s">
        <v>38</v>
      </c>
      <c r="H23" s="262" t="s">
        <v>37</v>
      </c>
      <c r="I23" s="2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비트코인골드</v>
      </c>
      <c r="P23" s="39">
        <f t="shared" si="2"/>
        <v>76560</v>
      </c>
      <c r="Q23" s="77">
        <f t="shared" si="3"/>
        <v>2.0799999999999999E-2</v>
      </c>
      <c r="R23" s="86">
        <f t="shared" si="5"/>
        <v>467901.72087204998</v>
      </c>
    </row>
    <row r="24" spans="1:18">
      <c r="A24" s="40" t="s">
        <v>131</v>
      </c>
      <c r="B24" s="11" t="s">
        <v>132</v>
      </c>
      <c r="C24" s="205">
        <v>124</v>
      </c>
      <c r="D24" s="34">
        <v>1.6393442599999999E-2</v>
      </c>
      <c r="E24" s="93">
        <v>55568661.881828539</v>
      </c>
      <c r="F24" s="35"/>
      <c r="G24" s="307">
        <f>_xlfn.IFNA(VLOOKUP(G21, $B$2:$D$200, 3, FALSE), "-")</f>
        <v>4.1259974000000003E-3</v>
      </c>
      <c r="H24" s="309">
        <f>_xlfn.IFNA(VLOOKUP(G21, $B$2:$D$200, 2, FALSE), "-")</f>
        <v>55244000</v>
      </c>
      <c r="I24" s="31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비체인</v>
      </c>
      <c r="P24" s="39">
        <f t="shared" si="2"/>
        <v>156</v>
      </c>
      <c r="Q24" s="77">
        <f t="shared" si="3"/>
        <v>1.9607843100000001E-2</v>
      </c>
      <c r="R24" s="86">
        <f t="shared" si="5"/>
        <v>353215352.21927983</v>
      </c>
    </row>
    <row r="25" spans="1:18" ht="17.25" thickBot="1">
      <c r="A25" s="40" t="s">
        <v>75</v>
      </c>
      <c r="B25" s="11" t="s">
        <v>76</v>
      </c>
      <c r="C25" s="205">
        <v>32320</v>
      </c>
      <c r="D25" s="34">
        <v>1.53942821E-2</v>
      </c>
      <c r="E25" s="93">
        <v>652417.63928349002</v>
      </c>
      <c r="F25" s="35"/>
      <c r="G25" s="308"/>
      <c r="H25" s="311"/>
      <c r="I25" s="31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보라</v>
      </c>
      <c r="P25" s="37">
        <f t="shared" si="2"/>
        <v>270</v>
      </c>
      <c r="Q25" s="79">
        <f t="shared" si="3"/>
        <v>1.8867924500000001E-2</v>
      </c>
      <c r="R25" s="87">
        <f t="shared" si="5"/>
        <v>352889011.6852805</v>
      </c>
    </row>
    <row r="26" spans="1:18">
      <c r="A26" s="40" t="s">
        <v>253</v>
      </c>
      <c r="B26" s="11" t="s">
        <v>254</v>
      </c>
      <c r="C26" s="205">
        <v>312</v>
      </c>
      <c r="D26" s="34">
        <v>1.2987013E-2</v>
      </c>
      <c r="E26" s="93">
        <v>15572786.998638541</v>
      </c>
      <c r="F26" s="35"/>
    </row>
    <row r="27" spans="1:18" ht="17.25" thickBot="1">
      <c r="A27" s="40" t="s">
        <v>99</v>
      </c>
      <c r="B27" s="11" t="s">
        <v>100</v>
      </c>
      <c r="C27" s="205">
        <v>79810</v>
      </c>
      <c r="D27" s="34">
        <v>1.2175015900000001E-2</v>
      </c>
      <c r="E27" s="93">
        <v>2944604.0171300601</v>
      </c>
      <c r="F27" s="35"/>
    </row>
    <row r="28" spans="1:18" ht="17.25" thickBot="1">
      <c r="A28" s="40" t="s">
        <v>62</v>
      </c>
      <c r="B28" s="11" t="s">
        <v>63</v>
      </c>
      <c r="C28" s="205">
        <v>64490</v>
      </c>
      <c r="D28" s="34">
        <v>1.1607843099999999E-2</v>
      </c>
      <c r="E28" s="93">
        <v>487639.49173940998</v>
      </c>
      <c r="F28" s="35"/>
      <c r="G28" s="261" t="s">
        <v>46</v>
      </c>
      <c r="H28" s="262"/>
      <c r="I28" s="262"/>
      <c r="J28" s="263"/>
      <c r="K28" s="261" t="s">
        <v>44</v>
      </c>
      <c r="L28" s="262"/>
      <c r="M28" s="262"/>
      <c r="N28" s="263"/>
      <c r="O28" s="261" t="s">
        <v>45</v>
      </c>
      <c r="P28" s="262"/>
      <c r="Q28" s="262"/>
      <c r="R28" s="263"/>
    </row>
    <row r="29" spans="1:18" ht="17.25" thickBot="1">
      <c r="A29" s="40" t="s">
        <v>50</v>
      </c>
      <c r="B29" s="11" t="s">
        <v>51</v>
      </c>
      <c r="C29" s="205">
        <v>438</v>
      </c>
      <c r="D29" s="34">
        <v>1.1547344100000001E-2</v>
      </c>
      <c r="E29" s="93">
        <v>114477952.25089701</v>
      </c>
      <c r="F29" s="35"/>
      <c r="G29" s="298" t="s">
        <v>55</v>
      </c>
      <c r="H29" s="314">
        <f ca="1">NOW()</f>
        <v>44428.886579976854</v>
      </c>
      <c r="I29" s="315"/>
      <c r="J29" s="316"/>
      <c r="K29" s="313" t="s">
        <v>55</v>
      </c>
      <c r="L29" s="314">
        <f ca="1">NOW()</f>
        <v>44428.886579976854</v>
      </c>
      <c r="M29" s="315"/>
      <c r="N29" s="316"/>
      <c r="O29" s="313" t="s">
        <v>55</v>
      </c>
      <c r="P29" s="314">
        <f ca="1">NOW()</f>
        <v>44428.886579976854</v>
      </c>
      <c r="Q29" s="315"/>
      <c r="R29" s="316"/>
    </row>
    <row r="30" spans="1:18" ht="17.25" thickBot="1">
      <c r="A30" s="40" t="s">
        <v>115</v>
      </c>
      <c r="B30" s="11" t="s">
        <v>116</v>
      </c>
      <c r="C30" s="205">
        <v>7955</v>
      </c>
      <c r="D30" s="34">
        <v>1.14431024E-2</v>
      </c>
      <c r="E30" s="93">
        <v>1662287.4825641799</v>
      </c>
      <c r="F30" s="35"/>
      <c r="G30" s="306"/>
      <c r="H30" s="36" t="s">
        <v>58</v>
      </c>
      <c r="I30" s="73" t="s">
        <v>59</v>
      </c>
      <c r="J30" s="69" t="s">
        <v>264</v>
      </c>
      <c r="K30" s="306"/>
      <c r="L30" s="36" t="s">
        <v>58</v>
      </c>
      <c r="M30" s="73" t="s">
        <v>59</v>
      </c>
      <c r="N30" s="69" t="s">
        <v>264</v>
      </c>
      <c r="O30" s="306"/>
      <c r="P30" s="36" t="s">
        <v>58</v>
      </c>
      <c r="Q30" s="73" t="s">
        <v>59</v>
      </c>
      <c r="R30" s="69" t="s">
        <v>264</v>
      </c>
    </row>
    <row r="31" spans="1:18">
      <c r="A31" s="40" t="s">
        <v>215</v>
      </c>
      <c r="B31" s="11" t="s">
        <v>216</v>
      </c>
      <c r="C31" s="205">
        <v>11.2</v>
      </c>
      <c r="D31" s="34">
        <v>9.0090090000000001E-3</v>
      </c>
      <c r="E31" s="93">
        <v>752132091.44136894</v>
      </c>
      <c r="F31" s="35"/>
      <c r="G31" s="55" t="str">
        <f ca="1">IFERROR(OFFSET(INDIRECT($H$3 &amp; "!A98"), 0, 0), "")</f>
        <v>보라</v>
      </c>
      <c r="H31" s="38">
        <f t="shared" ref="H31:H50" ca="1" si="7">_xlfn.IFNA(VLOOKUP(G31, $B$2:$D$200, 2, FALSE), "")</f>
        <v>270</v>
      </c>
      <c r="I31" s="76">
        <f t="shared" ref="I31:I50" ca="1" si="8">_xlfn.IFNA(VLOOKUP(G31, $B$2:$D$200, 3, FALSE), "")</f>
        <v>1.8867924500000001E-2</v>
      </c>
      <c r="J31" s="85">
        <f ca="1">_xlfn.IFNA(VLOOKUP(G31, $B$2:$E$200, 4, FALSE), "")</f>
        <v>352889011.6852805</v>
      </c>
      <c r="K31" s="55" t="str">
        <f ca="1">IFERROR(OFFSET(INDIRECT($H$3 &amp; "!A44"), 0, 0), "")</f>
        <v>무비블록</v>
      </c>
      <c r="L31" s="38">
        <f t="shared" ref="L31:L50" ca="1" si="9">_xlfn.IFNA(VLOOKUP(K31, $B$2:$D$200, 2, FALSE), "")</f>
        <v>11.2</v>
      </c>
      <c r="M31" s="76">
        <f t="shared" ref="M31:M50" ca="1" si="10">_xlfn.IFNA(VLOOKUP(K31, $B$2:$D$200, 3, FALSE), "")</f>
        <v>9.0090090000000001E-3</v>
      </c>
      <c r="N31" s="85">
        <f ca="1">_xlfn.IFNA(VLOOKUP(K31, $B$2:$E$200, 4, FALSE), "")</f>
        <v>752132091.44136894</v>
      </c>
      <c r="O31" s="55" t="str">
        <f ca="1">IFERROR(OFFSET(INDIRECT($H$3 &amp; "!A71"), 0, 0), "")</f>
        <v>보라</v>
      </c>
      <c r="P31" s="38">
        <f t="shared" ref="P31:P50" ca="1" si="11">_xlfn.IFNA(VLOOKUP(O31, $B$2:$D$200, 2, FALSE), "")</f>
        <v>270</v>
      </c>
      <c r="Q31" s="76">
        <f t="shared" ref="Q31:Q50" ca="1" si="12">_xlfn.IFNA(VLOOKUP(O31, $B$2:$D$200, 3, FALSE), "")</f>
        <v>1.8867924500000001E-2</v>
      </c>
      <c r="R31" s="85">
        <f ca="1">_xlfn.IFNA(VLOOKUP(O31, $B$2:$E$200, 4, FALSE), "")</f>
        <v>352889011.6852805</v>
      </c>
    </row>
    <row r="32" spans="1:18">
      <c r="A32" s="40" t="s">
        <v>121</v>
      </c>
      <c r="B32" s="11" t="s">
        <v>122</v>
      </c>
      <c r="C32" s="205">
        <v>34.700000000000003</v>
      </c>
      <c r="D32" s="34">
        <v>8.7209301999999992E-3</v>
      </c>
      <c r="E32" s="93">
        <v>138229459.22477174</v>
      </c>
      <c r="F32" s="35"/>
      <c r="G32" s="56" t="str">
        <f ca="1">IFERROR(OFFSET(INDIRECT($H$3 &amp; "!A98"), 1, 0), "")</f>
        <v>폴카닷</v>
      </c>
      <c r="H32" s="39">
        <f t="shared" ca="1" si="7"/>
        <v>32650</v>
      </c>
      <c r="I32" s="77">
        <f t="shared" ca="1" si="8"/>
        <v>4.48E-2</v>
      </c>
      <c r="J32" s="86">
        <f t="shared" ref="J32:J50" ca="1" si="13">_xlfn.IFNA(VLOOKUP(G32, $B$2:$E$200, 4, FALSE), "")</f>
        <v>2201007.34775917</v>
      </c>
      <c r="K32" s="56" t="str">
        <f ca="1">IFERROR(OFFSET(INDIRECT($H$3 &amp; "!A44"), 1, 0), "")</f>
        <v>캐리프로토콜</v>
      </c>
      <c r="L32" s="39">
        <f t="shared" ca="1" si="9"/>
        <v>13</v>
      </c>
      <c r="M32" s="77">
        <f t="shared" ca="1" si="10"/>
        <v>0</v>
      </c>
      <c r="N32" s="86">
        <f t="shared" ref="N32:N50" ca="1" si="14">_xlfn.IFNA(VLOOKUP(K32, $B$2:$E$200, 4, FALSE), "")</f>
        <v>411077319.44324672</v>
      </c>
      <c r="O32" s="56" t="str">
        <f ca="1">IFERROR(OFFSET(INDIRECT($H$3 &amp; "!A71"), 1, 0), "")</f>
        <v>질리카</v>
      </c>
      <c r="P32" s="39">
        <f t="shared" ca="1" si="11"/>
        <v>124</v>
      </c>
      <c r="Q32" s="77">
        <f t="shared" ca="1" si="12"/>
        <v>1.6393442599999999E-2</v>
      </c>
      <c r="R32" s="86">
        <f t="shared" ref="R32:R50" ca="1" si="15">_xlfn.IFNA(VLOOKUP(O32, $B$2:$E$200, 4, FALSE), "")</f>
        <v>55568661.881828539</v>
      </c>
    </row>
    <row r="33" spans="1:18">
      <c r="A33" s="40" t="s">
        <v>157</v>
      </c>
      <c r="B33" s="11" t="s">
        <v>158</v>
      </c>
      <c r="C33" s="205">
        <v>28290</v>
      </c>
      <c r="D33" s="34">
        <v>8.5561496999999997E-3</v>
      </c>
      <c r="E33" s="93">
        <v>719464.04701028997</v>
      </c>
      <c r="F33" s="35"/>
      <c r="G33" s="56" t="str">
        <f ca="1">IFERROR(OFFSET(INDIRECT($H$3 &amp; "!A98"), 2, 0), "")</f>
        <v>비트코인캐시에이비씨</v>
      </c>
      <c r="H33" s="39">
        <f t="shared" ca="1" si="7"/>
        <v>68980</v>
      </c>
      <c r="I33" s="77">
        <f t="shared" ca="1" si="8"/>
        <v>2.31385346E-2</v>
      </c>
      <c r="J33" s="86">
        <f t="shared" ca="1" si="13"/>
        <v>739610.88846816996</v>
      </c>
      <c r="K33" s="56" t="str">
        <f ca="1">IFERROR(OFFSET(INDIRECT($H$3 &amp; "!A44"), 2, 0), "")</f>
        <v>엠블</v>
      </c>
      <c r="L33" s="39">
        <f t="shared" ca="1" si="9"/>
        <v>19.2</v>
      </c>
      <c r="M33" s="77">
        <f t="shared" ca="1" si="10"/>
        <v>3.7837837800000003E-2</v>
      </c>
      <c r="N33" s="86">
        <f t="shared" ca="1" si="14"/>
        <v>1407243887.9185247</v>
      </c>
      <c r="O33" s="56" t="str">
        <f ca="1">IFERROR(OFFSET(INDIRECT($H$3 &amp; "!A71"), 2, 0), "")</f>
        <v>디카르고</v>
      </c>
      <c r="P33" s="39">
        <f t="shared" ca="1" si="11"/>
        <v>193</v>
      </c>
      <c r="Q33" s="77">
        <f t="shared" ca="1" si="12"/>
        <v>5.2083333000000004E-3</v>
      </c>
      <c r="R33" s="86">
        <f t="shared" ca="1" si="15"/>
        <v>78028549.060184434</v>
      </c>
    </row>
    <row r="34" spans="1:18">
      <c r="A34" s="40" t="s">
        <v>265</v>
      </c>
      <c r="B34" s="11" t="s">
        <v>266</v>
      </c>
      <c r="C34" s="205">
        <v>375</v>
      </c>
      <c r="D34" s="34">
        <v>8.0645161000000003E-3</v>
      </c>
      <c r="E34" s="93">
        <v>1089640484.2388248</v>
      </c>
      <c r="F34" s="35"/>
      <c r="G34" s="56" t="str">
        <f ca="1">IFERROR(OFFSET(INDIRECT($H$3 &amp; "!A98"), 3, 0), "")</f>
        <v>메탈</v>
      </c>
      <c r="H34" s="39">
        <f t="shared" ca="1" si="7"/>
        <v>3395</v>
      </c>
      <c r="I34" s="77">
        <f t="shared" ca="1" si="8"/>
        <v>-5.8565153999999998E-3</v>
      </c>
      <c r="J34" s="86">
        <f t="shared" ca="1" si="13"/>
        <v>4861073.7981239799</v>
      </c>
      <c r="K34" s="56" t="str">
        <f ca="1">IFERROR(OFFSET(INDIRECT($H$3 &amp; "!A44"), 3, 0), "")</f>
        <v>에브리피디아</v>
      </c>
      <c r="L34" s="39">
        <f t="shared" ca="1" si="9"/>
        <v>16.7</v>
      </c>
      <c r="M34" s="77">
        <f t="shared" ca="1" si="10"/>
        <v>6.0240963999999998E-3</v>
      </c>
      <c r="N34" s="86">
        <f t="shared" ca="1" si="14"/>
        <v>168155390.06746444</v>
      </c>
      <c r="O34" s="56" t="str">
        <f ca="1">IFERROR(OFFSET(INDIRECT($H$3 &amp; "!A71"), 3, 0), "")</f>
        <v>스텔라루멘</v>
      </c>
      <c r="P34" s="39">
        <f t="shared" ca="1" si="11"/>
        <v>438</v>
      </c>
      <c r="Q34" s="77">
        <f t="shared" ca="1" si="12"/>
        <v>1.1547344100000001E-2</v>
      </c>
      <c r="R34" s="86">
        <f t="shared" ca="1" si="15"/>
        <v>114477952.25089701</v>
      </c>
    </row>
    <row r="35" spans="1:18">
      <c r="A35" s="40" t="s">
        <v>93</v>
      </c>
      <c r="B35" s="11" t="s">
        <v>94</v>
      </c>
      <c r="C35" s="205">
        <v>3774000</v>
      </c>
      <c r="D35" s="34">
        <v>8.0128205000000001E-3</v>
      </c>
      <c r="E35" s="93">
        <v>39514.468847720003</v>
      </c>
      <c r="F35" s="35"/>
      <c r="G35" s="58" t="str">
        <f ca="1">IFERROR(OFFSET(INDIRECT($H$3 &amp; "!A98"), 4, 0), "")</f>
        <v>스와이프</v>
      </c>
      <c r="H35" s="44">
        <f t="shared" ca="1" si="7"/>
        <v>4370</v>
      </c>
      <c r="I35" s="78">
        <f t="shared" ca="1" si="8"/>
        <v>3.1877213699999997E-2</v>
      </c>
      <c r="J35" s="90">
        <f t="shared" ca="1" si="13"/>
        <v>3832937.9092109101</v>
      </c>
      <c r="K35" s="58" t="str">
        <f ca="1">IFERROR(OFFSET(INDIRECT($H$3 &amp; "!A44"), 4, 0), "")</f>
        <v>썸씽</v>
      </c>
      <c r="L35" s="44">
        <f t="shared" ca="1" si="9"/>
        <v>72.8</v>
      </c>
      <c r="M35" s="78">
        <f t="shared" ca="1" si="10"/>
        <v>1.67597765E-2</v>
      </c>
      <c r="N35" s="90">
        <f t="shared" ca="1" si="14"/>
        <v>115340586.26105931</v>
      </c>
      <c r="O35" s="58" t="str">
        <f ca="1">IFERROR(OFFSET(INDIRECT($H$3 &amp; "!A71"), 4, 0), "")</f>
        <v>아더</v>
      </c>
      <c r="P35" s="44">
        <f t="shared" ca="1" si="11"/>
        <v>312</v>
      </c>
      <c r="Q35" s="78">
        <f t="shared" ca="1" si="12"/>
        <v>1.2987013E-2</v>
      </c>
      <c r="R35" s="90">
        <f t="shared" ca="1" si="15"/>
        <v>15572786.998638541</v>
      </c>
    </row>
    <row r="36" spans="1:18">
      <c r="A36" s="40" t="s">
        <v>187</v>
      </c>
      <c r="B36" s="11" t="s">
        <v>188</v>
      </c>
      <c r="C36" s="205">
        <v>12.6</v>
      </c>
      <c r="D36" s="34">
        <v>8.0000000000000002E-3</v>
      </c>
      <c r="E36" s="93">
        <v>276685839.56820464</v>
      </c>
      <c r="F36" s="35"/>
      <c r="G36" s="56" t="str">
        <f ca="1">IFERROR(OFFSET(INDIRECT($H$3 &amp; "!A98"), 5, 0), "")</f>
        <v>오미세고</v>
      </c>
      <c r="H36" s="39">
        <f t="shared" ca="1" si="7"/>
        <v>7090</v>
      </c>
      <c r="I36" s="77">
        <f t="shared" ca="1" si="8"/>
        <v>-2.4759284699999998E-2</v>
      </c>
      <c r="J36" s="99">
        <f t="shared" ca="1" si="13"/>
        <v>3376099.4212091998</v>
      </c>
      <c r="K36" s="56" t="str">
        <f ca="1">IFERROR(OFFSET(INDIRECT($H$3 &amp; "!A44"), 5, 0), "")</f>
        <v>아이오에스티</v>
      </c>
      <c r="L36" s="39">
        <f t="shared" ca="1" si="9"/>
        <v>37.1</v>
      </c>
      <c r="M36" s="77">
        <f t="shared" ca="1" si="10"/>
        <v>-5.3619302999999997E-3</v>
      </c>
      <c r="N36" s="99">
        <f t="shared" ca="1" si="14"/>
        <v>55850182.301724151</v>
      </c>
      <c r="O36" s="56" t="str">
        <f ca="1">IFERROR(OFFSET(INDIRECT($H$3 &amp; "!A71"), 5, 0), "")</f>
        <v>하이브</v>
      </c>
      <c r="P36" s="39">
        <f t="shared" ca="1" si="11"/>
        <v>629</v>
      </c>
      <c r="Q36" s="77">
        <f t="shared" ca="1" si="12"/>
        <v>0.14571949000000001</v>
      </c>
      <c r="R36" s="99">
        <f t="shared" ca="1" si="15"/>
        <v>136807663.12403533</v>
      </c>
    </row>
    <row r="37" spans="1:18">
      <c r="A37" s="40" t="s">
        <v>225</v>
      </c>
      <c r="B37" s="11" t="s">
        <v>226</v>
      </c>
      <c r="C37" s="205">
        <v>2035</v>
      </c>
      <c r="D37" s="34">
        <v>7.4257426000000001E-3</v>
      </c>
      <c r="E37" s="93">
        <v>6637102.3917311504</v>
      </c>
      <c r="F37" s="35"/>
      <c r="G37" s="56" t="str">
        <f ca="1">IFERROR(OFFSET(INDIRECT($H$3 &amp; "!A98"), 6, 0), "")</f>
        <v>리스크</v>
      </c>
      <c r="H37" s="39">
        <f t="shared" ca="1" si="7"/>
        <v>6185</v>
      </c>
      <c r="I37" s="77">
        <f t="shared" ca="1" si="8"/>
        <v>8.6994727600000002E-2</v>
      </c>
      <c r="J37" s="86">
        <f t="shared" ca="1" si="13"/>
        <v>25006309.661992989</v>
      </c>
      <c r="K37" s="56" t="str">
        <f ca="1">IFERROR(OFFSET(INDIRECT($H$3 &amp; "!A44"), 6, 0), "")</f>
        <v>트론</v>
      </c>
      <c r="L37" s="39">
        <f t="shared" ca="1" si="9"/>
        <v>104</v>
      </c>
      <c r="M37" s="77">
        <f t="shared" ca="1" si="10"/>
        <v>0</v>
      </c>
      <c r="N37" s="86">
        <f t="shared" ca="1" si="14"/>
        <v>218764593.58240813</v>
      </c>
      <c r="O37" s="56" t="str">
        <f ca="1">IFERROR(OFFSET(INDIRECT($H$3 &amp; "!A71"), 6, 0), "")</f>
        <v>헤데라해시그래프</v>
      </c>
      <c r="P37" s="39">
        <f t="shared" ca="1" si="11"/>
        <v>284</v>
      </c>
      <c r="Q37" s="77">
        <f t="shared" ca="1" si="12"/>
        <v>2.15827338E-2</v>
      </c>
      <c r="R37" s="86">
        <f t="shared" ca="1" si="15"/>
        <v>15287576.49282591</v>
      </c>
    </row>
    <row r="38" spans="1:18">
      <c r="A38" s="40" t="s">
        <v>153</v>
      </c>
      <c r="B38" s="11" t="s">
        <v>154</v>
      </c>
      <c r="C38" s="205">
        <v>84810</v>
      </c>
      <c r="D38" s="34">
        <v>7.3642949999999999E-3</v>
      </c>
      <c r="E38" s="93">
        <v>2263777.0509730899</v>
      </c>
      <c r="F38" s="35"/>
      <c r="G38" s="56" t="str">
        <f ca="1">IFERROR(OFFSET(INDIRECT($H$3 &amp; "!A98"), 7, 0), "")</f>
        <v>테조스</v>
      </c>
      <c r="H38" s="39">
        <f t="shared" ca="1" si="7"/>
        <v>4255</v>
      </c>
      <c r="I38" s="77">
        <f t="shared" ca="1" si="8"/>
        <v>-1.1737089E-3</v>
      </c>
      <c r="J38" s="86">
        <f t="shared" ca="1" si="13"/>
        <v>2154276.4166023601</v>
      </c>
      <c r="K38" s="56" t="str">
        <f ca="1">IFERROR(OFFSET(INDIRECT($H$3 &amp; "!A44"), 7, 0), "")</f>
        <v>스톰엑스</v>
      </c>
      <c r="L38" s="39">
        <f t="shared" ca="1" si="9"/>
        <v>34.700000000000003</v>
      </c>
      <c r="M38" s="77">
        <f t="shared" ca="1" si="10"/>
        <v>8.7209301999999992E-3</v>
      </c>
      <c r="N38" s="86">
        <f t="shared" ca="1" si="14"/>
        <v>138229459.22477174</v>
      </c>
      <c r="O38" s="56" t="str">
        <f ca="1">IFERROR(OFFSET(INDIRECT($H$3 &amp; "!A71"), 7, 0), "")</f>
        <v>도지코인</v>
      </c>
      <c r="P38" s="39">
        <f t="shared" ca="1" si="11"/>
        <v>375</v>
      </c>
      <c r="Q38" s="77">
        <f t="shared" ca="1" si="12"/>
        <v>8.0645161000000003E-3</v>
      </c>
      <c r="R38" s="86">
        <f t="shared" ca="1" si="15"/>
        <v>1089640484.2388248</v>
      </c>
    </row>
    <row r="39" spans="1:18">
      <c r="A39" s="40" t="s">
        <v>107</v>
      </c>
      <c r="B39" s="11" t="s">
        <v>108</v>
      </c>
      <c r="C39" s="205">
        <v>1500</v>
      </c>
      <c r="D39" s="34">
        <v>6.7114093999999999E-3</v>
      </c>
      <c r="E39" s="93">
        <v>2668459.7698660898</v>
      </c>
      <c r="F39" s="35"/>
      <c r="G39" s="56" t="str">
        <f ca="1">IFERROR(OFFSET(INDIRECT($H$3 &amp; "!A98"), 8, 0), "")</f>
        <v>질리카</v>
      </c>
      <c r="H39" s="39">
        <f t="shared" ca="1" si="7"/>
        <v>124</v>
      </c>
      <c r="I39" s="77">
        <f t="shared" ca="1" si="8"/>
        <v>1.6393442599999999E-2</v>
      </c>
      <c r="J39" s="86">
        <f t="shared" ca="1" si="13"/>
        <v>55568661.881828539</v>
      </c>
      <c r="K39" s="56" t="str">
        <f ca="1">IFERROR(OFFSET(INDIRECT($H$3 &amp; "!A44"), 8, 0), "")</f>
        <v>에스티피</v>
      </c>
      <c r="L39" s="39">
        <f t="shared" ca="1" si="9"/>
        <v>73.2</v>
      </c>
      <c r="M39" s="77">
        <f t="shared" ca="1" si="10"/>
        <v>-1.0810810800000001E-2</v>
      </c>
      <c r="N39" s="86">
        <f t="shared" ca="1" si="14"/>
        <v>42150068.260898732</v>
      </c>
      <c r="O39" s="56" t="str">
        <f ca="1">IFERROR(OFFSET(INDIRECT($H$3 &amp; "!A71"), 8, 0), "")</f>
        <v>아르고</v>
      </c>
      <c r="P39" s="39">
        <f t="shared" ca="1" si="11"/>
        <v>235</v>
      </c>
      <c r="Q39" s="77">
        <f t="shared" ca="1" si="12"/>
        <v>4.2735042999999997E-3</v>
      </c>
      <c r="R39" s="86">
        <f t="shared" ca="1" si="15"/>
        <v>17959225.575581029</v>
      </c>
    </row>
    <row r="40" spans="1:18" ht="17.25" thickBot="1">
      <c r="A40" s="40" t="s">
        <v>177</v>
      </c>
      <c r="B40" s="11" t="s">
        <v>178</v>
      </c>
      <c r="C40" s="205">
        <v>16.7</v>
      </c>
      <c r="D40" s="34">
        <v>6.0240963999999998E-3</v>
      </c>
      <c r="E40" s="93">
        <v>168155390.06746444</v>
      </c>
      <c r="F40" s="35"/>
      <c r="G40" s="57" t="str">
        <f ca="1">IFERROR(OFFSET(INDIRECT($H$3 &amp; "!A98"), 9, 0), "")</f>
        <v>디카르고</v>
      </c>
      <c r="H40" s="37">
        <f t="shared" ca="1" si="7"/>
        <v>193</v>
      </c>
      <c r="I40" s="79">
        <f t="shared" ca="1" si="8"/>
        <v>5.2083333000000004E-3</v>
      </c>
      <c r="J40" s="87">
        <f t="shared" ca="1" si="13"/>
        <v>78028549.060184434</v>
      </c>
      <c r="K40" s="57" t="str">
        <f ca="1">IFERROR(OFFSET(INDIRECT($H$3 &amp; "!A44"), 9, 0), "")</f>
        <v>시아코인</v>
      </c>
      <c r="L40" s="37">
        <f t="shared" ca="1" si="9"/>
        <v>21.6</v>
      </c>
      <c r="M40" s="79">
        <f t="shared" ca="1" si="10"/>
        <v>0</v>
      </c>
      <c r="N40" s="87">
        <f t="shared" ca="1" si="14"/>
        <v>283910421.80232561</v>
      </c>
      <c r="O40" s="57" t="str">
        <f ca="1">IFERROR(OFFSET(INDIRECT($H$3 &amp; "!A71"), 9, 0), "")</f>
        <v>베이직어텐션토큰</v>
      </c>
      <c r="P40" s="37">
        <f t="shared" ca="1" si="11"/>
        <v>890</v>
      </c>
      <c r="Q40" s="79">
        <f t="shared" ca="1" si="12"/>
        <v>0</v>
      </c>
      <c r="R40" s="87">
        <f t="shared" ca="1" si="15"/>
        <v>3381144.7304901602</v>
      </c>
    </row>
    <row r="41" spans="1:18">
      <c r="A41" s="40" t="s">
        <v>179</v>
      </c>
      <c r="B41" s="11" t="s">
        <v>180</v>
      </c>
      <c r="C41" s="205">
        <v>15740</v>
      </c>
      <c r="D41" s="34">
        <v>5.7507987000000003E-3</v>
      </c>
      <c r="E41" s="93">
        <v>4397036.4076782595</v>
      </c>
      <c r="F41" s="35"/>
      <c r="G41" s="59" t="str">
        <f ca="1">IFERROR(OFFSET(INDIRECT($H$3 &amp; "!A98"), 10, 0), "")</f>
        <v>코스모스</v>
      </c>
      <c r="H41" s="38">
        <f t="shared" ca="1" si="7"/>
        <v>22540</v>
      </c>
      <c r="I41" s="76">
        <f t="shared" ca="1" si="8"/>
        <v>2.6411657599999999E-2</v>
      </c>
      <c r="J41" s="85">
        <f t="shared" ca="1" si="13"/>
        <v>1117537.5013242699</v>
      </c>
      <c r="K41" s="55" t="str">
        <f ca="1">IFERROR(OFFSET(INDIRECT($H$3 &amp; "!A44"), 10, 0), "")</f>
        <v>저스트</v>
      </c>
      <c r="L41" s="38">
        <f t="shared" ca="1" si="9"/>
        <v>80.599999999999994</v>
      </c>
      <c r="M41" s="76">
        <f t="shared" ca="1" si="10"/>
        <v>-4.9382716000000004E-3</v>
      </c>
      <c r="N41" s="85">
        <f t="shared" ca="1" si="14"/>
        <v>91862221.828492299</v>
      </c>
      <c r="O41" s="55" t="str">
        <f ca="1">IFERROR(OFFSET(INDIRECT($H$3 &amp; "!A71"), 10, 0), "")</f>
        <v>디센트럴랜드</v>
      </c>
      <c r="P41" s="38">
        <f t="shared" ca="1" si="11"/>
        <v>957</v>
      </c>
      <c r="Q41" s="76">
        <f t="shared" ca="1" si="12"/>
        <v>-5.1975051999999999E-3</v>
      </c>
      <c r="R41" s="85">
        <f t="shared" ca="1" si="15"/>
        <v>16808692.702994961</v>
      </c>
    </row>
    <row r="42" spans="1:18">
      <c r="A42" s="40" t="s">
        <v>173</v>
      </c>
      <c r="B42" s="11" t="s">
        <v>174</v>
      </c>
      <c r="C42" s="205">
        <v>357</v>
      </c>
      <c r="D42" s="34">
        <v>5.6338027999999997E-3</v>
      </c>
      <c r="E42" s="93">
        <v>13045159.52195318</v>
      </c>
      <c r="F42" s="35"/>
      <c r="G42" s="56" t="str">
        <f ca="1">IFERROR(OFFSET(INDIRECT($H$3 &amp; "!A98"), 11, 0), "")</f>
        <v>스텔라루멘</v>
      </c>
      <c r="H42" s="39">
        <f t="shared" ca="1" si="7"/>
        <v>438</v>
      </c>
      <c r="I42" s="77">
        <f t="shared" ca="1" si="8"/>
        <v>1.1547344100000001E-2</v>
      </c>
      <c r="J42" s="86">
        <f t="shared" ca="1" si="13"/>
        <v>114477952.25089701</v>
      </c>
      <c r="K42" s="56" t="str">
        <f ca="1">IFERROR(OFFSET(INDIRECT($H$3 &amp; "!A44"), 11, 0), "")</f>
        <v>메디블록</v>
      </c>
      <c r="L42" s="39">
        <f t="shared" ca="1" si="9"/>
        <v>88.8</v>
      </c>
      <c r="M42" s="77">
        <f t="shared" ca="1" si="10"/>
        <v>-1.1248594000000001E-3</v>
      </c>
      <c r="N42" s="86">
        <f t="shared" ca="1" si="14"/>
        <v>201784543.39395702</v>
      </c>
      <c r="O42" s="56" t="str">
        <f ca="1">IFERROR(OFFSET(INDIRECT($H$3 &amp; "!A71"), 11, 0), "")</f>
        <v>센티넬프로토콜</v>
      </c>
      <c r="P42" s="39">
        <f t="shared" ca="1" si="11"/>
        <v>212</v>
      </c>
      <c r="Q42" s="77">
        <f t="shared" ca="1" si="12"/>
        <v>0</v>
      </c>
      <c r="R42" s="86">
        <f t="shared" ca="1" si="15"/>
        <v>30611003.52245567</v>
      </c>
    </row>
    <row r="43" spans="1:18">
      <c r="A43" s="40" t="s">
        <v>109</v>
      </c>
      <c r="B43" s="11" t="s">
        <v>110</v>
      </c>
      <c r="C43" s="205">
        <v>193</v>
      </c>
      <c r="D43" s="34">
        <v>5.2083333000000004E-3</v>
      </c>
      <c r="E43" s="93">
        <v>78028549.060184434</v>
      </c>
      <c r="F43" s="35"/>
      <c r="G43" s="56" t="str">
        <f ca="1">IFERROR(OFFSET(INDIRECT($H$3 &amp; "!A98"), 12, 0), "")</f>
        <v>무비블록</v>
      </c>
      <c r="H43" s="39">
        <f t="shared" ca="1" si="7"/>
        <v>11.2</v>
      </c>
      <c r="I43" s="77">
        <f t="shared" ca="1" si="8"/>
        <v>9.0090090000000001E-3</v>
      </c>
      <c r="J43" s="86">
        <f t="shared" ca="1" si="13"/>
        <v>752132091.44136894</v>
      </c>
      <c r="K43" s="56" t="str">
        <f ca="1">IFERROR(OFFSET(INDIRECT($H$3 &amp; "!A44"), 12, 0), "")</f>
        <v>썬더토큰</v>
      </c>
      <c r="L43" s="39">
        <f t="shared" ca="1" si="9"/>
        <v>12.6</v>
      </c>
      <c r="M43" s="77">
        <f t="shared" ca="1" si="10"/>
        <v>8.0000000000000002E-3</v>
      </c>
      <c r="N43" s="86">
        <f t="shared" ca="1" si="14"/>
        <v>276685839.56820464</v>
      </c>
      <c r="O43" s="56" t="str">
        <f ca="1">IFERROR(OFFSET(INDIRECT($H$3 &amp; "!A71"), 12, 0), "")</f>
        <v>룸네트워크</v>
      </c>
      <c r="P43" s="39">
        <f t="shared" ca="1" si="11"/>
        <v>112</v>
      </c>
      <c r="Q43" s="77">
        <f t="shared" ca="1" si="12"/>
        <v>0</v>
      </c>
      <c r="R43" s="86">
        <f t="shared" ca="1" si="15"/>
        <v>50223918.29330229</v>
      </c>
    </row>
    <row r="44" spans="1:18">
      <c r="A44" s="40" t="s">
        <v>137</v>
      </c>
      <c r="B44" s="11" t="s">
        <v>138</v>
      </c>
      <c r="C44" s="205">
        <v>391</v>
      </c>
      <c r="D44" s="34">
        <v>5.1413882000000003E-3</v>
      </c>
      <c r="E44" s="93">
        <v>23617469.834959351</v>
      </c>
      <c r="F44" s="35"/>
      <c r="G44" s="56" t="str">
        <f ca="1">IFERROR(OFFSET(INDIRECT($H$3 &amp; "!A98"), 13, 0), "")</f>
        <v>캐리프로토콜</v>
      </c>
      <c r="H44" s="39">
        <f t="shared" ca="1" si="7"/>
        <v>13</v>
      </c>
      <c r="I44" s="77">
        <f t="shared" ca="1" si="8"/>
        <v>0</v>
      </c>
      <c r="J44" s="86">
        <f t="shared" ca="1" si="13"/>
        <v>411077319.44324672</v>
      </c>
      <c r="K44" s="56" t="str">
        <f ca="1">IFERROR(OFFSET(INDIRECT($H$3 &amp; "!A44"), 13, 0), "")</f>
        <v>쿼크체인</v>
      </c>
      <c r="L44" s="39">
        <f t="shared" ca="1" si="9"/>
        <v>23.8</v>
      </c>
      <c r="M44" s="77">
        <f t="shared" ca="1" si="10"/>
        <v>-4.1841003999999998E-3</v>
      </c>
      <c r="N44" s="86">
        <f t="shared" ca="1" si="14"/>
        <v>235416472.64352074</v>
      </c>
      <c r="O44" s="56" t="str">
        <f ca="1">IFERROR(OFFSET(INDIRECT($H$3 &amp; "!A71"), 13, 0), "")</f>
        <v>오브스</v>
      </c>
      <c r="P44" s="39">
        <f t="shared" ca="1" si="11"/>
        <v>116</v>
      </c>
      <c r="Q44" s="77">
        <f t="shared" ca="1" si="12"/>
        <v>3.5714285700000001E-2</v>
      </c>
      <c r="R44" s="86">
        <f t="shared" ca="1" si="15"/>
        <v>62487955.487584531</v>
      </c>
    </row>
    <row r="45" spans="1:18">
      <c r="A45" s="40" t="s">
        <v>191</v>
      </c>
      <c r="B45" s="11" t="s">
        <v>192</v>
      </c>
      <c r="C45" s="205">
        <v>235</v>
      </c>
      <c r="D45" s="34">
        <v>4.2735042999999997E-3</v>
      </c>
      <c r="E45" s="93">
        <v>17959225.575581029</v>
      </c>
      <c r="F45" s="35"/>
      <c r="G45" s="58" t="str">
        <f ca="1">IFERROR(OFFSET(INDIRECT($H$3 &amp; "!A98"), 14, 0), "")</f>
        <v>아더</v>
      </c>
      <c r="H45" s="44">
        <f t="shared" ca="1" si="7"/>
        <v>312</v>
      </c>
      <c r="I45" s="78">
        <f t="shared" ca="1" si="8"/>
        <v>1.2987013E-2</v>
      </c>
      <c r="J45" s="90">
        <f t="shared" ca="1" si="13"/>
        <v>15572786.998638541</v>
      </c>
      <c r="K45" s="58" t="str">
        <f ca="1">IFERROR(OFFSET(INDIRECT($H$3 &amp; "!A44"), 14, 0), "")</f>
        <v>리퍼리움</v>
      </c>
      <c r="L45" s="44">
        <f t="shared" ca="1" si="9"/>
        <v>15.3</v>
      </c>
      <c r="M45" s="78">
        <f t="shared" ca="1" si="10"/>
        <v>0</v>
      </c>
      <c r="N45" s="90">
        <f t="shared" ca="1" si="14"/>
        <v>390119649.15122914</v>
      </c>
      <c r="O45" s="58" t="str">
        <f ca="1">IFERROR(OFFSET(INDIRECT($H$3 &amp; "!A71"), 14, 0), "")</f>
        <v>크립토닷컴체인</v>
      </c>
      <c r="P45" s="44">
        <f t="shared" ca="1" si="11"/>
        <v>177</v>
      </c>
      <c r="Q45" s="78">
        <f t="shared" ca="1" si="12"/>
        <v>2.3121387300000001E-2</v>
      </c>
      <c r="R45" s="90">
        <f t="shared" ca="1" si="15"/>
        <v>13252797.452910701</v>
      </c>
    </row>
    <row r="46" spans="1:18">
      <c r="A46" s="40" t="s">
        <v>48</v>
      </c>
      <c r="B46" s="11" t="s">
        <v>49</v>
      </c>
      <c r="C46" s="205">
        <v>55244000</v>
      </c>
      <c r="D46" s="34">
        <v>4.1259974000000003E-3</v>
      </c>
      <c r="E46" s="93">
        <v>7119.9410258600001</v>
      </c>
      <c r="F46" s="35"/>
      <c r="G46" s="56" t="str">
        <f ca="1">IFERROR(OFFSET(INDIRECT($H$3 &amp; "!A98"), 15, 0), "")</f>
        <v>하이브</v>
      </c>
      <c r="H46" s="39">
        <f t="shared" ca="1" si="7"/>
        <v>629</v>
      </c>
      <c r="I46" s="77">
        <f t="shared" ca="1" si="8"/>
        <v>0.14571949000000001</v>
      </c>
      <c r="J46" s="99">
        <f t="shared" ca="1" si="13"/>
        <v>136807663.12403533</v>
      </c>
      <c r="K46" s="56" t="str">
        <f ca="1">IFERROR(OFFSET(INDIRECT($H$3 &amp; "!A44"), 15, 0), "")</f>
        <v>비트토렌트</v>
      </c>
      <c r="L46" s="39">
        <f t="shared" ca="1" si="9"/>
        <v>5.12</v>
      </c>
      <c r="M46" s="77">
        <f t="shared" ca="1" si="10"/>
        <v>-1.15830116E-2</v>
      </c>
      <c r="N46" s="99">
        <f t="shared" ca="1" si="14"/>
        <v>10807183760.931234</v>
      </c>
      <c r="O46" s="56" t="str">
        <f ca="1">IFERROR(OFFSET(INDIRECT($H$3 &amp; "!A71"), 15, 0), "")</f>
        <v>파워렛저</v>
      </c>
      <c r="P46" s="39">
        <f t="shared" ca="1" si="11"/>
        <v>357</v>
      </c>
      <c r="Q46" s="77">
        <f t="shared" ca="1" si="12"/>
        <v>5.6338027999999997E-3</v>
      </c>
      <c r="R46" s="99">
        <f t="shared" ca="1" si="15"/>
        <v>13045159.52195318</v>
      </c>
    </row>
    <row r="47" spans="1:18">
      <c r="A47" s="40" t="s">
        <v>119</v>
      </c>
      <c r="B47" s="11" t="s">
        <v>120</v>
      </c>
      <c r="C47" s="205">
        <v>4965</v>
      </c>
      <c r="D47" s="34">
        <v>4.0444894000000002E-3</v>
      </c>
      <c r="E47" s="93">
        <v>2335861.2223709701</v>
      </c>
      <c r="F47" s="35"/>
      <c r="G47" s="56" t="str">
        <f ca="1">IFERROR(OFFSET(INDIRECT($H$3 &amp; "!A98"), 16, 0), "")</f>
        <v>온톨로지</v>
      </c>
      <c r="H47" s="39">
        <f t="shared" ca="1" si="7"/>
        <v>1235</v>
      </c>
      <c r="I47" s="77">
        <f t="shared" ca="1" si="8"/>
        <v>-4.0322581E-3</v>
      </c>
      <c r="J47" s="86">
        <f t="shared" ca="1" si="13"/>
        <v>4637830.6428870102</v>
      </c>
      <c r="K47" s="56" t="str">
        <f ca="1">IFERROR(OFFSET(INDIRECT($H$3 &amp; "!A44"), 16, 0), "")</f>
        <v>메인프레임</v>
      </c>
      <c r="L47" s="39">
        <f t="shared" ca="1" si="9"/>
        <v>13.8</v>
      </c>
      <c r="M47" s="77">
        <f t="shared" ca="1" si="10"/>
        <v>-1.42857143E-2</v>
      </c>
      <c r="N47" s="86">
        <f t="shared" ca="1" si="14"/>
        <v>270531656.54821897</v>
      </c>
      <c r="O47" s="56" t="str">
        <f ca="1">IFERROR(OFFSET(INDIRECT($H$3 &amp; "!A71"), 16, 0), "")</f>
        <v>칠리즈</v>
      </c>
      <c r="P47" s="39">
        <f t="shared" ca="1" si="11"/>
        <v>407</v>
      </c>
      <c r="Q47" s="77">
        <f t="shared" ca="1" si="12"/>
        <v>2.4630542000000002E-3</v>
      </c>
      <c r="R47" s="86">
        <f t="shared" ca="1" si="15"/>
        <v>30217607.15010982</v>
      </c>
    </row>
    <row r="48" spans="1:18">
      <c r="A48" s="40" t="s">
        <v>211</v>
      </c>
      <c r="B48" s="11" t="s">
        <v>212</v>
      </c>
      <c r="C48" s="205">
        <v>1345</v>
      </c>
      <c r="D48" s="34">
        <v>3.7313432999999999E-3</v>
      </c>
      <c r="E48" s="93">
        <v>12290232.218957821</v>
      </c>
      <c r="F48" s="35"/>
      <c r="G48" s="56" t="str">
        <f ca="1">IFERROR(OFFSET(INDIRECT($H$3 &amp; "!A98"), 17, 0), "")</f>
        <v>라이트코인</v>
      </c>
      <c r="H48" s="39">
        <f t="shared" ca="1" si="7"/>
        <v>207250</v>
      </c>
      <c r="I48" s="77">
        <f t="shared" ca="1" si="8"/>
        <v>3.6319613000000001E-3</v>
      </c>
      <c r="J48" s="86">
        <f t="shared" ca="1" si="13"/>
        <v>61932.520883409998</v>
      </c>
      <c r="K48" s="56" t="str">
        <f ca="1">IFERROR(OFFSET(INDIRECT($H$3 &amp; "!A44"), 17, 0), "")</f>
        <v>아하토큰</v>
      </c>
      <c r="L48" s="39">
        <f t="shared" ca="1" si="9"/>
        <v>12.3</v>
      </c>
      <c r="M48" s="77">
        <f t="shared" ca="1" si="10"/>
        <v>0</v>
      </c>
      <c r="N48" s="86">
        <f t="shared" ca="1" si="14"/>
        <v>214792824.03681001</v>
      </c>
      <c r="O48" s="56" t="str">
        <f ca="1">IFERROR(OFFSET(INDIRECT($H$3 &amp; "!A71"), 17, 0), "")</f>
        <v>골렘</v>
      </c>
      <c r="P48" s="39">
        <f t="shared" ca="1" si="11"/>
        <v>504</v>
      </c>
      <c r="Q48" s="77">
        <f t="shared" ca="1" si="12"/>
        <v>1.8181818200000002E-2</v>
      </c>
      <c r="R48" s="86">
        <f t="shared" ca="1" si="15"/>
        <v>10041694.859010929</v>
      </c>
    </row>
    <row r="49" spans="1:18">
      <c r="A49" s="40" t="s">
        <v>125</v>
      </c>
      <c r="B49" s="11" t="s">
        <v>126</v>
      </c>
      <c r="C49" s="205">
        <v>207250</v>
      </c>
      <c r="D49" s="34">
        <v>3.6319613000000001E-3</v>
      </c>
      <c r="E49" s="93">
        <v>61932.520883409998</v>
      </c>
      <c r="F49" s="35"/>
      <c r="G49" s="56" t="str">
        <f ca="1">IFERROR(OFFSET(INDIRECT($H$3 &amp; "!A98"), 18, 0), "")</f>
        <v>헤데라해시그래프</v>
      </c>
      <c r="H49" s="39">
        <f t="shared" ca="1" si="7"/>
        <v>284</v>
      </c>
      <c r="I49" s="77">
        <f t="shared" ca="1" si="8"/>
        <v>2.15827338E-2</v>
      </c>
      <c r="J49" s="86">
        <f t="shared" ca="1" si="13"/>
        <v>15287576.49282591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시빅</v>
      </c>
      <c r="P49" s="39">
        <f t="shared" ca="1" si="11"/>
        <v>381</v>
      </c>
      <c r="Q49" s="77">
        <f t="shared" ca="1" si="12"/>
        <v>-2.6178009999999999E-3</v>
      </c>
      <c r="R49" s="86">
        <f t="shared" ca="1" si="15"/>
        <v>27051171.322533701</v>
      </c>
    </row>
    <row r="50" spans="1:18" ht="17.25" thickBot="1">
      <c r="A50" s="40" t="s">
        <v>81</v>
      </c>
      <c r="B50" s="11" t="s">
        <v>82</v>
      </c>
      <c r="C50" s="205">
        <v>2930</v>
      </c>
      <c r="D50" s="34">
        <v>3.4246575E-3</v>
      </c>
      <c r="E50" s="93">
        <v>228985464.69287038</v>
      </c>
      <c r="F50" s="35"/>
      <c r="G50" s="57" t="str">
        <f ca="1">IFERROR(OFFSET(INDIRECT($H$3 &amp; "!A98"), 19, 0), "")</f>
        <v>비트코인</v>
      </c>
      <c r="H50" s="37">
        <f t="shared" ca="1" si="7"/>
        <v>55244000</v>
      </c>
      <c r="I50" s="79">
        <f t="shared" ca="1" si="8"/>
        <v>4.1259974000000003E-3</v>
      </c>
      <c r="J50" s="87">
        <f t="shared" ca="1" si="13"/>
        <v>7119.9410258600001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넴</v>
      </c>
      <c r="P50" s="37">
        <f t="shared" ca="1" si="11"/>
        <v>234</v>
      </c>
      <c r="Q50" s="79">
        <f t="shared" ca="1" si="12"/>
        <v>-8.4745762999999998E-3</v>
      </c>
      <c r="R50" s="87">
        <f t="shared" ca="1" si="15"/>
        <v>58400201.077718087</v>
      </c>
    </row>
    <row r="51" spans="1:18">
      <c r="A51" s="40" t="s">
        <v>159</v>
      </c>
      <c r="B51" s="11" t="s">
        <v>160</v>
      </c>
      <c r="C51" s="205">
        <v>1485</v>
      </c>
      <c r="D51" s="34">
        <v>3.3783784000000002E-3</v>
      </c>
      <c r="E51" s="93">
        <v>7241602.4370574402</v>
      </c>
      <c r="F51" s="35"/>
    </row>
    <row r="52" spans="1:18" ht="17.25" thickBot="1">
      <c r="A52" s="40" t="s">
        <v>163</v>
      </c>
      <c r="B52" s="11" t="s">
        <v>164</v>
      </c>
      <c r="C52" s="205">
        <v>339</v>
      </c>
      <c r="D52" s="34">
        <v>2.9585799000000001E-3</v>
      </c>
      <c r="E52" s="93">
        <v>8400832.9143080004</v>
      </c>
      <c r="F52" s="35"/>
    </row>
    <row r="53" spans="1:18" ht="17.25" thickBot="1">
      <c r="A53" s="40" t="s">
        <v>155</v>
      </c>
      <c r="B53" s="11" t="s">
        <v>156</v>
      </c>
      <c r="C53" s="205">
        <v>1865</v>
      </c>
      <c r="D53" s="34">
        <v>2.688172E-3</v>
      </c>
      <c r="E53" s="93">
        <v>3602486.3658078602</v>
      </c>
      <c r="F53" s="35"/>
      <c r="G53" s="261" t="s">
        <v>255</v>
      </c>
      <c r="H53" s="262"/>
      <c r="I53" s="262"/>
      <c r="J53" s="263"/>
      <c r="K53" s="261" t="s">
        <v>258</v>
      </c>
      <c r="L53" s="262"/>
      <c r="M53" s="262"/>
      <c r="N53" s="263"/>
      <c r="O53" s="261" t="s">
        <v>259</v>
      </c>
      <c r="P53" s="262"/>
      <c r="Q53" s="262"/>
      <c r="R53" s="263"/>
    </row>
    <row r="54" spans="1:18" ht="17.25" thickBot="1">
      <c r="A54" s="40" t="s">
        <v>197</v>
      </c>
      <c r="B54" s="11" t="s">
        <v>198</v>
      </c>
      <c r="C54" s="205">
        <v>27030</v>
      </c>
      <c r="D54" s="34">
        <v>2.5964391999999999E-3</v>
      </c>
      <c r="E54" s="93">
        <v>2762600.6526365299</v>
      </c>
      <c r="F54" s="35"/>
      <c r="G54" s="298" t="s">
        <v>55</v>
      </c>
      <c r="H54" s="314">
        <f ca="1">NOW()</f>
        <v>44428.886579976854</v>
      </c>
      <c r="I54" s="315"/>
      <c r="J54" s="316"/>
      <c r="K54" s="313" t="s">
        <v>55</v>
      </c>
      <c r="L54" s="314">
        <f ca="1">NOW()</f>
        <v>44428.886579976854</v>
      </c>
      <c r="M54" s="315"/>
      <c r="N54" s="316"/>
      <c r="O54" s="313" t="s">
        <v>55</v>
      </c>
      <c r="P54" s="314">
        <f ca="1">NOW()</f>
        <v>44428.886579976854</v>
      </c>
      <c r="Q54" s="315"/>
      <c r="R54" s="316"/>
    </row>
    <row r="55" spans="1:18" ht="17.25" thickBot="1">
      <c r="A55" s="40" t="s">
        <v>85</v>
      </c>
      <c r="B55" s="11" t="s">
        <v>86</v>
      </c>
      <c r="C55" s="205">
        <v>407</v>
      </c>
      <c r="D55" s="34">
        <v>2.4630542000000002E-3</v>
      </c>
      <c r="E55" s="93">
        <v>30217607.15010982</v>
      </c>
      <c r="F55" s="35"/>
      <c r="G55" s="306"/>
      <c r="H55" s="36" t="s">
        <v>58</v>
      </c>
      <c r="I55" s="73" t="s">
        <v>59</v>
      </c>
      <c r="J55" s="69" t="s">
        <v>264</v>
      </c>
      <c r="K55" s="306"/>
      <c r="L55" s="36" t="s">
        <v>58</v>
      </c>
      <c r="M55" s="73" t="s">
        <v>59</v>
      </c>
      <c r="N55" s="69" t="s">
        <v>264</v>
      </c>
      <c r="O55" s="306"/>
      <c r="P55" s="36" t="s">
        <v>58</v>
      </c>
      <c r="Q55" s="73" t="s">
        <v>59</v>
      </c>
      <c r="R55" s="69" t="s">
        <v>264</v>
      </c>
    </row>
    <row r="56" spans="1:18">
      <c r="A56" s="40" t="s">
        <v>185</v>
      </c>
      <c r="B56" s="11" t="s">
        <v>186</v>
      </c>
      <c r="C56" s="205">
        <v>9750</v>
      </c>
      <c r="D56" s="34">
        <v>1.0266940000000001E-3</v>
      </c>
      <c r="E56" s="93">
        <v>819917.47656036995</v>
      </c>
      <c r="F56" s="35"/>
      <c r="G56" s="55" t="str">
        <f ca="1">IFERROR(OFFSET(INDIRECT($H$3 &amp; "!A179"), 0, 0), "")</f>
        <v>스택스</v>
      </c>
      <c r="H56" s="38">
        <f t="shared" ref="H56:H65" ca="1" si="16">_xlfn.IFNA(VLOOKUP(G56, $B$2:$D$200, 2, FALSE), "")</f>
        <v>1670</v>
      </c>
      <c r="I56" s="76">
        <f t="shared" ref="I56:I65" ca="1" si="17">_xlfn.IFNA(VLOOKUP(G56, $B$2:$D$200, 3, FALSE), "")</f>
        <v>2.1406727800000001E-2</v>
      </c>
      <c r="J56" s="85">
        <f ca="1">_xlfn.IFNA(VLOOKUP(G56, $B$2:$E$200, 4, FALSE), "")</f>
        <v>14385087.652873451</v>
      </c>
      <c r="K56" s="55" t="str">
        <f ca="1">IFERROR(OFFSET(INDIRECT($H$3 &amp; "!A125"), 0, 0), "")</f>
        <v>무비블록</v>
      </c>
      <c r="L56" s="38">
        <f t="shared" ref="L56:L75" ca="1" si="18">_xlfn.IFNA(VLOOKUP(K56, $B$2:$D$200, 2, FALSE), "")</f>
        <v>11.2</v>
      </c>
      <c r="M56" s="76">
        <f t="shared" ref="M56:M75" ca="1" si="19">_xlfn.IFNA(VLOOKUP(K56, $B$2:$D$200, 3, FALSE), "")</f>
        <v>9.0090090000000001E-3</v>
      </c>
      <c r="N56" s="85">
        <f ca="1">_xlfn.IFNA(VLOOKUP(K56, $B$2:$E$200, 4, FALSE), "")</f>
        <v>752132091.44136894</v>
      </c>
      <c r="O56" s="55" t="str">
        <f ca="1">IFERROR(OFFSET(INDIRECT($H$3 &amp; "!A152"), 0, 0), "")</f>
        <v>칠리즈</v>
      </c>
      <c r="P56" s="38">
        <f t="shared" ref="P56:P75" ca="1" si="20">_xlfn.IFNA(VLOOKUP(O56, $B$2:$D$200, 2, FALSE), "")</f>
        <v>407</v>
      </c>
      <c r="Q56" s="76">
        <f t="shared" ref="Q56:Q75" ca="1" si="21">_xlfn.IFNA(VLOOKUP(O56, $B$2:$D$200, 3, FALSE), "")</f>
        <v>2.4630542000000002E-3</v>
      </c>
      <c r="R56" s="85">
        <f ca="1">_xlfn.IFNA(VLOOKUP(O56, $B$2:$E$200, 4, FALSE), "")</f>
        <v>30217607.15010982</v>
      </c>
    </row>
    <row r="57" spans="1:18">
      <c r="A57" s="40" t="s">
        <v>89</v>
      </c>
      <c r="B57" s="11" t="s">
        <v>90</v>
      </c>
      <c r="C57" s="205">
        <v>1455</v>
      </c>
      <c r="D57" s="34">
        <v>0</v>
      </c>
      <c r="E57" s="93">
        <v>332491008.675466</v>
      </c>
      <c r="F57" s="35"/>
      <c r="G57" s="56" t="str">
        <f ca="1">IFERROR(OFFSET(INDIRECT($H$3 &amp; "!A179"), 1, 0), "")</f>
        <v>쿼크체인</v>
      </c>
      <c r="H57" s="39">
        <f t="shared" ca="1" si="16"/>
        <v>23.8</v>
      </c>
      <c r="I57" s="77">
        <f t="shared" ca="1" si="17"/>
        <v>-4.1841003999999998E-3</v>
      </c>
      <c r="J57" s="86">
        <f t="shared" ref="J57:J75" ca="1" si="22">_xlfn.IFNA(VLOOKUP(G57, $B$2:$E$200, 4, FALSE), "")</f>
        <v>235416472.64352074</v>
      </c>
      <c r="K57" s="56" t="str">
        <f ca="1">IFERROR(OFFSET(INDIRECT($H$3 &amp; "!A125"), 1, 0), "")</f>
        <v>캐리프로토콜</v>
      </c>
      <c r="L57" s="39">
        <f t="shared" ca="1" si="18"/>
        <v>13</v>
      </c>
      <c r="M57" s="77">
        <f t="shared" ca="1" si="19"/>
        <v>0</v>
      </c>
      <c r="N57" s="86">
        <f t="shared" ref="N57:N75" ca="1" si="23">_xlfn.IFNA(VLOOKUP(K57, $B$2:$E$200, 4, FALSE), "")</f>
        <v>411077319.44324672</v>
      </c>
      <c r="O57" s="56" t="str">
        <f ca="1">IFERROR(OFFSET(INDIRECT($H$3 &amp; "!A152"), 1, 0), "")</f>
        <v>골렘</v>
      </c>
      <c r="P57" s="39">
        <f t="shared" ca="1" si="20"/>
        <v>504</v>
      </c>
      <c r="Q57" s="77">
        <f t="shared" ca="1" si="21"/>
        <v>1.8181818200000002E-2</v>
      </c>
      <c r="R57" s="86">
        <f t="shared" ref="R57:R75" ca="1" si="24">_xlfn.IFNA(VLOOKUP(O57, $B$2:$E$200, 4, FALSE), "")</f>
        <v>10041694.859010929</v>
      </c>
    </row>
    <row r="58" spans="1:18">
      <c r="A58" s="40" t="s">
        <v>243</v>
      </c>
      <c r="B58" s="11" t="s">
        <v>244</v>
      </c>
      <c r="C58" s="205">
        <v>1470</v>
      </c>
      <c r="D58" s="34">
        <v>0</v>
      </c>
      <c r="E58" s="93">
        <v>1567917.11726185</v>
      </c>
      <c r="F58" s="35"/>
      <c r="G58" s="56" t="str">
        <f ca="1">IFERROR(OFFSET(INDIRECT($H$3 &amp; "!A179"), 2, 0), "")</f>
        <v>리퍼리움</v>
      </c>
      <c r="H58" s="39">
        <f t="shared" ca="1" si="16"/>
        <v>15.3</v>
      </c>
      <c r="I58" s="77">
        <f t="shared" ca="1" si="17"/>
        <v>0</v>
      </c>
      <c r="J58" s="86">
        <f t="shared" ca="1" si="22"/>
        <v>390119649.15122914</v>
      </c>
      <c r="K58" s="56" t="str">
        <f ca="1">IFERROR(OFFSET(INDIRECT($H$3 &amp; "!A125"), 2, 0), "")</f>
        <v>엠블</v>
      </c>
      <c r="L58" s="39">
        <f t="shared" ca="1" si="18"/>
        <v>19.2</v>
      </c>
      <c r="M58" s="77">
        <f t="shared" ca="1" si="19"/>
        <v>3.7837837800000003E-2</v>
      </c>
      <c r="N58" s="86">
        <f t="shared" ca="1" si="23"/>
        <v>1407243887.9185247</v>
      </c>
      <c r="O58" s="56" t="str">
        <f ca="1">IFERROR(OFFSET(INDIRECT($H$3 &amp; "!A152"), 2, 0), "")</f>
        <v>시빅</v>
      </c>
      <c r="P58" s="39">
        <f t="shared" ca="1" si="20"/>
        <v>381</v>
      </c>
      <c r="Q58" s="77">
        <f t="shared" ca="1" si="21"/>
        <v>-2.6178009999999999E-3</v>
      </c>
      <c r="R58" s="86">
        <f t="shared" ca="1" si="24"/>
        <v>27051171.322533701</v>
      </c>
    </row>
    <row r="59" spans="1:18">
      <c r="A59" s="40" t="s">
        <v>151</v>
      </c>
      <c r="B59" s="11" t="s">
        <v>152</v>
      </c>
      <c r="C59" s="205">
        <v>104</v>
      </c>
      <c r="D59" s="34">
        <v>0</v>
      </c>
      <c r="E59" s="93">
        <v>218764593.58240813</v>
      </c>
      <c r="F59" s="35"/>
      <c r="G59" s="56" t="str">
        <f ca="1">IFERROR(OFFSET(INDIRECT($H$3 &amp; "!A179"), 3, 0), "")</f>
        <v>웨이브</v>
      </c>
      <c r="H59" s="39">
        <f t="shared" ca="1" si="16"/>
        <v>28290</v>
      </c>
      <c r="I59" s="77">
        <f t="shared" ca="1" si="17"/>
        <v>8.5561496999999997E-3</v>
      </c>
      <c r="J59" s="86">
        <f t="shared" ca="1" si="22"/>
        <v>719464.04701028997</v>
      </c>
      <c r="K59" s="56" t="str">
        <f ca="1">IFERROR(OFFSET(INDIRECT($H$3 &amp; "!A125"), 3, 0), "")</f>
        <v>에브리피디아</v>
      </c>
      <c r="L59" s="39">
        <f t="shared" ca="1" si="18"/>
        <v>16.7</v>
      </c>
      <c r="M59" s="77">
        <f t="shared" ca="1" si="19"/>
        <v>6.0240963999999998E-3</v>
      </c>
      <c r="N59" s="86">
        <f t="shared" ca="1" si="23"/>
        <v>168155390.06746444</v>
      </c>
      <c r="O59" s="56" t="str">
        <f ca="1">IFERROR(OFFSET(INDIRECT($H$3 &amp; "!A152"), 3, 0), "")</f>
        <v>넴</v>
      </c>
      <c r="P59" s="39">
        <f t="shared" ca="1" si="20"/>
        <v>234</v>
      </c>
      <c r="Q59" s="77">
        <f t="shared" ca="1" si="21"/>
        <v>-8.4745762999999998E-3</v>
      </c>
      <c r="R59" s="86">
        <f t="shared" ca="1" si="24"/>
        <v>58400201.077718087</v>
      </c>
    </row>
    <row r="60" spans="1:18">
      <c r="A60" s="40" t="s">
        <v>147</v>
      </c>
      <c r="B60" s="11" t="s">
        <v>148</v>
      </c>
      <c r="C60" s="205">
        <v>21.6</v>
      </c>
      <c r="D60" s="34">
        <v>0</v>
      </c>
      <c r="E60" s="93">
        <v>283910421.80232561</v>
      </c>
      <c r="F60" s="35"/>
      <c r="G60" s="56" t="str">
        <f ca="1">IFERROR(OFFSET(INDIRECT($H$3 &amp; "!A179"), 4, 0), "")</f>
        <v>메타디움</v>
      </c>
      <c r="H60" s="39">
        <f t="shared" ca="1" si="16"/>
        <v>145</v>
      </c>
      <c r="I60" s="77">
        <f t="shared" ca="1" si="17"/>
        <v>-6.8493151000000004E-3</v>
      </c>
      <c r="J60" s="90">
        <f t="shared" ca="1" si="22"/>
        <v>79634449.46872063</v>
      </c>
      <c r="K60" s="58" t="str">
        <f ca="1">IFERROR(OFFSET(INDIRECT($H$3 &amp; "!A125"), 4, 0), "")</f>
        <v>썸씽</v>
      </c>
      <c r="L60" s="44">
        <f t="shared" ca="1" si="18"/>
        <v>72.8</v>
      </c>
      <c r="M60" s="78">
        <f t="shared" ca="1" si="19"/>
        <v>1.67597765E-2</v>
      </c>
      <c r="N60" s="90">
        <f t="shared" ca="1" si="23"/>
        <v>115340586.26105931</v>
      </c>
      <c r="O60" s="58" t="str">
        <f ca="1">IFERROR(OFFSET(INDIRECT($H$3 &amp; "!A152"), 4, 0), "")</f>
        <v>비체인</v>
      </c>
      <c r="P60" s="44">
        <f t="shared" ca="1" si="20"/>
        <v>156</v>
      </c>
      <c r="Q60" s="78">
        <f t="shared" ca="1" si="21"/>
        <v>1.9607843100000001E-2</v>
      </c>
      <c r="R60" s="90">
        <f t="shared" ca="1" si="24"/>
        <v>353215352.21927983</v>
      </c>
    </row>
    <row r="61" spans="1:18">
      <c r="A61" s="40" t="s">
        <v>103</v>
      </c>
      <c r="B61" s="11" t="s">
        <v>104</v>
      </c>
      <c r="C61" s="205">
        <v>1210</v>
      </c>
      <c r="D61" s="34">
        <v>0</v>
      </c>
      <c r="E61" s="93">
        <v>3236266.42993706</v>
      </c>
      <c r="F61" s="35"/>
      <c r="G61" s="60" t="str">
        <f ca="1">IFERROR(OFFSET(INDIRECT($H$3 &amp; "!A179"), 5, 0), "")</f>
        <v>비트토렌트</v>
      </c>
      <c r="H61" s="45">
        <f t="shared" ca="1" si="16"/>
        <v>5.12</v>
      </c>
      <c r="I61" s="80">
        <f t="shared" ca="1" si="17"/>
        <v>-1.15830116E-2</v>
      </c>
      <c r="J61" s="99">
        <f t="shared" ca="1" si="22"/>
        <v>10807183760.931234</v>
      </c>
      <c r="K61" s="56" t="str">
        <f ca="1">IFERROR(OFFSET(INDIRECT($H$3 &amp; "!A125"), 5, 0), "")</f>
        <v>아이오에스티</v>
      </c>
      <c r="L61" s="39">
        <f t="shared" ca="1" si="18"/>
        <v>37.1</v>
      </c>
      <c r="M61" s="77">
        <f t="shared" ca="1" si="19"/>
        <v>-5.3619302999999997E-3</v>
      </c>
      <c r="N61" s="99">
        <f t="shared" ca="1" si="23"/>
        <v>55850182.301724151</v>
      </c>
      <c r="O61" s="56" t="str">
        <f ca="1">IFERROR(OFFSET(INDIRECT($H$3 &amp; "!A152"), 5, 0), "")</f>
        <v>휴먼스케이프</v>
      </c>
      <c r="P61" s="39">
        <f t="shared" ca="1" si="20"/>
        <v>129</v>
      </c>
      <c r="Q61" s="77">
        <f t="shared" ca="1" si="21"/>
        <v>-1.52671756E-2</v>
      </c>
      <c r="R61" s="99">
        <f t="shared" ca="1" si="24"/>
        <v>53606055.207552232</v>
      </c>
    </row>
    <row r="62" spans="1:18">
      <c r="A62" s="40" t="s">
        <v>237</v>
      </c>
      <c r="B62" s="11" t="s">
        <v>238</v>
      </c>
      <c r="C62" s="205">
        <v>112</v>
      </c>
      <c r="D62" s="34">
        <v>0</v>
      </c>
      <c r="E62" s="93">
        <v>50223918.29330229</v>
      </c>
      <c r="F62" s="35"/>
      <c r="G62" s="56" t="str">
        <f ca="1">IFERROR(OFFSET(INDIRECT($H$3 &amp; "!A179"), 6, 0), "")</f>
        <v>모스코인</v>
      </c>
      <c r="H62" s="39">
        <f t="shared" ca="1" si="16"/>
        <v>143</v>
      </c>
      <c r="I62" s="77">
        <f t="shared" ca="1" si="17"/>
        <v>0</v>
      </c>
      <c r="J62" s="86">
        <f t="shared" ca="1" si="22"/>
        <v>26742646.907360539</v>
      </c>
      <c r="K62" s="56" t="str">
        <f ca="1">IFERROR(OFFSET(INDIRECT($H$3 &amp; "!A125"), 6, 0), "")</f>
        <v>트론</v>
      </c>
      <c r="L62" s="39">
        <f t="shared" ca="1" si="18"/>
        <v>104</v>
      </c>
      <c r="M62" s="77">
        <f t="shared" ca="1" si="19"/>
        <v>0</v>
      </c>
      <c r="N62" s="86">
        <f t="shared" ca="1" si="23"/>
        <v>218764593.58240813</v>
      </c>
      <c r="O62" s="56" t="str">
        <f ca="1">IFERROR(OFFSET(INDIRECT($H$3 &amp; "!A152"), 6, 0), "")</f>
        <v>엘프</v>
      </c>
      <c r="P62" s="39">
        <f t="shared" ca="1" si="20"/>
        <v>339</v>
      </c>
      <c r="Q62" s="77">
        <f t="shared" ca="1" si="21"/>
        <v>2.9585799000000001E-3</v>
      </c>
      <c r="R62" s="86">
        <f t="shared" ca="1" si="24"/>
        <v>8400832.9143080004</v>
      </c>
    </row>
    <row r="63" spans="1:18">
      <c r="A63" s="40" t="s">
        <v>79</v>
      </c>
      <c r="B63" s="11" t="s">
        <v>80</v>
      </c>
      <c r="C63" s="205">
        <v>890</v>
      </c>
      <c r="D63" s="34">
        <v>0</v>
      </c>
      <c r="E63" s="93">
        <v>3381144.7304901602</v>
      </c>
      <c r="F63" s="35"/>
      <c r="G63" s="56" t="str">
        <f ca="1">IFERROR(OFFSET(INDIRECT($H$3 &amp; "!A179"), 7, 0), "")</f>
        <v>메인프레임</v>
      </c>
      <c r="H63" s="39">
        <f t="shared" ca="1" si="16"/>
        <v>13.8</v>
      </c>
      <c r="I63" s="77">
        <f t="shared" ca="1" si="17"/>
        <v>-1.42857143E-2</v>
      </c>
      <c r="J63" s="86">
        <f t="shared" ca="1" si="22"/>
        <v>270531656.54821897</v>
      </c>
      <c r="K63" s="56" t="str">
        <f ca="1">IFERROR(OFFSET(INDIRECT($H$3 &amp; "!A125"), 7, 0), "")</f>
        <v>스톰엑스</v>
      </c>
      <c r="L63" s="39">
        <f t="shared" ca="1" si="18"/>
        <v>34.700000000000003</v>
      </c>
      <c r="M63" s="77">
        <f t="shared" ca="1" si="19"/>
        <v>8.7209301999999992E-3</v>
      </c>
      <c r="N63" s="86">
        <f t="shared" ca="1" si="23"/>
        <v>138229459.22477174</v>
      </c>
      <c r="O63" s="56" t="str">
        <f ca="1">IFERROR(OFFSET(INDIRECT($H$3 &amp; "!A152"), 7, 0), "")</f>
        <v>스팀</v>
      </c>
      <c r="P63" s="39">
        <f t="shared" ca="1" si="20"/>
        <v>657</v>
      </c>
      <c r="Q63" s="77">
        <f t="shared" ca="1" si="21"/>
        <v>2.49609984E-2</v>
      </c>
      <c r="R63" s="86">
        <f t="shared" ca="1" si="24"/>
        <v>18618049.37538759</v>
      </c>
    </row>
    <row r="64" spans="1:18">
      <c r="A64" s="40" t="s">
        <v>203</v>
      </c>
      <c r="B64" s="11" t="s">
        <v>204</v>
      </c>
      <c r="C64" s="205">
        <v>15.3</v>
      </c>
      <c r="D64" s="34">
        <v>0</v>
      </c>
      <c r="E64" s="93">
        <v>390119649.15122914</v>
      </c>
      <c r="F64" s="35"/>
      <c r="G64" s="56" t="str">
        <f ca="1">IFERROR(OFFSET(INDIRECT($H$3 &amp; "!A179"), 8, 0), "")</f>
        <v>왁스</v>
      </c>
      <c r="H64" s="39">
        <f t="shared" ca="1" si="16"/>
        <v>209</v>
      </c>
      <c r="I64" s="77">
        <f t="shared" ca="1" si="17"/>
        <v>-4.7619048000000002E-3</v>
      </c>
      <c r="J64" s="86">
        <f t="shared" ca="1" si="22"/>
        <v>15049565.22735667</v>
      </c>
      <c r="K64" s="56" t="str">
        <f ca="1">IFERROR(OFFSET(INDIRECT($H$3 &amp; "!A125"), 8, 0), "")</f>
        <v>에스티피</v>
      </c>
      <c r="L64" s="39">
        <f t="shared" ca="1" si="18"/>
        <v>73.2</v>
      </c>
      <c r="M64" s="77">
        <f t="shared" ca="1" si="19"/>
        <v>-1.0810810800000001E-2</v>
      </c>
      <c r="N64" s="86">
        <f t="shared" ca="1" si="23"/>
        <v>42150068.260898732</v>
      </c>
      <c r="O64" s="56" t="str">
        <f ca="1">IFERROR(OFFSET(INDIRECT($H$3 &amp; "!A152"), 8, 0), "")</f>
        <v>피르마체인</v>
      </c>
      <c r="P64" s="39">
        <f t="shared" ca="1" si="20"/>
        <v>146</v>
      </c>
      <c r="Q64" s="77">
        <f t="shared" ca="1" si="21"/>
        <v>5.7971014500000001E-2</v>
      </c>
      <c r="R64" s="86">
        <f t="shared" ca="1" si="24"/>
        <v>84521028.908479735</v>
      </c>
    </row>
    <row r="65" spans="1:18" ht="17.25" thickBot="1">
      <c r="A65" s="40" t="s">
        <v>219</v>
      </c>
      <c r="B65" s="11" t="s">
        <v>220</v>
      </c>
      <c r="C65" s="205">
        <v>212</v>
      </c>
      <c r="D65" s="34">
        <v>0</v>
      </c>
      <c r="E65" s="93">
        <v>30611003.52245567</v>
      </c>
      <c r="F65" s="35"/>
      <c r="G65" s="57" t="str">
        <f ca="1">IFERROR(OFFSET(INDIRECT($H$3 &amp; "!A179"), 9, 0), "")</f>
        <v>알파쿼크</v>
      </c>
      <c r="H65" s="37">
        <f t="shared" ca="1" si="16"/>
        <v>4965</v>
      </c>
      <c r="I65" s="79">
        <f t="shared" ca="1" si="17"/>
        <v>4.0444894000000002E-3</v>
      </c>
      <c r="J65" s="87">
        <f t="shared" ca="1" si="22"/>
        <v>2335861.2223709701</v>
      </c>
      <c r="K65" s="57" t="str">
        <f ca="1">IFERROR(OFFSET(INDIRECT($H$3 &amp; "!A125"), 9, 0), "")</f>
        <v>시아코인</v>
      </c>
      <c r="L65" s="37">
        <f t="shared" ca="1" si="18"/>
        <v>21.6</v>
      </c>
      <c r="M65" s="79">
        <f t="shared" ca="1" si="19"/>
        <v>0</v>
      </c>
      <c r="N65" s="87">
        <f t="shared" ca="1" si="23"/>
        <v>283910421.80232561</v>
      </c>
      <c r="O65" s="57" t="str">
        <f ca="1">IFERROR(OFFSET(INDIRECT($H$3 &amp; "!A152"), 9, 0), "")</f>
        <v>쎄타퓨엘</v>
      </c>
      <c r="P65" s="37">
        <f t="shared" ca="1" si="20"/>
        <v>391</v>
      </c>
      <c r="Q65" s="79">
        <f t="shared" ca="1" si="21"/>
        <v>5.1413882000000003E-3</v>
      </c>
      <c r="R65" s="87">
        <f t="shared" ca="1" si="24"/>
        <v>23617469.834959351</v>
      </c>
    </row>
    <row r="66" spans="1:18">
      <c r="A66" s="40" t="s">
        <v>221</v>
      </c>
      <c r="B66" s="11" t="s">
        <v>222</v>
      </c>
      <c r="C66" s="205">
        <v>143</v>
      </c>
      <c r="D66" s="34">
        <v>0</v>
      </c>
      <c r="E66" s="93">
        <v>26742646.907360539</v>
      </c>
      <c r="F66" s="35"/>
      <c r="G66" s="56" t="str">
        <f ca="1">IFERROR(OFFSET(INDIRECT($H$3 &amp; "!A179"), 10, 0), "")</f>
        <v>카바</v>
      </c>
      <c r="H66" s="38">
        <f t="shared" ref="H66:H75" ca="1" si="25">_xlfn.IFNA(VLOOKUP(G66, $B$2:$D$200, 2, FALSE), "")</f>
        <v>7955</v>
      </c>
      <c r="I66" s="76">
        <f t="shared" ref="I66:I75" ca="1" si="26">_xlfn.IFNA(VLOOKUP(G66, $B$2:$D$200, 3, FALSE), "")</f>
        <v>1.14431024E-2</v>
      </c>
      <c r="J66" s="85">
        <f t="shared" ca="1" si="22"/>
        <v>1662287.4825641799</v>
      </c>
      <c r="K66" s="55" t="str">
        <f ca="1">IFERROR(OFFSET(INDIRECT($H$3 &amp; "!A125"), 10, 0), "")</f>
        <v>저스트</v>
      </c>
      <c r="L66" s="38">
        <f t="shared" ca="1" si="18"/>
        <v>80.599999999999994</v>
      </c>
      <c r="M66" s="76">
        <f t="shared" ca="1" si="19"/>
        <v>-4.9382716000000004E-3</v>
      </c>
      <c r="N66" s="85">
        <f t="shared" ca="1" si="23"/>
        <v>91862221.828492299</v>
      </c>
      <c r="O66" s="55" t="str">
        <f ca="1">IFERROR(OFFSET(INDIRECT($H$3 &amp; "!A152"), 10, 0), "")</f>
        <v>온톨로지가스</v>
      </c>
      <c r="P66" s="38">
        <f t="shared" ca="1" si="20"/>
        <v>1015</v>
      </c>
      <c r="Q66" s="76">
        <f t="shared" ca="1" si="21"/>
        <v>-1.45631068E-2</v>
      </c>
      <c r="R66" s="85">
        <f t="shared" ca="1" si="24"/>
        <v>5098815.0177767603</v>
      </c>
    </row>
    <row r="67" spans="1:18">
      <c r="A67" s="40" t="s">
        <v>143</v>
      </c>
      <c r="B67" s="11" t="s">
        <v>144</v>
      </c>
      <c r="C67" s="205">
        <v>117</v>
      </c>
      <c r="D67" s="34">
        <v>0</v>
      </c>
      <c r="E67" s="93">
        <v>48906470.053785414</v>
      </c>
      <c r="F67" s="35"/>
      <c r="G67" s="56" t="str">
        <f ca="1">IFERROR(OFFSET(INDIRECT($H$3 &amp; "!A179"), 11, 0), "")</f>
        <v>아하토큰</v>
      </c>
      <c r="H67" s="39">
        <f t="shared" ca="1" si="25"/>
        <v>12.3</v>
      </c>
      <c r="I67" s="77">
        <f t="shared" ca="1" si="26"/>
        <v>0</v>
      </c>
      <c r="J67" s="86">
        <f t="shared" ca="1" si="22"/>
        <v>214792824.03681001</v>
      </c>
      <c r="K67" s="56" t="str">
        <f ca="1">IFERROR(OFFSET(INDIRECT($H$3 &amp; "!A125"), 11, 0), "")</f>
        <v>메디블록</v>
      </c>
      <c r="L67" s="39">
        <f t="shared" ca="1" si="18"/>
        <v>88.8</v>
      </c>
      <c r="M67" s="77">
        <f t="shared" ca="1" si="19"/>
        <v>-1.1248594000000001E-3</v>
      </c>
      <c r="N67" s="86">
        <f t="shared" ca="1" si="23"/>
        <v>201784543.39395702</v>
      </c>
      <c r="O67" s="56" t="str">
        <f ca="1">IFERROR(OFFSET(INDIRECT($H$3 &amp; "!A152"), 11, 0), "")</f>
        <v>그로스톨코인</v>
      </c>
      <c r="P67" s="39">
        <f t="shared" ca="1" si="20"/>
        <v>1070</v>
      </c>
      <c r="Q67" s="77">
        <f t="shared" ca="1" si="21"/>
        <v>6.4676616899999997E-2</v>
      </c>
      <c r="R67" s="86">
        <f t="shared" ca="1" si="24"/>
        <v>21650494.970444459</v>
      </c>
    </row>
    <row r="68" spans="1:18">
      <c r="A68" s="40" t="s">
        <v>149</v>
      </c>
      <c r="B68" s="11" t="s">
        <v>150</v>
      </c>
      <c r="C68" s="205">
        <v>13</v>
      </c>
      <c r="D68" s="34">
        <v>0</v>
      </c>
      <c r="E68" s="93">
        <v>411077319.44324672</v>
      </c>
      <c r="F68" s="35"/>
      <c r="G68" s="56" t="str">
        <f ca="1">IFERROR(OFFSET(INDIRECT($H$3 &amp; "!A179"), 12, 0), "")</f>
        <v>스트라이크</v>
      </c>
      <c r="H68" s="39">
        <f t="shared" ca="1" si="25"/>
        <v>63420</v>
      </c>
      <c r="I68" s="77">
        <f t="shared" ca="1" si="26"/>
        <v>-6.8900719999999997E-3</v>
      </c>
      <c r="J68" s="86">
        <f t="shared" ca="1" si="22"/>
        <v>136903.49087245</v>
      </c>
      <c r="K68" s="56" t="str">
        <f ca="1">IFERROR(OFFSET(INDIRECT($H$3 &amp; "!A125"), 12, 0), "")</f>
        <v>썬더토큰</v>
      </c>
      <c r="L68" s="39">
        <f t="shared" ca="1" si="18"/>
        <v>12.6</v>
      </c>
      <c r="M68" s="77">
        <f t="shared" ca="1" si="19"/>
        <v>8.0000000000000002E-3</v>
      </c>
      <c r="N68" s="86">
        <f t="shared" ca="1" si="23"/>
        <v>276685839.56820464</v>
      </c>
      <c r="O68" s="56" t="str">
        <f ca="1">IFERROR(OFFSET(INDIRECT($H$3 &amp; "!A152"), 12, 0), "")</f>
        <v>앵커</v>
      </c>
      <c r="P68" s="39">
        <f t="shared" ca="1" si="20"/>
        <v>117</v>
      </c>
      <c r="Q68" s="77">
        <f t="shared" ca="1" si="21"/>
        <v>0</v>
      </c>
      <c r="R68" s="86">
        <f t="shared" ca="1" si="24"/>
        <v>48906470.053785414</v>
      </c>
    </row>
    <row r="69" spans="1:18">
      <c r="A69" s="40" t="s">
        <v>209</v>
      </c>
      <c r="B69" s="11" t="s">
        <v>210</v>
      </c>
      <c r="C69" s="205">
        <v>12.3</v>
      </c>
      <c r="D69" s="34">
        <v>0</v>
      </c>
      <c r="E69" s="93">
        <v>214792824.03681001</v>
      </c>
      <c r="F69" s="35"/>
      <c r="G69" s="56" t="str">
        <f ca="1">IFERROR(OFFSET(INDIRECT($H$3 &amp; "!A179"), 13, 0), "")</f>
        <v>샌드박스</v>
      </c>
      <c r="H69" s="39">
        <f t="shared" ca="1" si="25"/>
        <v>702</v>
      </c>
      <c r="I69" s="77">
        <f t="shared" ca="1" si="26"/>
        <v>-2.8409091E-3</v>
      </c>
      <c r="J69" s="86">
        <f t="shared" ca="1" si="22"/>
        <v>47576979.885524377</v>
      </c>
      <c r="K69" s="56" t="str">
        <f ca="1">IFERROR(OFFSET(INDIRECT($H$3 &amp; "!A125"), 13, 0), "")</f>
        <v>쿼크체인</v>
      </c>
      <c r="L69" s="39">
        <f t="shared" ca="1" si="18"/>
        <v>23.8</v>
      </c>
      <c r="M69" s="77">
        <f t="shared" ca="1" si="19"/>
        <v>-4.1841003999999998E-3</v>
      </c>
      <c r="N69" s="86">
        <f t="shared" ca="1" si="23"/>
        <v>235416472.64352074</v>
      </c>
      <c r="O69" s="56" t="str">
        <f ca="1">IFERROR(OFFSET(INDIRECT($H$3 &amp; "!A152"), 13, 0), "")</f>
        <v>스테이터스네트워크토큰</v>
      </c>
      <c r="P69" s="39">
        <f t="shared" ca="1" si="20"/>
        <v>116</v>
      </c>
      <c r="Q69" s="77">
        <f t="shared" ca="1" si="21"/>
        <v>2.65486726E-2</v>
      </c>
      <c r="R69" s="86">
        <f t="shared" ca="1" si="24"/>
        <v>235325003.43378386</v>
      </c>
    </row>
    <row r="70" spans="1:18">
      <c r="A70" s="40" t="s">
        <v>77</v>
      </c>
      <c r="B70" s="11" t="s">
        <v>78</v>
      </c>
      <c r="C70" s="205">
        <v>776200</v>
      </c>
      <c r="D70" s="34">
        <v>-1.2881620000000001E-4</v>
      </c>
      <c r="E70" s="93">
        <v>27421.458415019999</v>
      </c>
      <c r="F70" s="35"/>
      <c r="G70" s="56" t="str">
        <f ca="1">IFERROR(OFFSET(INDIRECT($H$3 &amp; "!A179"), 14, 0), "")</f>
        <v>던프로토콜</v>
      </c>
      <c r="H70" s="39">
        <f t="shared" ca="1" si="25"/>
        <v>4535</v>
      </c>
      <c r="I70" s="77">
        <f t="shared" ca="1" si="26"/>
        <v>-2.2002200000000001E-3</v>
      </c>
      <c r="J70" s="90">
        <f t="shared" ca="1" si="22"/>
        <v>6585279.7098138398</v>
      </c>
      <c r="K70" s="58" t="str">
        <f ca="1">IFERROR(OFFSET(INDIRECT($H$3 &amp; "!A125"), 14, 0), "")</f>
        <v>리퍼리움</v>
      </c>
      <c r="L70" s="44">
        <f t="shared" ca="1" si="18"/>
        <v>15.3</v>
      </c>
      <c r="M70" s="78">
        <f t="shared" ca="1" si="19"/>
        <v>0</v>
      </c>
      <c r="N70" s="90">
        <f t="shared" ca="1" si="23"/>
        <v>390119649.15122914</v>
      </c>
      <c r="O70" s="58" t="str">
        <f ca="1">IFERROR(OFFSET(INDIRECT($H$3 &amp; "!A152"), 14, 0), "")</f>
        <v>헌트</v>
      </c>
      <c r="P70" s="44">
        <f t="shared" ca="1" si="20"/>
        <v>388</v>
      </c>
      <c r="Q70" s="78">
        <f t="shared" ca="1" si="21"/>
        <v>-2.5706941000000001E-3</v>
      </c>
      <c r="R70" s="90">
        <f t="shared" ca="1" si="24"/>
        <v>16321437.445682</v>
      </c>
    </row>
    <row r="71" spans="1:18">
      <c r="A71" s="40" t="s">
        <v>66</v>
      </c>
      <c r="B71" s="11" t="s">
        <v>67</v>
      </c>
      <c r="C71" s="205">
        <v>4760</v>
      </c>
      <c r="D71" s="34">
        <v>-1.0493179E-3</v>
      </c>
      <c r="E71" s="93">
        <v>1891927.45952034</v>
      </c>
      <c r="F71" s="35"/>
      <c r="G71" s="60" t="str">
        <f ca="1">IFERROR(OFFSET(INDIRECT($H$3 &amp; "!A179"), 15, 0), "")</f>
        <v>코박토큰</v>
      </c>
      <c r="H71" s="45">
        <f t="shared" ca="1" si="25"/>
        <v>4760</v>
      </c>
      <c r="I71" s="80">
        <f t="shared" ca="1" si="26"/>
        <v>-1.0493179E-3</v>
      </c>
      <c r="J71" s="99">
        <f t="shared" ca="1" si="22"/>
        <v>1891927.45952034</v>
      </c>
      <c r="K71" s="56" t="str">
        <f ca="1">IFERROR(OFFSET(INDIRECT($H$3 &amp; "!A125"), 15, 0), "")</f>
        <v>비트토렌트</v>
      </c>
      <c r="L71" s="39">
        <f t="shared" ca="1" si="18"/>
        <v>5.12</v>
      </c>
      <c r="M71" s="77">
        <f t="shared" ca="1" si="19"/>
        <v>-1.15830116E-2</v>
      </c>
      <c r="N71" s="99">
        <f t="shared" ca="1" si="23"/>
        <v>10807183760.931234</v>
      </c>
      <c r="O71" s="56" t="str">
        <f ca="1">IFERROR(OFFSET(INDIRECT($H$3 &amp; "!A152"), 15, 0), "")</f>
        <v>폴리매쓰</v>
      </c>
      <c r="P71" s="39">
        <f t="shared" ca="1" si="20"/>
        <v>386</v>
      </c>
      <c r="Q71" s="77">
        <f t="shared" ca="1" si="21"/>
        <v>8.1232493000000003E-2</v>
      </c>
      <c r="R71" s="99">
        <f t="shared" ca="1" si="24"/>
        <v>137037813.96938306</v>
      </c>
    </row>
    <row r="72" spans="1:18">
      <c r="A72" s="40" t="s">
        <v>245</v>
      </c>
      <c r="B72" s="11" t="s">
        <v>246</v>
      </c>
      <c r="C72" s="205">
        <v>8925</v>
      </c>
      <c r="D72" s="34">
        <v>-1.1191942000000001E-3</v>
      </c>
      <c r="E72" s="93">
        <v>1396989.5574407999</v>
      </c>
      <c r="F72" s="35"/>
      <c r="G72" s="56" t="str">
        <f ca="1">IFERROR(OFFSET(INDIRECT($H$3 &amp; "!A179"), 16, 0), "")</f>
        <v>가스</v>
      </c>
      <c r="H72" s="39">
        <f t="shared" ca="1" si="25"/>
        <v>11580</v>
      </c>
      <c r="I72" s="77">
        <f t="shared" ca="1" si="26"/>
        <v>-7.7120823E-3</v>
      </c>
      <c r="J72" s="86">
        <f t="shared" ca="1" si="22"/>
        <v>998014.03832502</v>
      </c>
      <c r="K72" s="56" t="str">
        <f ca="1">IFERROR(OFFSET(INDIRECT($H$3 &amp; "!A125"), 16, 0), "")</f>
        <v>메인프레임</v>
      </c>
      <c r="L72" s="39">
        <f t="shared" ca="1" si="18"/>
        <v>13.8</v>
      </c>
      <c r="M72" s="77">
        <f t="shared" ca="1" si="19"/>
        <v>-1.42857143E-2</v>
      </c>
      <c r="N72" s="86">
        <f t="shared" ca="1" si="23"/>
        <v>270531656.54821897</v>
      </c>
      <c r="O72" s="56" t="str">
        <f ca="1">IFERROR(OFFSET(INDIRECT($H$3 &amp; "!A152"), 16, 0), "")</f>
        <v>메타디움</v>
      </c>
      <c r="P72" s="39">
        <f t="shared" ca="1" si="20"/>
        <v>145</v>
      </c>
      <c r="Q72" s="77">
        <f t="shared" ca="1" si="21"/>
        <v>-6.8493151000000004E-3</v>
      </c>
      <c r="R72" s="86">
        <f t="shared" ca="1" si="24"/>
        <v>79634449.46872063</v>
      </c>
    </row>
    <row r="73" spans="1:18">
      <c r="A73" s="40" t="s">
        <v>201</v>
      </c>
      <c r="B73" s="11" t="s">
        <v>202</v>
      </c>
      <c r="C73" s="205">
        <v>88.8</v>
      </c>
      <c r="D73" s="34">
        <v>-1.1248594000000001E-3</v>
      </c>
      <c r="E73" s="93">
        <v>201784543.39395702</v>
      </c>
      <c r="F73" s="35"/>
      <c r="G73" s="56" t="str">
        <f ca="1">IFERROR(OFFSET(INDIRECT($H$3 &amp; "!A179"), 17, 0), "")</f>
        <v>퀀텀</v>
      </c>
      <c r="H73" s="39">
        <f t="shared" ca="1" si="25"/>
        <v>15740</v>
      </c>
      <c r="I73" s="77">
        <f t="shared" ca="1" si="26"/>
        <v>5.7507987000000003E-3</v>
      </c>
      <c r="J73" s="86">
        <f t="shared" ca="1" si="22"/>
        <v>4397036.4076782595</v>
      </c>
      <c r="K73" s="56" t="str">
        <f ca="1">IFERROR(OFFSET(INDIRECT($H$3 &amp; "!A125"), 17, 0), "")</f>
        <v>아하토큰</v>
      </c>
      <c r="L73" s="39">
        <f t="shared" ca="1" si="18"/>
        <v>12.3</v>
      </c>
      <c r="M73" s="77">
        <f t="shared" ca="1" si="19"/>
        <v>0</v>
      </c>
      <c r="N73" s="86">
        <f t="shared" ca="1" si="23"/>
        <v>214792824.03681001</v>
      </c>
      <c r="O73" s="56" t="str">
        <f ca="1">IFERROR(OFFSET(INDIRECT($H$3 &amp; "!A152"), 17, 0), "")</f>
        <v>모스코인</v>
      </c>
      <c r="P73" s="39">
        <f t="shared" ca="1" si="20"/>
        <v>143</v>
      </c>
      <c r="Q73" s="77">
        <f t="shared" ca="1" si="21"/>
        <v>0</v>
      </c>
      <c r="R73" s="86">
        <f t="shared" ca="1" si="24"/>
        <v>26742646.907360539</v>
      </c>
    </row>
    <row r="74" spans="1:18">
      <c r="A74" s="40" t="s">
        <v>95</v>
      </c>
      <c r="B74" s="11" t="s">
        <v>96</v>
      </c>
      <c r="C74" s="205">
        <v>4255</v>
      </c>
      <c r="D74" s="34">
        <v>-1.1737089E-3</v>
      </c>
      <c r="E74" s="93">
        <v>2154276.4166023601</v>
      </c>
      <c r="F74" s="35"/>
      <c r="G74" s="56" t="str">
        <f ca="1">IFERROR(OFFSET(INDIRECT($H$3 &amp; "!A179"), 18, 0), "")</f>
        <v>스팀달러</v>
      </c>
      <c r="H74" s="39">
        <f t="shared" ca="1" si="25"/>
        <v>8925</v>
      </c>
      <c r="I74" s="77">
        <f t="shared" ca="1" si="26"/>
        <v>-1.1191942000000001E-3</v>
      </c>
      <c r="J74" s="86">
        <f t="shared" ca="1" si="22"/>
        <v>1396989.5574407999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왁스</v>
      </c>
      <c r="P74" s="39">
        <f t="shared" ca="1" si="20"/>
        <v>209</v>
      </c>
      <c r="Q74" s="77">
        <f t="shared" ca="1" si="21"/>
        <v>-4.7619048000000002E-3</v>
      </c>
      <c r="R74" s="86">
        <f t="shared" ca="1" si="24"/>
        <v>15049565.22735667</v>
      </c>
    </row>
    <row r="75" spans="1:18" ht="17.25" thickBot="1">
      <c r="A75" s="40" t="s">
        <v>195</v>
      </c>
      <c r="B75" s="11" t="s">
        <v>196</v>
      </c>
      <c r="C75" s="205">
        <v>4535</v>
      </c>
      <c r="D75" s="34">
        <v>-2.2002200000000001E-3</v>
      </c>
      <c r="E75" s="93">
        <v>6585279.7098138398</v>
      </c>
      <c r="F75" s="35"/>
      <c r="G75" s="57" t="str">
        <f ca="1">IFERROR(OFFSET(INDIRECT($H$3 &amp; "!A179"), 19, 0), "")</f>
        <v>플로우</v>
      </c>
      <c r="H75" s="37">
        <f t="shared" ca="1" si="25"/>
        <v>27030</v>
      </c>
      <c r="I75" s="79">
        <f t="shared" ca="1" si="26"/>
        <v>2.5964391999999999E-3</v>
      </c>
      <c r="J75" s="87">
        <f t="shared" ca="1" si="22"/>
        <v>2762600.6526365299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샌드박스</v>
      </c>
      <c r="P75" s="37">
        <f t="shared" ca="1" si="20"/>
        <v>702</v>
      </c>
      <c r="Q75" s="79">
        <f t="shared" ca="1" si="21"/>
        <v>-2.8409091E-3</v>
      </c>
      <c r="R75" s="87">
        <f t="shared" ca="1" si="24"/>
        <v>47576979.885524377</v>
      </c>
    </row>
    <row r="76" spans="1:18">
      <c r="A76" s="40" t="s">
        <v>227</v>
      </c>
      <c r="B76" s="11" t="s">
        <v>228</v>
      </c>
      <c r="C76" s="205">
        <v>388</v>
      </c>
      <c r="D76" s="34">
        <v>-2.5706941000000001E-3</v>
      </c>
      <c r="E76" s="93">
        <v>16321437.445682</v>
      </c>
      <c r="F76" s="35"/>
      <c r="G76" s="35"/>
      <c r="H76" s="35"/>
      <c r="I76" s="35"/>
    </row>
    <row r="77" spans="1:18">
      <c r="A77" s="40" t="s">
        <v>123</v>
      </c>
      <c r="B77" s="11" t="s">
        <v>124</v>
      </c>
      <c r="C77" s="205">
        <v>381</v>
      </c>
      <c r="D77" s="34">
        <v>-2.6178009999999999E-3</v>
      </c>
      <c r="E77" s="93">
        <v>27051171.322533701</v>
      </c>
      <c r="F77" s="35"/>
      <c r="G77" s="35"/>
      <c r="H77" s="35"/>
      <c r="I77" s="35"/>
    </row>
    <row r="78" spans="1:18">
      <c r="A78" s="40" t="s">
        <v>113</v>
      </c>
      <c r="B78" s="11" t="s">
        <v>114</v>
      </c>
      <c r="C78" s="205">
        <v>702</v>
      </c>
      <c r="D78" s="34">
        <v>-2.8409091E-3</v>
      </c>
      <c r="E78" s="93">
        <v>47576979.885524377</v>
      </c>
      <c r="F78" s="35"/>
      <c r="G78" s="35"/>
      <c r="H78" s="35"/>
      <c r="I78" s="35"/>
    </row>
    <row r="79" spans="1:18">
      <c r="A79" s="40" t="s">
        <v>83</v>
      </c>
      <c r="B79" s="11" t="s">
        <v>84</v>
      </c>
      <c r="C79" s="205">
        <v>6160</v>
      </c>
      <c r="D79" s="34">
        <v>-3.2362459999999999E-3</v>
      </c>
      <c r="E79" s="93">
        <v>14053590.08390565</v>
      </c>
      <c r="F79" s="35"/>
      <c r="G79" s="35"/>
      <c r="H79" s="35"/>
      <c r="I79" s="35"/>
    </row>
    <row r="80" spans="1:18">
      <c r="A80" s="40" t="s">
        <v>87</v>
      </c>
      <c r="B80" s="11" t="s">
        <v>88</v>
      </c>
      <c r="C80" s="205">
        <v>196300</v>
      </c>
      <c r="D80" s="34">
        <v>-3.3003300000000002E-3</v>
      </c>
      <c r="E80" s="93">
        <v>30661.315089439999</v>
      </c>
      <c r="F80" s="35"/>
      <c r="G80" s="35"/>
      <c r="H80" s="35"/>
      <c r="I80" s="35"/>
    </row>
    <row r="81" spans="1:9">
      <c r="A81" s="40" t="s">
        <v>111</v>
      </c>
      <c r="B81" s="11" t="s">
        <v>112</v>
      </c>
      <c r="C81" s="205">
        <v>8370</v>
      </c>
      <c r="D81" s="34">
        <v>-3.5714286E-3</v>
      </c>
      <c r="E81" s="93">
        <v>805806.12349512998</v>
      </c>
      <c r="F81" s="35"/>
      <c r="G81" s="35"/>
      <c r="H81" s="35"/>
      <c r="I81" s="35"/>
    </row>
    <row r="82" spans="1:9">
      <c r="A82" s="40" t="s">
        <v>247</v>
      </c>
      <c r="B82" s="11" t="s">
        <v>248</v>
      </c>
      <c r="C82" s="205">
        <v>2495</v>
      </c>
      <c r="D82" s="34">
        <v>-3.9920160000000001E-3</v>
      </c>
      <c r="E82" s="93">
        <v>2447226.0965713901</v>
      </c>
      <c r="F82" s="35"/>
      <c r="G82" s="35"/>
      <c r="H82" s="35"/>
      <c r="I82" s="35"/>
    </row>
    <row r="83" spans="1:9">
      <c r="A83" s="40" t="s">
        <v>101</v>
      </c>
      <c r="B83" s="11" t="s">
        <v>102</v>
      </c>
      <c r="C83" s="205">
        <v>1235</v>
      </c>
      <c r="D83" s="34">
        <v>-4.0322581E-3</v>
      </c>
      <c r="E83" s="93">
        <v>4637830.6428870102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205">
        <v>23.8</v>
      </c>
      <c r="D84" s="34">
        <v>-4.1841003999999998E-3</v>
      </c>
      <c r="E84" s="93">
        <v>235416472.64352074</v>
      </c>
      <c r="F84" s="35"/>
      <c r="G84" s="35"/>
      <c r="H84" s="35"/>
      <c r="I84" s="35"/>
    </row>
    <row r="85" spans="1:9">
      <c r="A85" s="40" t="s">
        <v>213</v>
      </c>
      <c r="B85" s="11" t="s">
        <v>214</v>
      </c>
      <c r="C85" s="205">
        <v>1140</v>
      </c>
      <c r="D85" s="34">
        <v>-4.3668122000000004E-3</v>
      </c>
      <c r="E85" s="93">
        <v>59834330.807109289</v>
      </c>
      <c r="F85" s="35"/>
      <c r="G85" s="35"/>
      <c r="H85" s="35"/>
      <c r="I85" s="35"/>
    </row>
    <row r="86" spans="1:9">
      <c r="A86" s="40" t="s">
        <v>229</v>
      </c>
      <c r="B86" s="11" t="s">
        <v>230</v>
      </c>
      <c r="C86" s="205">
        <v>209</v>
      </c>
      <c r="D86" s="34">
        <v>-4.7619048000000002E-3</v>
      </c>
      <c r="E86" s="93">
        <v>15049565.22735667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205">
        <v>80.599999999999994</v>
      </c>
      <c r="D87" s="34">
        <v>-4.9382716000000004E-3</v>
      </c>
      <c r="E87" s="93">
        <v>91862221.828492299</v>
      </c>
      <c r="F87" s="35"/>
      <c r="G87" s="35"/>
      <c r="H87" s="35"/>
      <c r="I87" s="35"/>
    </row>
    <row r="88" spans="1:9">
      <c r="A88" s="40" t="s">
        <v>60</v>
      </c>
      <c r="B88" s="11" t="s">
        <v>61</v>
      </c>
      <c r="C88" s="205">
        <v>957</v>
      </c>
      <c r="D88" s="34">
        <v>-5.1975051999999999E-3</v>
      </c>
      <c r="E88" s="93">
        <v>16808692.702994961</v>
      </c>
      <c r="F88" s="35"/>
      <c r="G88" s="35"/>
      <c r="H88" s="35"/>
      <c r="I88" s="35"/>
    </row>
    <row r="89" spans="1:9">
      <c r="A89" s="40" t="s">
        <v>64</v>
      </c>
      <c r="B89" s="11" t="s">
        <v>65</v>
      </c>
      <c r="C89" s="205">
        <v>37.1</v>
      </c>
      <c r="D89" s="34">
        <v>-5.3619302999999997E-3</v>
      </c>
      <c r="E89" s="93">
        <v>55850182.301724151</v>
      </c>
      <c r="F89" s="35"/>
      <c r="G89" s="35"/>
      <c r="H89" s="35"/>
      <c r="I89" s="35"/>
    </row>
    <row r="90" spans="1:9">
      <c r="A90" s="40" t="s">
        <v>171</v>
      </c>
      <c r="B90" s="11" t="s">
        <v>172</v>
      </c>
      <c r="C90" s="205">
        <v>3395</v>
      </c>
      <c r="D90" s="34">
        <v>-5.8565153999999998E-3</v>
      </c>
      <c r="E90" s="93">
        <v>4861073.7981239799</v>
      </c>
      <c r="F90" s="35"/>
      <c r="G90" s="35"/>
      <c r="H90" s="35"/>
      <c r="I90" s="35"/>
    </row>
    <row r="91" spans="1:9">
      <c r="A91" s="40" t="s">
        <v>193</v>
      </c>
      <c r="B91" s="11" t="s">
        <v>194</v>
      </c>
      <c r="C91" s="205">
        <v>145</v>
      </c>
      <c r="D91" s="34">
        <v>-6.8493151000000004E-3</v>
      </c>
      <c r="E91" s="93">
        <v>79634449.46872063</v>
      </c>
      <c r="F91" s="35"/>
      <c r="G91" s="35"/>
      <c r="H91" s="35"/>
      <c r="I91" s="35"/>
    </row>
    <row r="92" spans="1:9">
      <c r="A92" s="40" t="s">
        <v>181</v>
      </c>
      <c r="B92" s="11" t="s">
        <v>182</v>
      </c>
      <c r="C92" s="205">
        <v>63420</v>
      </c>
      <c r="D92" s="34">
        <v>-6.8900719999999997E-3</v>
      </c>
      <c r="E92" s="93">
        <v>136903.49087245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205">
        <v>31720</v>
      </c>
      <c r="D93" s="34">
        <v>-7.5093866999999996E-3</v>
      </c>
      <c r="E93" s="93">
        <v>344765.51295193</v>
      </c>
      <c r="F93" s="35"/>
      <c r="G93" s="35"/>
      <c r="H93" s="35"/>
      <c r="I93" s="35"/>
    </row>
    <row r="94" spans="1:9">
      <c r="A94" s="40" t="s">
        <v>141</v>
      </c>
      <c r="B94" s="11" t="s">
        <v>142</v>
      </c>
      <c r="C94" s="205">
        <v>11580</v>
      </c>
      <c r="D94" s="34">
        <v>-7.7120823E-3</v>
      </c>
      <c r="E94" s="93">
        <v>998014.03832502</v>
      </c>
      <c r="F94" s="35"/>
      <c r="G94" s="35"/>
      <c r="H94" s="35"/>
      <c r="I94" s="35"/>
    </row>
    <row r="95" spans="1:9">
      <c r="A95" s="40" t="s">
        <v>56</v>
      </c>
      <c r="B95" s="11" t="s">
        <v>57</v>
      </c>
      <c r="C95" s="205">
        <v>234</v>
      </c>
      <c r="D95" s="34">
        <v>-8.4745762999999998E-3</v>
      </c>
      <c r="E95" s="93">
        <v>58400201.077718087</v>
      </c>
      <c r="F95" s="35"/>
      <c r="G95" s="35"/>
      <c r="H95" s="35"/>
      <c r="I95" s="35"/>
    </row>
    <row r="96" spans="1:9">
      <c r="A96" s="40" t="s">
        <v>175</v>
      </c>
      <c r="B96" s="11" t="s">
        <v>176</v>
      </c>
      <c r="C96" s="205">
        <v>1575</v>
      </c>
      <c r="D96" s="34">
        <v>-9.4339622999999994E-3</v>
      </c>
      <c r="E96" s="93">
        <v>1025271.98340235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205">
        <v>73.2</v>
      </c>
      <c r="D97" s="34">
        <v>-1.0810810800000001E-2</v>
      </c>
      <c r="E97" s="93">
        <v>42150068.260898732</v>
      </c>
      <c r="F97" s="35"/>
      <c r="G97" s="35"/>
      <c r="H97" s="35"/>
      <c r="I97" s="35"/>
    </row>
    <row r="98" spans="1:9">
      <c r="A98" s="40" t="s">
        <v>97</v>
      </c>
      <c r="B98" s="11" t="s">
        <v>98</v>
      </c>
      <c r="C98" s="205">
        <v>5.12</v>
      </c>
      <c r="D98" s="34">
        <v>-1.15830116E-2</v>
      </c>
      <c r="E98" s="93">
        <v>10807183760.931234</v>
      </c>
      <c r="F98" s="35"/>
      <c r="G98" s="35"/>
      <c r="H98" s="35"/>
      <c r="I98" s="35"/>
    </row>
    <row r="99" spans="1:9">
      <c r="A99" s="40" t="s">
        <v>207</v>
      </c>
      <c r="B99" s="11" t="s">
        <v>208</v>
      </c>
      <c r="C99" s="205">
        <v>13.8</v>
      </c>
      <c r="D99" s="34">
        <v>-1.42857143E-2</v>
      </c>
      <c r="E99" s="93">
        <v>270531656.54821897</v>
      </c>
      <c r="F99" s="35"/>
      <c r="G99" s="35"/>
      <c r="H99" s="35"/>
      <c r="I99" s="35"/>
    </row>
    <row r="100" spans="1:9">
      <c r="A100" s="40" t="s">
        <v>183</v>
      </c>
      <c r="B100" s="11" t="s">
        <v>184</v>
      </c>
      <c r="C100" s="205">
        <v>1015</v>
      </c>
      <c r="D100" s="34">
        <v>-1.45631068E-2</v>
      </c>
      <c r="E100" s="93">
        <v>5098815.0177767603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205">
        <v>129</v>
      </c>
      <c r="D101" s="34">
        <v>-1.52671756E-2</v>
      </c>
      <c r="E101" s="93">
        <v>53606055.207552232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205">
        <v>9080</v>
      </c>
      <c r="D102" s="34">
        <v>-1.8908698000000002E-2</v>
      </c>
      <c r="E102" s="93">
        <v>12327544.39131964</v>
      </c>
      <c r="F102" s="35"/>
      <c r="G102" s="35"/>
      <c r="H102" s="35"/>
      <c r="I102" s="35"/>
    </row>
    <row r="103" spans="1:9">
      <c r="A103" s="40" t="s">
        <v>139</v>
      </c>
      <c r="B103" s="11" t="s">
        <v>140</v>
      </c>
      <c r="C103" s="205">
        <v>7090</v>
      </c>
      <c r="D103" s="34">
        <v>-2.4759284699999998E-2</v>
      </c>
      <c r="E103" s="93">
        <v>3376099.4212091998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231</v>
      </c>
      <c r="B2" s="11" t="s">
        <v>232</v>
      </c>
      <c r="C2" s="95">
        <v>629</v>
      </c>
      <c r="D2" s="92">
        <v>0.14571949000000001</v>
      </c>
      <c r="E2" s="93">
        <v>136807663.12403533</v>
      </c>
      <c r="F2" s="35"/>
      <c r="G2" s="54"/>
      <c r="H2" s="35"/>
      <c r="I2" s="35"/>
    </row>
    <row r="3" spans="1:18" ht="17.25" thickBot="1">
      <c r="A3" s="40" t="s">
        <v>223</v>
      </c>
      <c r="B3" s="11" t="s">
        <v>224</v>
      </c>
      <c r="C3" s="95">
        <v>6185</v>
      </c>
      <c r="D3" s="92">
        <v>8.6994727600000002E-2</v>
      </c>
      <c r="E3" s="93">
        <v>25006309.661992989</v>
      </c>
      <c r="F3" s="35"/>
      <c r="G3" s="305" t="s">
        <v>260</v>
      </c>
      <c r="H3" s="317" t="s">
        <v>330</v>
      </c>
      <c r="I3" s="317"/>
      <c r="K3" s="261" t="s">
        <v>34</v>
      </c>
      <c r="L3" s="262"/>
      <c r="M3" s="262"/>
      <c r="N3" s="263"/>
      <c r="O3" s="261" t="s">
        <v>261</v>
      </c>
      <c r="P3" s="262"/>
      <c r="Q3" s="262"/>
      <c r="R3" s="263"/>
    </row>
    <row r="4" spans="1:18" ht="17.25" thickBot="1">
      <c r="A4" s="40" t="s">
        <v>205</v>
      </c>
      <c r="B4" s="11" t="s">
        <v>206</v>
      </c>
      <c r="C4" s="95">
        <v>386</v>
      </c>
      <c r="D4" s="92">
        <v>8.1232493000000003E-2</v>
      </c>
      <c r="E4" s="93">
        <v>137037813.96938306</v>
      </c>
      <c r="F4" s="35"/>
      <c r="G4" s="306"/>
      <c r="H4" s="318"/>
      <c r="I4" s="318"/>
      <c r="K4" s="298" t="s">
        <v>55</v>
      </c>
      <c r="L4" s="314">
        <f ca="1">NOW()</f>
        <v>44428.886579976854</v>
      </c>
      <c r="M4" s="315"/>
      <c r="N4" s="316"/>
      <c r="O4" s="313" t="s">
        <v>55</v>
      </c>
      <c r="P4" s="314">
        <f ca="1">NOW()</f>
        <v>44428.886579976854</v>
      </c>
      <c r="Q4" s="315"/>
      <c r="R4" s="316"/>
    </row>
    <row r="5" spans="1:18" ht="17.25" thickBot="1">
      <c r="A5" s="40" t="s">
        <v>251</v>
      </c>
      <c r="B5" s="11" t="s">
        <v>252</v>
      </c>
      <c r="C5" s="95">
        <v>1070</v>
      </c>
      <c r="D5" s="92">
        <v>6.4676616899999997E-2</v>
      </c>
      <c r="E5" s="93">
        <v>21650494.970444459</v>
      </c>
      <c r="F5" s="35"/>
      <c r="K5" s="306"/>
      <c r="L5" s="51" t="s">
        <v>58</v>
      </c>
      <c r="M5" s="73" t="s">
        <v>59</v>
      </c>
      <c r="N5" s="69" t="s">
        <v>264</v>
      </c>
      <c r="O5" s="284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199</v>
      </c>
      <c r="B6" s="11" t="s">
        <v>200</v>
      </c>
      <c r="C6" s="95">
        <v>146</v>
      </c>
      <c r="D6" s="92">
        <v>5.7971014500000001E-2</v>
      </c>
      <c r="E6" s="93">
        <v>84521028.908479735</v>
      </c>
      <c r="F6" s="35"/>
      <c r="G6" s="261" t="s">
        <v>52</v>
      </c>
      <c r="H6" s="262"/>
      <c r="I6" s="263"/>
      <c r="K6" s="55" t="str">
        <f ca="1">IFERROR(OFFSET(INDIRECT($H$3 &amp; "!A17"), 0, 0), "")</f>
        <v>스톰엑스</v>
      </c>
      <c r="L6" s="38">
        <f t="shared" ref="L6:L25" ca="1" si="0">_xlfn.IFNA(VLOOKUP(K6, $B$2:$D$200, 2, FALSE), "")</f>
        <v>34.700000000000003</v>
      </c>
      <c r="M6" s="76">
        <f t="shared" ref="M6:M25" ca="1" si="1">_xlfn.IFNA(VLOOKUP(K6, $B$2:$D$200, 3, FALSE), "")</f>
        <v>8.7209301999999992E-3</v>
      </c>
      <c r="N6" s="85">
        <f ca="1">_xlfn.IFNA(VLOOKUP(K6, $B$2:$E$200, 4, FALSE), "")</f>
        <v>138229459.22477174</v>
      </c>
      <c r="O6" s="72" t="s">
        <v>232</v>
      </c>
      <c r="P6" s="38">
        <f t="shared" ref="P6:P25" si="2">_xlfn.IFNA(VLOOKUP(O6, $B$2:$D$200, 2, FALSE), "")</f>
        <v>629</v>
      </c>
      <c r="Q6" s="76">
        <f t="shared" ref="Q6:Q25" si="3">_xlfn.IFNA(VLOOKUP(O6, $B$2:$D$200, 3, FALSE), "")</f>
        <v>0.14571949000000001</v>
      </c>
      <c r="R6" s="85">
        <f>_xlfn.IFNA(VLOOKUP(O6, $B$2:$E$200, 4, FALSE), "")</f>
        <v>136807663.12403533</v>
      </c>
    </row>
    <row r="7" spans="1:18">
      <c r="A7" s="40" t="s">
        <v>133</v>
      </c>
      <c r="B7" s="11" t="s">
        <v>134</v>
      </c>
      <c r="C7" s="95">
        <v>32650</v>
      </c>
      <c r="D7" s="92">
        <v>4.48E-2</v>
      </c>
      <c r="E7" s="93">
        <v>2201007.34775917</v>
      </c>
      <c r="F7" s="35"/>
      <c r="G7" s="289" t="s">
        <v>36</v>
      </c>
      <c r="H7" s="290"/>
      <c r="I7" s="291"/>
      <c r="K7" s="56" t="str">
        <f ca="1">IFERROR(OFFSET(INDIRECT($H$3 &amp; "!A17"), 1, 0), "")</f>
        <v>저스트</v>
      </c>
      <c r="L7" s="39">
        <f t="shared" ca="1" si="0"/>
        <v>80.599999999999994</v>
      </c>
      <c r="M7" s="77">
        <f t="shared" ca="1" si="1"/>
        <v>-4.9382716000000004E-3</v>
      </c>
      <c r="N7" s="86">
        <f t="shared" ref="N7:N25" ca="1" si="4">_xlfn.IFNA(VLOOKUP(K7, $B$2:$E$200, 4, FALSE), "")</f>
        <v>91862221.828492299</v>
      </c>
      <c r="O7" s="88" t="s">
        <v>224</v>
      </c>
      <c r="P7" s="39">
        <f t="shared" si="2"/>
        <v>6185</v>
      </c>
      <c r="Q7" s="77">
        <f t="shared" si="3"/>
        <v>8.6994727600000002E-2</v>
      </c>
      <c r="R7" s="86">
        <f t="shared" ref="R7:R25" si="5">_xlfn.IFNA(VLOOKUP(O7, $B$2:$E$200, 4, FALSE), "")</f>
        <v>25006309.661992989</v>
      </c>
    </row>
    <row r="8" spans="1:18" ht="17.25" thickBot="1">
      <c r="A8" s="40" t="s">
        <v>189</v>
      </c>
      <c r="B8" s="11" t="s">
        <v>190</v>
      </c>
      <c r="C8" s="95">
        <v>19.2</v>
      </c>
      <c r="D8" s="92">
        <v>3.7837837800000003E-2</v>
      </c>
      <c r="E8" s="93">
        <v>1407243887.9185247</v>
      </c>
      <c r="F8" s="35"/>
      <c r="G8" s="282"/>
      <c r="H8" s="283"/>
      <c r="I8" s="284"/>
      <c r="K8" s="56" t="str">
        <f ca="1">IFERROR(OFFSET(INDIRECT($H$3 &amp; "!A17"), 2, 0), "")</f>
        <v>리퍼리움</v>
      </c>
      <c r="L8" s="39">
        <f t="shared" ca="1" si="0"/>
        <v>15.3</v>
      </c>
      <c r="M8" s="77">
        <f t="shared" ca="1" si="1"/>
        <v>0</v>
      </c>
      <c r="N8" s="86">
        <f t="shared" ca="1" si="4"/>
        <v>390119649.15122914</v>
      </c>
      <c r="O8" s="88" t="s">
        <v>206</v>
      </c>
      <c r="P8" s="39">
        <f t="shared" si="2"/>
        <v>386</v>
      </c>
      <c r="Q8" s="77">
        <f t="shared" si="3"/>
        <v>8.1232493000000003E-2</v>
      </c>
      <c r="R8" s="86">
        <f t="shared" si="5"/>
        <v>137037813.96938306</v>
      </c>
    </row>
    <row r="9" spans="1:18" ht="17.25" thickBot="1">
      <c r="A9" s="40" t="s">
        <v>129</v>
      </c>
      <c r="B9" s="11" t="s">
        <v>130</v>
      </c>
      <c r="C9" s="95">
        <v>116</v>
      </c>
      <c r="D9" s="92">
        <v>3.5714285700000001E-2</v>
      </c>
      <c r="E9" s="93">
        <v>62487955.487584531</v>
      </c>
      <c r="F9" s="35"/>
      <c r="G9" s="50" t="s">
        <v>38</v>
      </c>
      <c r="H9" s="262" t="s">
        <v>37</v>
      </c>
      <c r="I9" s="263"/>
      <c r="K9" s="56" t="str">
        <f ca="1">IFERROR(OFFSET(INDIRECT($H$3 &amp; "!A17"), 3, 0), "")</f>
        <v>시아코인</v>
      </c>
      <c r="L9" s="39">
        <f t="shared" ca="1" si="0"/>
        <v>21.6</v>
      </c>
      <c r="M9" s="77">
        <f t="shared" ca="1" si="1"/>
        <v>0</v>
      </c>
      <c r="N9" s="86">
        <f t="shared" ca="1" si="4"/>
        <v>283910421.80232561</v>
      </c>
      <c r="O9" s="88" t="s">
        <v>252</v>
      </c>
      <c r="P9" s="39">
        <f t="shared" si="2"/>
        <v>1070</v>
      </c>
      <c r="Q9" s="77">
        <f t="shared" si="3"/>
        <v>6.4676616899999997E-2</v>
      </c>
      <c r="R9" s="86">
        <f t="shared" si="5"/>
        <v>21650494.970444459</v>
      </c>
    </row>
    <row r="10" spans="1:18">
      <c r="A10" s="40" t="s">
        <v>135</v>
      </c>
      <c r="B10" s="11" t="s">
        <v>136</v>
      </c>
      <c r="C10" s="95">
        <v>2295</v>
      </c>
      <c r="D10" s="92">
        <v>3.3783783800000002E-2</v>
      </c>
      <c r="E10" s="93">
        <v>6702185.9861784903</v>
      </c>
      <c r="F10" s="35"/>
      <c r="G10" s="307">
        <f>_xlfn.IFNA(VLOOKUP(G7, $B$2:$D$200, 3, FALSE), "-")</f>
        <v>4.1259974000000003E-3</v>
      </c>
      <c r="H10" s="309">
        <f>_xlfn.IFNA(VLOOKUP(G7, $B$2:$D$200, 2, FALSE), "-")</f>
        <v>55244000</v>
      </c>
      <c r="I10" s="310"/>
      <c r="K10" s="58" t="str">
        <f ca="1">IFERROR(OFFSET(INDIRECT($H$3 &amp; "!A17"), 4, 0), "")</f>
        <v>아이오에스티</v>
      </c>
      <c r="L10" s="44">
        <f t="shared" ca="1" si="0"/>
        <v>37.1</v>
      </c>
      <c r="M10" s="78">
        <f t="shared" ca="1" si="1"/>
        <v>-5.3619302999999997E-3</v>
      </c>
      <c r="N10" s="90">
        <f t="shared" ca="1" si="4"/>
        <v>55850182.301724151</v>
      </c>
      <c r="O10" s="88" t="s">
        <v>200</v>
      </c>
      <c r="P10" s="39">
        <f t="shared" si="2"/>
        <v>146</v>
      </c>
      <c r="Q10" s="77">
        <f t="shared" si="3"/>
        <v>5.7971014500000001E-2</v>
      </c>
      <c r="R10" s="90">
        <f t="shared" si="5"/>
        <v>84521028.908479735</v>
      </c>
    </row>
    <row r="11" spans="1:18" ht="17.25" thickBot="1">
      <c r="A11" s="40" t="s">
        <v>145</v>
      </c>
      <c r="B11" s="11" t="s">
        <v>146</v>
      </c>
      <c r="C11" s="95">
        <v>4370</v>
      </c>
      <c r="D11" s="92">
        <v>3.1877213699999997E-2</v>
      </c>
      <c r="E11" s="93">
        <v>3832937.9092109101</v>
      </c>
      <c r="F11" s="35"/>
      <c r="G11" s="308"/>
      <c r="H11" s="311"/>
      <c r="I11" s="312"/>
      <c r="K11" s="56" t="str">
        <f ca="1">IFERROR(OFFSET(INDIRECT($H$3 &amp; "!A17"), 5, 0), "")</f>
        <v>비트토렌트</v>
      </c>
      <c r="L11" s="39">
        <f t="shared" ca="1" si="0"/>
        <v>5.12</v>
      </c>
      <c r="M11" s="77">
        <f t="shared" ca="1" si="1"/>
        <v>-1.15830116E-2</v>
      </c>
      <c r="N11" s="99">
        <f t="shared" ca="1" si="4"/>
        <v>10807183760.931234</v>
      </c>
      <c r="O11" s="89" t="s">
        <v>134</v>
      </c>
      <c r="P11" s="45">
        <f t="shared" si="2"/>
        <v>32650</v>
      </c>
      <c r="Q11" s="80">
        <f t="shared" si="3"/>
        <v>4.48E-2</v>
      </c>
      <c r="R11" s="99">
        <f t="shared" si="5"/>
        <v>2201007.34775917</v>
      </c>
    </row>
    <row r="12" spans="1:18" ht="17.25" thickBot="1">
      <c r="A12" s="40" t="s">
        <v>161</v>
      </c>
      <c r="B12" s="11" t="s">
        <v>162</v>
      </c>
      <c r="C12" s="95">
        <v>116</v>
      </c>
      <c r="D12" s="92">
        <v>2.65486726E-2</v>
      </c>
      <c r="E12" s="93">
        <v>235325003.43378386</v>
      </c>
      <c r="F12" s="35"/>
      <c r="K12" s="56" t="str">
        <f ca="1">IFERROR(OFFSET(INDIRECT($H$3 &amp; "!A17"), 6, 0), "")</f>
        <v>메인프레임</v>
      </c>
      <c r="L12" s="39">
        <f t="shared" ca="1" si="0"/>
        <v>13.8</v>
      </c>
      <c r="M12" s="77">
        <f t="shared" ca="1" si="1"/>
        <v>-1.42857143E-2</v>
      </c>
      <c r="N12" s="86">
        <f t="shared" ca="1" si="4"/>
        <v>270531656.54821897</v>
      </c>
      <c r="O12" s="88" t="s">
        <v>190</v>
      </c>
      <c r="P12" s="39">
        <f t="shared" si="2"/>
        <v>19.2</v>
      </c>
      <c r="Q12" s="77">
        <f t="shared" si="3"/>
        <v>3.7837837800000003E-2</v>
      </c>
      <c r="R12" s="86">
        <f t="shared" si="5"/>
        <v>1407243887.9185247</v>
      </c>
    </row>
    <row r="13" spans="1:18" ht="17.25" thickBot="1">
      <c r="A13" s="40" t="s">
        <v>73</v>
      </c>
      <c r="B13" s="11" t="s">
        <v>74</v>
      </c>
      <c r="C13" s="95">
        <v>22540</v>
      </c>
      <c r="D13" s="92">
        <v>2.6411657599999999E-2</v>
      </c>
      <c r="E13" s="93">
        <v>1117537.5013242699</v>
      </c>
      <c r="F13" s="35"/>
      <c r="G13" s="261" t="s">
        <v>70</v>
      </c>
      <c r="H13" s="262"/>
      <c r="I13" s="263"/>
      <c r="K13" s="56" t="str">
        <f ca="1">IFERROR(OFFSET(INDIRECT($H$3 &amp; "!A17"), 7, 0), "")</f>
        <v>메디블록</v>
      </c>
      <c r="L13" s="39">
        <f t="shared" ca="1" si="0"/>
        <v>88.8</v>
      </c>
      <c r="M13" s="77">
        <f t="shared" ca="1" si="1"/>
        <v>-1.1248594000000001E-3</v>
      </c>
      <c r="N13" s="86">
        <f t="shared" ca="1" si="4"/>
        <v>201784543.39395702</v>
      </c>
      <c r="O13" s="88" t="s">
        <v>130</v>
      </c>
      <c r="P13" s="39">
        <f t="shared" si="2"/>
        <v>116</v>
      </c>
      <c r="Q13" s="77">
        <f t="shared" si="3"/>
        <v>3.5714285700000001E-2</v>
      </c>
      <c r="R13" s="86">
        <f t="shared" si="5"/>
        <v>62487955.487584531</v>
      </c>
    </row>
    <row r="14" spans="1:18">
      <c r="A14" s="40" t="s">
        <v>235</v>
      </c>
      <c r="B14" s="11" t="s">
        <v>236</v>
      </c>
      <c r="C14" s="95">
        <v>657</v>
      </c>
      <c r="D14" s="92">
        <v>2.49609984E-2</v>
      </c>
      <c r="E14" s="93">
        <v>18618049.37538759</v>
      </c>
      <c r="F14" s="35"/>
      <c r="G14" s="289" t="s">
        <v>36</v>
      </c>
      <c r="H14" s="290"/>
      <c r="I14" s="291"/>
      <c r="K14" s="56" t="str">
        <f ca="1">IFERROR(OFFSET(INDIRECT($H$3 &amp; "!A17"), 8, 0), "")</f>
        <v>썬더토큰</v>
      </c>
      <c r="L14" s="39">
        <f t="shared" ca="1" si="0"/>
        <v>12.6</v>
      </c>
      <c r="M14" s="77">
        <f t="shared" ca="1" si="1"/>
        <v>8.0000000000000002E-3</v>
      </c>
      <c r="N14" s="86">
        <f t="shared" ca="1" si="4"/>
        <v>276685839.56820464</v>
      </c>
      <c r="O14" s="88" t="s">
        <v>136</v>
      </c>
      <c r="P14" s="39">
        <f t="shared" si="2"/>
        <v>2295</v>
      </c>
      <c r="Q14" s="77">
        <f t="shared" si="3"/>
        <v>3.3783783800000002E-2</v>
      </c>
      <c r="R14" s="86">
        <f t="shared" si="5"/>
        <v>6702185.9861784903</v>
      </c>
    </row>
    <row r="15" spans="1:18" ht="17.25" thickBot="1">
      <c r="A15" s="40" t="s">
        <v>105</v>
      </c>
      <c r="B15" s="11" t="s">
        <v>106</v>
      </c>
      <c r="C15" s="95">
        <v>68980</v>
      </c>
      <c r="D15" s="92">
        <v>2.31385346E-2</v>
      </c>
      <c r="E15" s="93">
        <v>739610.88846816996</v>
      </c>
      <c r="F15" s="35"/>
      <c r="G15" s="282"/>
      <c r="H15" s="283"/>
      <c r="I15" s="284"/>
      <c r="K15" s="57" t="str">
        <f ca="1">IFERROR(OFFSET(INDIRECT($H$3 &amp; "!A17"), 9, 0), "")</f>
        <v>썸씽</v>
      </c>
      <c r="L15" s="37">
        <f t="shared" ca="1" si="0"/>
        <v>72.8</v>
      </c>
      <c r="M15" s="79">
        <f t="shared" ca="1" si="1"/>
        <v>1.67597765E-2</v>
      </c>
      <c r="N15" s="87">
        <f t="shared" ca="1" si="4"/>
        <v>115340586.26105931</v>
      </c>
      <c r="O15" s="74" t="s">
        <v>146</v>
      </c>
      <c r="P15" s="37">
        <f t="shared" si="2"/>
        <v>4370</v>
      </c>
      <c r="Q15" s="79">
        <f t="shared" si="3"/>
        <v>3.1877213699999997E-2</v>
      </c>
      <c r="R15" s="87">
        <f t="shared" si="5"/>
        <v>3832937.9092109101</v>
      </c>
    </row>
    <row r="16" spans="1:18" ht="17.25" thickBot="1">
      <c r="A16" s="40" t="s">
        <v>117</v>
      </c>
      <c r="B16" s="11" t="s">
        <v>118</v>
      </c>
      <c r="C16" s="95">
        <v>177</v>
      </c>
      <c r="D16" s="92">
        <v>2.3121387300000001E-2</v>
      </c>
      <c r="E16" s="93">
        <v>13252797.452910701</v>
      </c>
      <c r="F16" s="35"/>
      <c r="G16" s="50" t="s">
        <v>38</v>
      </c>
      <c r="H16" s="262" t="s">
        <v>37</v>
      </c>
      <c r="I16" s="263"/>
      <c r="K16" s="55" t="str">
        <f ca="1">IFERROR(OFFSET(INDIRECT($H$3 &amp; "!A17"), 10, 0), "")</f>
        <v>에브리피디아</v>
      </c>
      <c r="L16" s="38">
        <f t="shared" ca="1" si="0"/>
        <v>16.7</v>
      </c>
      <c r="M16" s="76">
        <f t="shared" ca="1" si="1"/>
        <v>6.0240963999999998E-3</v>
      </c>
      <c r="N16" s="85">
        <f t="shared" ca="1" si="4"/>
        <v>168155390.06746444</v>
      </c>
      <c r="O16" s="72" t="s">
        <v>162</v>
      </c>
      <c r="P16" s="38">
        <f t="shared" si="2"/>
        <v>116</v>
      </c>
      <c r="Q16" s="76">
        <f t="shared" si="3"/>
        <v>2.65486726E-2</v>
      </c>
      <c r="R16" s="85">
        <f t="shared" si="5"/>
        <v>235325003.43378386</v>
      </c>
    </row>
    <row r="17" spans="1:18">
      <c r="A17" s="40" t="s">
        <v>53</v>
      </c>
      <c r="B17" s="11" t="s">
        <v>54</v>
      </c>
      <c r="C17" s="95">
        <v>284</v>
      </c>
      <c r="D17" s="92">
        <v>2.15827338E-2</v>
      </c>
      <c r="E17" s="93">
        <v>15287576.49282591</v>
      </c>
      <c r="F17" s="35"/>
      <c r="G17" s="307">
        <f>_xlfn.IFNA(VLOOKUP(G14, $B$2:$D$200, 3, FALSE), "-")</f>
        <v>4.1259974000000003E-3</v>
      </c>
      <c r="H17" s="309">
        <f>_xlfn.IFNA(VLOOKUP(G14, $B$2:$D$200, 2, FALSE), "-")</f>
        <v>55244000</v>
      </c>
      <c r="I17" s="310"/>
      <c r="K17" s="56" t="str">
        <f ca="1">IFERROR(OFFSET(INDIRECT($H$3 &amp; "!A17"), 11, 0), "")</f>
        <v>에스티피</v>
      </c>
      <c r="L17" s="39">
        <f t="shared" ca="1" si="0"/>
        <v>73.2</v>
      </c>
      <c r="M17" s="77">
        <f t="shared" ca="1" si="1"/>
        <v>-1.0810810800000001E-2</v>
      </c>
      <c r="N17" s="86">
        <f t="shared" ca="1" si="4"/>
        <v>42150068.260898732</v>
      </c>
      <c r="O17" s="88" t="s">
        <v>74</v>
      </c>
      <c r="P17" s="39">
        <f t="shared" si="2"/>
        <v>22540</v>
      </c>
      <c r="Q17" s="77">
        <f t="shared" si="3"/>
        <v>2.6411657599999999E-2</v>
      </c>
      <c r="R17" s="86">
        <f t="shared" si="5"/>
        <v>1117537.5013242699</v>
      </c>
    </row>
    <row r="18" spans="1:18" ht="17.25" thickBot="1">
      <c r="A18" s="40" t="s">
        <v>167</v>
      </c>
      <c r="B18" s="11" t="s">
        <v>168</v>
      </c>
      <c r="C18" s="95">
        <v>1670</v>
      </c>
      <c r="D18" s="92">
        <v>2.1406727800000001E-2</v>
      </c>
      <c r="E18" s="93">
        <v>14385087.652873451</v>
      </c>
      <c r="F18" s="35"/>
      <c r="G18" s="308"/>
      <c r="H18" s="311"/>
      <c r="I18" s="312"/>
      <c r="K18" s="56" t="str">
        <f ca="1">IFERROR(OFFSET(INDIRECT($H$3 &amp; "!A17"), 12, 0), "")</f>
        <v>쿼크체인</v>
      </c>
      <c r="L18" s="39">
        <f t="shared" ca="1" si="0"/>
        <v>23.8</v>
      </c>
      <c r="M18" s="77">
        <f t="shared" ca="1" si="1"/>
        <v>-4.1841003999999998E-3</v>
      </c>
      <c r="N18" s="86">
        <f t="shared" ca="1" si="4"/>
        <v>235416472.64352074</v>
      </c>
      <c r="O18" s="88" t="s">
        <v>236</v>
      </c>
      <c r="P18" s="39">
        <f t="shared" si="2"/>
        <v>657</v>
      </c>
      <c r="Q18" s="77">
        <f t="shared" si="3"/>
        <v>2.49609984E-2</v>
      </c>
      <c r="R18" s="86">
        <f t="shared" si="5"/>
        <v>18618049.37538759</v>
      </c>
    </row>
    <row r="19" spans="1:18" ht="17.25" thickBot="1">
      <c r="A19" s="40" t="s">
        <v>91</v>
      </c>
      <c r="B19" s="11" t="s">
        <v>92</v>
      </c>
      <c r="C19" s="95">
        <v>76560</v>
      </c>
      <c r="D19" s="92">
        <v>2.0799999999999999E-2</v>
      </c>
      <c r="E19" s="93">
        <v>467901.72087204998</v>
      </c>
      <c r="F19" s="35"/>
      <c r="K19" s="56" t="str">
        <f ca="1">IFERROR(OFFSET(INDIRECT($H$3 &amp; "!A17"), 13, 0), "")</f>
        <v>무비블록</v>
      </c>
      <c r="L19" s="39">
        <f t="shared" ca="1" si="0"/>
        <v>11.2</v>
      </c>
      <c r="M19" s="77">
        <f t="shared" ca="1" si="1"/>
        <v>9.0090090000000001E-3</v>
      </c>
      <c r="N19" s="86">
        <f t="shared" ca="1" si="4"/>
        <v>752132091.44136894</v>
      </c>
      <c r="O19" s="88" t="s">
        <v>106</v>
      </c>
      <c r="P19" s="39">
        <f t="shared" si="2"/>
        <v>68980</v>
      </c>
      <c r="Q19" s="77">
        <f t="shared" si="3"/>
        <v>2.31385346E-2</v>
      </c>
      <c r="R19" s="86">
        <f t="shared" si="5"/>
        <v>739610.88846816996</v>
      </c>
    </row>
    <row r="20" spans="1:18" ht="17.25" thickBot="1">
      <c r="A20" s="40" t="s">
        <v>127</v>
      </c>
      <c r="B20" s="11" t="s">
        <v>128</v>
      </c>
      <c r="C20" s="95">
        <v>156</v>
      </c>
      <c r="D20" s="92">
        <v>1.9607843100000001E-2</v>
      </c>
      <c r="E20" s="93">
        <v>353215352.21927983</v>
      </c>
      <c r="F20" s="35"/>
      <c r="G20" s="261" t="s">
        <v>256</v>
      </c>
      <c r="H20" s="262"/>
      <c r="I20" s="263"/>
      <c r="K20" s="58" t="str">
        <f ca="1">IFERROR(OFFSET(INDIRECT($H$3 &amp; "!A17"), 14, 0), "")</f>
        <v>엠블</v>
      </c>
      <c r="L20" s="44">
        <f t="shared" ca="1" si="0"/>
        <v>19.2</v>
      </c>
      <c r="M20" s="78">
        <f t="shared" ca="1" si="1"/>
        <v>3.7837837800000003E-2</v>
      </c>
      <c r="N20" s="90">
        <f t="shared" ca="1" si="4"/>
        <v>1407243887.9185247</v>
      </c>
      <c r="O20" s="88" t="s">
        <v>118</v>
      </c>
      <c r="P20" s="39">
        <f t="shared" si="2"/>
        <v>177</v>
      </c>
      <c r="Q20" s="77">
        <f t="shared" si="3"/>
        <v>2.3121387300000001E-2</v>
      </c>
      <c r="R20" s="90">
        <f t="shared" si="5"/>
        <v>13252797.452910701</v>
      </c>
    </row>
    <row r="21" spans="1:18">
      <c r="A21" s="40" t="s">
        <v>165</v>
      </c>
      <c r="B21" s="11" t="s">
        <v>166</v>
      </c>
      <c r="C21" s="95">
        <v>270</v>
      </c>
      <c r="D21" s="92">
        <v>1.8867924500000001E-2</v>
      </c>
      <c r="E21" s="93">
        <v>352889011.6852805</v>
      </c>
      <c r="F21" s="35"/>
      <c r="G21" s="289" t="s">
        <v>36</v>
      </c>
      <c r="H21" s="290"/>
      <c r="I21" s="291"/>
      <c r="K21" s="56" t="str">
        <f ca="1">IFERROR(OFFSET(INDIRECT($H$3 &amp; "!A17"), 15, 0), "")</f>
        <v>캐리프로토콜</v>
      </c>
      <c r="L21" s="39">
        <f t="shared" ca="1" si="0"/>
        <v>13</v>
      </c>
      <c r="M21" s="77">
        <f t="shared" ca="1" si="1"/>
        <v>0</v>
      </c>
      <c r="N21" s="99">
        <f t="shared" ca="1" si="4"/>
        <v>411077319.44324672</v>
      </c>
      <c r="O21" s="89" t="s">
        <v>54</v>
      </c>
      <c r="P21" s="45">
        <f t="shared" si="2"/>
        <v>284</v>
      </c>
      <c r="Q21" s="80">
        <f t="shared" si="3"/>
        <v>2.15827338E-2</v>
      </c>
      <c r="R21" s="99">
        <f t="shared" si="5"/>
        <v>15287576.49282591</v>
      </c>
    </row>
    <row r="22" spans="1:18" ht="17.25" thickBot="1">
      <c r="A22" s="40" t="s">
        <v>241</v>
      </c>
      <c r="B22" s="11" t="s">
        <v>242</v>
      </c>
      <c r="C22" s="95">
        <v>504</v>
      </c>
      <c r="D22" s="92">
        <v>1.8181818200000002E-2</v>
      </c>
      <c r="E22" s="93">
        <v>10041694.859010929</v>
      </c>
      <c r="F22" s="35"/>
      <c r="G22" s="282"/>
      <c r="H22" s="283"/>
      <c r="I22" s="284"/>
      <c r="K22" s="56" t="str">
        <f ca="1">IFERROR(OFFSET(INDIRECT($H$3 &amp; "!A17"), 16, 0), "")</f>
        <v>아하토큰</v>
      </c>
      <c r="L22" s="39">
        <f t="shared" ca="1" si="0"/>
        <v>12.3</v>
      </c>
      <c r="M22" s="77">
        <f t="shared" ca="1" si="1"/>
        <v>0</v>
      </c>
      <c r="N22" s="86">
        <f t="shared" ca="1" si="4"/>
        <v>214792824.03681001</v>
      </c>
      <c r="O22" s="88" t="s">
        <v>168</v>
      </c>
      <c r="P22" s="39">
        <f t="shared" si="2"/>
        <v>1670</v>
      </c>
      <c r="Q22" s="77">
        <f t="shared" si="3"/>
        <v>2.1406727800000001E-2</v>
      </c>
      <c r="R22" s="86">
        <f t="shared" si="5"/>
        <v>14385087.652873451</v>
      </c>
    </row>
    <row r="23" spans="1:18" ht="17.25" thickBot="1">
      <c r="A23" s="40" t="s">
        <v>233</v>
      </c>
      <c r="B23" s="11" t="s">
        <v>234</v>
      </c>
      <c r="C23" s="95">
        <v>72.8</v>
      </c>
      <c r="D23" s="92">
        <v>1.67597765E-2</v>
      </c>
      <c r="E23" s="93">
        <v>115340586.26105931</v>
      </c>
      <c r="F23" s="35"/>
      <c r="G23" s="50" t="s">
        <v>38</v>
      </c>
      <c r="H23" s="262" t="s">
        <v>37</v>
      </c>
      <c r="I23" s="2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92</v>
      </c>
      <c r="P23" s="39">
        <f t="shared" si="2"/>
        <v>76560</v>
      </c>
      <c r="Q23" s="77">
        <f t="shared" si="3"/>
        <v>2.0799999999999999E-2</v>
      </c>
      <c r="R23" s="86">
        <f t="shared" si="5"/>
        <v>467901.72087204998</v>
      </c>
    </row>
    <row r="24" spans="1:18">
      <c r="A24" s="40" t="s">
        <v>131</v>
      </c>
      <c r="B24" s="11" t="s">
        <v>132</v>
      </c>
      <c r="C24" s="95">
        <v>124</v>
      </c>
      <c r="D24" s="92">
        <v>1.6393442599999999E-2</v>
      </c>
      <c r="E24" s="93">
        <v>55568661.881828539</v>
      </c>
      <c r="F24" s="35"/>
      <c r="G24" s="307">
        <f>_xlfn.IFNA(VLOOKUP(G21, $B$2:$D$200, 3, FALSE), "-")</f>
        <v>4.1259974000000003E-3</v>
      </c>
      <c r="H24" s="309">
        <f>_xlfn.IFNA(VLOOKUP(G21, $B$2:$D$200, 2, FALSE), "-")</f>
        <v>55244000</v>
      </c>
      <c r="I24" s="31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128</v>
      </c>
      <c r="P24" s="39">
        <f t="shared" si="2"/>
        <v>156</v>
      </c>
      <c r="Q24" s="77">
        <f t="shared" si="3"/>
        <v>1.9607843100000001E-2</v>
      </c>
      <c r="R24" s="86">
        <f t="shared" si="5"/>
        <v>353215352.21927983</v>
      </c>
    </row>
    <row r="25" spans="1:18" ht="17.25" thickBot="1">
      <c r="A25" s="40" t="s">
        <v>75</v>
      </c>
      <c r="B25" s="11" t="s">
        <v>76</v>
      </c>
      <c r="C25" s="95">
        <v>32320</v>
      </c>
      <c r="D25" s="92">
        <v>1.53942821E-2</v>
      </c>
      <c r="E25" s="93">
        <v>652417.63928349002</v>
      </c>
      <c r="F25" s="35"/>
      <c r="G25" s="308"/>
      <c r="H25" s="311"/>
      <c r="I25" s="31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166</v>
      </c>
      <c r="P25" s="37">
        <f t="shared" si="2"/>
        <v>270</v>
      </c>
      <c r="Q25" s="79">
        <f t="shared" si="3"/>
        <v>1.8867924500000001E-2</v>
      </c>
      <c r="R25" s="87">
        <f t="shared" si="5"/>
        <v>352889011.6852805</v>
      </c>
    </row>
    <row r="26" spans="1:18">
      <c r="A26" s="40" t="s">
        <v>253</v>
      </c>
      <c r="B26" s="11" t="s">
        <v>254</v>
      </c>
      <c r="C26" s="95">
        <v>312</v>
      </c>
      <c r="D26" s="92">
        <v>1.2987013E-2</v>
      </c>
      <c r="E26" s="93">
        <v>15572786.998638541</v>
      </c>
      <c r="F26" s="35"/>
    </row>
    <row r="27" spans="1:18" ht="17.25" thickBot="1">
      <c r="A27" s="40" t="s">
        <v>99</v>
      </c>
      <c r="B27" s="11" t="s">
        <v>100</v>
      </c>
      <c r="C27" s="95">
        <v>79810</v>
      </c>
      <c r="D27" s="92">
        <v>1.2175015900000001E-2</v>
      </c>
      <c r="E27" s="93">
        <v>2944604.0171300601</v>
      </c>
      <c r="F27" s="35"/>
    </row>
    <row r="28" spans="1:18" ht="17.25" thickBot="1">
      <c r="A28" s="40" t="s">
        <v>62</v>
      </c>
      <c r="B28" s="11" t="s">
        <v>63</v>
      </c>
      <c r="C28" s="95">
        <v>64490</v>
      </c>
      <c r="D28" s="92">
        <v>1.1607843099999999E-2</v>
      </c>
      <c r="E28" s="93">
        <v>487639.49173940998</v>
      </c>
      <c r="F28" s="35"/>
      <c r="G28" s="261" t="s">
        <v>46</v>
      </c>
      <c r="H28" s="262"/>
      <c r="I28" s="262"/>
      <c r="J28" s="263"/>
      <c r="K28" s="261" t="s">
        <v>44</v>
      </c>
      <c r="L28" s="262"/>
      <c r="M28" s="262"/>
      <c r="N28" s="263"/>
      <c r="O28" s="261" t="s">
        <v>45</v>
      </c>
      <c r="P28" s="262"/>
      <c r="Q28" s="262"/>
      <c r="R28" s="263"/>
    </row>
    <row r="29" spans="1:18" ht="17.25" thickBot="1">
      <c r="A29" s="40" t="s">
        <v>50</v>
      </c>
      <c r="B29" s="11" t="s">
        <v>51</v>
      </c>
      <c r="C29" s="95">
        <v>438</v>
      </c>
      <c r="D29" s="92">
        <v>1.1547344100000001E-2</v>
      </c>
      <c r="E29" s="93">
        <v>114477952.25089701</v>
      </c>
      <c r="F29" s="35"/>
      <c r="G29" s="298" t="s">
        <v>55</v>
      </c>
      <c r="H29" s="314">
        <f ca="1">NOW()</f>
        <v>44428.886579976854</v>
      </c>
      <c r="I29" s="315"/>
      <c r="J29" s="316"/>
      <c r="K29" s="313" t="s">
        <v>55</v>
      </c>
      <c r="L29" s="314">
        <f ca="1">NOW()</f>
        <v>44428.886579976854</v>
      </c>
      <c r="M29" s="315"/>
      <c r="N29" s="316"/>
      <c r="O29" s="313" t="s">
        <v>55</v>
      </c>
      <c r="P29" s="314">
        <f ca="1">NOW()</f>
        <v>44428.886579976854</v>
      </c>
      <c r="Q29" s="315"/>
      <c r="R29" s="316"/>
    </row>
    <row r="30" spans="1:18" ht="17.25" thickBot="1">
      <c r="A30" s="40" t="s">
        <v>115</v>
      </c>
      <c r="B30" s="11" t="s">
        <v>116</v>
      </c>
      <c r="C30" s="95">
        <v>7955</v>
      </c>
      <c r="D30" s="92">
        <v>1.14431024E-2</v>
      </c>
      <c r="E30" s="93">
        <v>1662287.4825641799</v>
      </c>
      <c r="F30" s="35"/>
      <c r="G30" s="306"/>
      <c r="H30" s="51" t="s">
        <v>58</v>
      </c>
      <c r="I30" s="73" t="s">
        <v>59</v>
      </c>
      <c r="J30" s="69" t="s">
        <v>264</v>
      </c>
      <c r="K30" s="284"/>
      <c r="L30" s="51" t="s">
        <v>58</v>
      </c>
      <c r="M30" s="73" t="s">
        <v>59</v>
      </c>
      <c r="N30" s="91" t="s">
        <v>264</v>
      </c>
      <c r="O30" s="284"/>
      <c r="P30" s="51" t="s">
        <v>58</v>
      </c>
      <c r="Q30" s="73" t="s">
        <v>59</v>
      </c>
      <c r="R30" s="91" t="s">
        <v>264</v>
      </c>
    </row>
    <row r="31" spans="1:18">
      <c r="A31" s="40" t="s">
        <v>215</v>
      </c>
      <c r="B31" s="11" t="s">
        <v>216</v>
      </c>
      <c r="C31" s="95">
        <v>11.2</v>
      </c>
      <c r="D31" s="92">
        <v>9.0090090000000001E-3</v>
      </c>
      <c r="E31" s="93">
        <v>752132091.44136894</v>
      </c>
      <c r="F31" s="35"/>
      <c r="G31" s="52" t="s">
        <v>232</v>
      </c>
      <c r="H31" s="38">
        <f t="shared" ref="H31:H50" si="6">_xlfn.IFNA(VLOOKUP(G31, $B$2:$D$200, 2, FALSE), "")</f>
        <v>629</v>
      </c>
      <c r="I31" s="76">
        <f t="shared" ref="I31:I50" si="7">_xlfn.IFNA(VLOOKUP(G31, $B$2:$D$200, 3, FALSE), "")</f>
        <v>0.14571949000000001</v>
      </c>
      <c r="J31" s="85">
        <f>_xlfn.IFNA(VLOOKUP(G31, $B$2:$E$200, 4, FALSE), "")</f>
        <v>136807663.12403533</v>
      </c>
      <c r="K31" s="81" t="s">
        <v>190</v>
      </c>
      <c r="L31" s="38">
        <f t="shared" ref="L31:L50" si="8">_xlfn.IFNA(VLOOKUP(K31, $B$2:$D$200, 2, FALSE), "")</f>
        <v>19.2</v>
      </c>
      <c r="M31" s="76">
        <f t="shared" ref="M31:M50" si="9">_xlfn.IFNA(VLOOKUP(K31, $B$2:$D$200, 3, FALSE), "")</f>
        <v>3.7837837800000003E-2</v>
      </c>
      <c r="N31" s="85">
        <f>_xlfn.IFNA(VLOOKUP(K31, $B$2:$E$200, 4, FALSE), "")</f>
        <v>1407243887.9185247</v>
      </c>
      <c r="O31" s="81" t="s">
        <v>232</v>
      </c>
      <c r="P31" s="38">
        <f t="shared" ref="P31:P50" si="10">_xlfn.IFNA(VLOOKUP(O31, $B$2:$D$200, 2, FALSE), "")</f>
        <v>629</v>
      </c>
      <c r="Q31" s="76">
        <f t="shared" ref="Q31:Q50" si="11">_xlfn.IFNA(VLOOKUP(O31, $B$2:$D$200, 3, FALSE), "")</f>
        <v>0.14571949000000001</v>
      </c>
      <c r="R31" s="85">
        <f>_xlfn.IFNA(VLOOKUP(O31, $B$2:$E$200, 4, FALSE), "")</f>
        <v>136807663.12403533</v>
      </c>
    </row>
    <row r="32" spans="1:18">
      <c r="A32" s="40" t="s">
        <v>121</v>
      </c>
      <c r="B32" s="11" t="s">
        <v>122</v>
      </c>
      <c r="C32" s="95">
        <v>34.700000000000003</v>
      </c>
      <c r="D32" s="92">
        <v>8.7209301999999992E-3</v>
      </c>
      <c r="E32" s="93">
        <v>138229459.22477174</v>
      </c>
      <c r="F32" s="35"/>
      <c r="G32" s="47" t="s">
        <v>224</v>
      </c>
      <c r="H32" s="39">
        <f t="shared" si="6"/>
        <v>6185</v>
      </c>
      <c r="I32" s="77">
        <f t="shared" si="7"/>
        <v>8.6994727600000002E-2</v>
      </c>
      <c r="J32" s="86">
        <f t="shared" ref="J32:J50" si="12">_xlfn.IFNA(VLOOKUP(G32, $B$2:$E$200, 4, FALSE), "")</f>
        <v>25006309.661992989</v>
      </c>
      <c r="K32" s="82" t="s">
        <v>234</v>
      </c>
      <c r="L32" s="39">
        <f t="shared" si="8"/>
        <v>72.8</v>
      </c>
      <c r="M32" s="77">
        <f t="shared" si="9"/>
        <v>1.67597765E-2</v>
      </c>
      <c r="N32" s="86">
        <f t="shared" ref="N32:N50" si="13">_xlfn.IFNA(VLOOKUP(K32, $B$2:$E$200, 4, FALSE), "")</f>
        <v>115340586.26105931</v>
      </c>
      <c r="O32" s="82" t="s">
        <v>206</v>
      </c>
      <c r="P32" s="39">
        <f t="shared" si="10"/>
        <v>386</v>
      </c>
      <c r="Q32" s="77">
        <f t="shared" si="11"/>
        <v>8.1232493000000003E-2</v>
      </c>
      <c r="R32" s="86">
        <f t="shared" ref="R32:R50" si="14">_xlfn.IFNA(VLOOKUP(O32, $B$2:$E$200, 4, FALSE), "")</f>
        <v>137037813.96938306</v>
      </c>
    </row>
    <row r="33" spans="1:18">
      <c r="A33" s="40" t="s">
        <v>157</v>
      </c>
      <c r="B33" s="11" t="s">
        <v>158</v>
      </c>
      <c r="C33" s="95">
        <v>28290</v>
      </c>
      <c r="D33" s="92">
        <v>8.5561496999999997E-3</v>
      </c>
      <c r="E33" s="93">
        <v>719464.04701028997</v>
      </c>
      <c r="F33" s="35"/>
      <c r="G33" s="47" t="s">
        <v>206</v>
      </c>
      <c r="H33" s="39">
        <f t="shared" si="6"/>
        <v>386</v>
      </c>
      <c r="I33" s="77">
        <f t="shared" si="7"/>
        <v>8.1232493000000003E-2</v>
      </c>
      <c r="J33" s="86">
        <f t="shared" si="12"/>
        <v>137037813.96938306</v>
      </c>
      <c r="K33" s="82" t="s">
        <v>216</v>
      </c>
      <c r="L33" s="39">
        <f t="shared" si="8"/>
        <v>11.2</v>
      </c>
      <c r="M33" s="77">
        <f t="shared" si="9"/>
        <v>9.0090090000000001E-3</v>
      </c>
      <c r="N33" s="86">
        <f t="shared" si="13"/>
        <v>752132091.44136894</v>
      </c>
      <c r="O33" s="82" t="s">
        <v>200</v>
      </c>
      <c r="P33" s="39">
        <f t="shared" si="10"/>
        <v>146</v>
      </c>
      <c r="Q33" s="77">
        <f t="shared" si="11"/>
        <v>5.7971014500000001E-2</v>
      </c>
      <c r="R33" s="86">
        <f t="shared" si="14"/>
        <v>84521028.908479735</v>
      </c>
    </row>
    <row r="34" spans="1:18">
      <c r="A34" s="40" t="s">
        <v>265</v>
      </c>
      <c r="B34" s="11" t="s">
        <v>266</v>
      </c>
      <c r="C34" s="95">
        <v>375</v>
      </c>
      <c r="D34" s="92">
        <v>8.0645161000000003E-3</v>
      </c>
      <c r="E34" s="93">
        <v>1089640484.2388248</v>
      </c>
      <c r="F34" s="35"/>
      <c r="G34" s="47" t="s">
        <v>252</v>
      </c>
      <c r="H34" s="39">
        <f t="shared" si="6"/>
        <v>1070</v>
      </c>
      <c r="I34" s="77">
        <f t="shared" si="7"/>
        <v>6.4676616899999997E-2</v>
      </c>
      <c r="J34" s="86">
        <f t="shared" si="12"/>
        <v>21650494.970444459</v>
      </c>
      <c r="K34" s="82" t="s">
        <v>122</v>
      </c>
      <c r="L34" s="39">
        <f t="shared" si="8"/>
        <v>34.700000000000003</v>
      </c>
      <c r="M34" s="77">
        <f t="shared" si="9"/>
        <v>8.7209301999999992E-3</v>
      </c>
      <c r="N34" s="86">
        <f t="shared" si="13"/>
        <v>138229459.22477174</v>
      </c>
      <c r="O34" s="82" t="s">
        <v>130</v>
      </c>
      <c r="P34" s="39">
        <f t="shared" si="10"/>
        <v>116</v>
      </c>
      <c r="Q34" s="77">
        <f t="shared" si="11"/>
        <v>3.5714285700000001E-2</v>
      </c>
      <c r="R34" s="86">
        <f t="shared" si="14"/>
        <v>62487955.487584531</v>
      </c>
    </row>
    <row r="35" spans="1:18">
      <c r="A35" s="40" t="s">
        <v>93</v>
      </c>
      <c r="B35" s="11" t="s">
        <v>94</v>
      </c>
      <c r="C35" s="95">
        <v>3774000</v>
      </c>
      <c r="D35" s="92">
        <v>8.0128205000000001E-3</v>
      </c>
      <c r="E35" s="93">
        <v>39514.468847720003</v>
      </c>
      <c r="F35" s="35"/>
      <c r="G35" s="47" t="s">
        <v>200</v>
      </c>
      <c r="H35" s="44">
        <f t="shared" si="6"/>
        <v>146</v>
      </c>
      <c r="I35" s="78">
        <f t="shared" si="7"/>
        <v>5.7971014500000001E-2</v>
      </c>
      <c r="J35" s="90">
        <f t="shared" si="12"/>
        <v>84521028.908479735</v>
      </c>
      <c r="K35" s="83" t="s">
        <v>188</v>
      </c>
      <c r="L35" s="44">
        <f t="shared" si="8"/>
        <v>12.6</v>
      </c>
      <c r="M35" s="78">
        <f t="shared" si="9"/>
        <v>8.0000000000000002E-3</v>
      </c>
      <c r="N35" s="90">
        <f t="shared" si="13"/>
        <v>276685839.56820464</v>
      </c>
      <c r="O35" s="83" t="s">
        <v>162</v>
      </c>
      <c r="P35" s="44">
        <f t="shared" si="10"/>
        <v>116</v>
      </c>
      <c r="Q35" s="78">
        <f t="shared" si="11"/>
        <v>2.65486726E-2</v>
      </c>
      <c r="R35" s="90">
        <f t="shared" si="14"/>
        <v>235325003.43378386</v>
      </c>
    </row>
    <row r="36" spans="1:18">
      <c r="A36" s="40" t="s">
        <v>187</v>
      </c>
      <c r="B36" s="11" t="s">
        <v>188</v>
      </c>
      <c r="C36" s="95">
        <v>12.6</v>
      </c>
      <c r="D36" s="92">
        <v>8.0000000000000002E-3</v>
      </c>
      <c r="E36" s="93">
        <v>276685839.56820464</v>
      </c>
      <c r="F36" s="35"/>
      <c r="G36" s="49" t="s">
        <v>134</v>
      </c>
      <c r="H36" s="39">
        <f t="shared" si="6"/>
        <v>32650</v>
      </c>
      <c r="I36" s="77">
        <f t="shared" si="7"/>
        <v>4.48E-2</v>
      </c>
      <c r="J36" s="99">
        <f t="shared" si="12"/>
        <v>2201007.34775917</v>
      </c>
      <c r="K36" s="82" t="s">
        <v>178</v>
      </c>
      <c r="L36" s="39">
        <f t="shared" si="8"/>
        <v>16.7</v>
      </c>
      <c r="M36" s="77">
        <f t="shared" si="9"/>
        <v>6.0240963999999998E-3</v>
      </c>
      <c r="N36" s="99">
        <f t="shared" si="13"/>
        <v>168155390.06746444</v>
      </c>
      <c r="O36" s="82" t="s">
        <v>236</v>
      </c>
      <c r="P36" s="39">
        <f t="shared" si="10"/>
        <v>657</v>
      </c>
      <c r="Q36" s="77">
        <f t="shared" si="11"/>
        <v>2.49609984E-2</v>
      </c>
      <c r="R36" s="99">
        <f t="shared" si="14"/>
        <v>18618049.37538759</v>
      </c>
    </row>
    <row r="37" spans="1:18">
      <c r="A37" s="40" t="s">
        <v>225</v>
      </c>
      <c r="B37" s="11" t="s">
        <v>226</v>
      </c>
      <c r="C37" s="95">
        <v>2035</v>
      </c>
      <c r="D37" s="92">
        <v>7.4257426000000001E-3</v>
      </c>
      <c r="E37" s="93">
        <v>6637102.3917311504</v>
      </c>
      <c r="F37" s="35"/>
      <c r="G37" s="47" t="s">
        <v>190</v>
      </c>
      <c r="H37" s="39">
        <f t="shared" si="6"/>
        <v>19.2</v>
      </c>
      <c r="I37" s="77">
        <f t="shared" si="7"/>
        <v>3.7837837800000003E-2</v>
      </c>
      <c r="J37" s="86">
        <f t="shared" si="12"/>
        <v>1407243887.9185247</v>
      </c>
      <c r="K37" s="82" t="s">
        <v>148</v>
      </c>
      <c r="L37" s="39">
        <f t="shared" si="8"/>
        <v>21.6</v>
      </c>
      <c r="M37" s="77">
        <f t="shared" si="9"/>
        <v>0</v>
      </c>
      <c r="N37" s="86">
        <f t="shared" si="13"/>
        <v>283910421.80232561</v>
      </c>
      <c r="O37" s="82" t="s">
        <v>118</v>
      </c>
      <c r="P37" s="39">
        <f t="shared" si="10"/>
        <v>177</v>
      </c>
      <c r="Q37" s="77">
        <f t="shared" si="11"/>
        <v>2.3121387300000001E-2</v>
      </c>
      <c r="R37" s="86">
        <f t="shared" si="14"/>
        <v>13252797.452910701</v>
      </c>
    </row>
    <row r="38" spans="1:18">
      <c r="A38" s="40" t="s">
        <v>153</v>
      </c>
      <c r="B38" s="11" t="s">
        <v>154</v>
      </c>
      <c r="C38" s="95">
        <v>84810</v>
      </c>
      <c r="D38" s="92">
        <v>7.3642949999999999E-3</v>
      </c>
      <c r="E38" s="93">
        <v>2263777.0509730899</v>
      </c>
      <c r="F38" s="35"/>
      <c r="G38" s="47" t="s">
        <v>130</v>
      </c>
      <c r="H38" s="39">
        <f t="shared" si="6"/>
        <v>116</v>
      </c>
      <c r="I38" s="77">
        <f t="shared" si="7"/>
        <v>3.5714285700000001E-2</v>
      </c>
      <c r="J38" s="86">
        <f t="shared" si="12"/>
        <v>62487955.487584531</v>
      </c>
      <c r="K38" s="82" t="s">
        <v>204</v>
      </c>
      <c r="L38" s="39">
        <f t="shared" si="8"/>
        <v>15.3</v>
      </c>
      <c r="M38" s="77">
        <f t="shared" si="9"/>
        <v>0</v>
      </c>
      <c r="N38" s="86">
        <f t="shared" si="13"/>
        <v>390119649.15122914</v>
      </c>
      <c r="O38" s="82" t="s">
        <v>54</v>
      </c>
      <c r="P38" s="39">
        <f t="shared" si="10"/>
        <v>284</v>
      </c>
      <c r="Q38" s="77">
        <f t="shared" si="11"/>
        <v>2.15827338E-2</v>
      </c>
      <c r="R38" s="86">
        <f t="shared" si="14"/>
        <v>15287576.49282591</v>
      </c>
    </row>
    <row r="39" spans="1:18">
      <c r="A39" s="40" t="s">
        <v>107</v>
      </c>
      <c r="B39" s="11" t="s">
        <v>108</v>
      </c>
      <c r="C39" s="95">
        <v>1500</v>
      </c>
      <c r="D39" s="92">
        <v>6.7114093999999999E-3</v>
      </c>
      <c r="E39" s="93">
        <v>2668459.7698660898</v>
      </c>
      <c r="F39" s="35"/>
      <c r="G39" s="47" t="s">
        <v>136</v>
      </c>
      <c r="H39" s="39">
        <f t="shared" si="6"/>
        <v>2295</v>
      </c>
      <c r="I39" s="77">
        <f t="shared" si="7"/>
        <v>3.3783783800000002E-2</v>
      </c>
      <c r="J39" s="86">
        <f t="shared" si="12"/>
        <v>6702185.9861784903</v>
      </c>
      <c r="K39" s="82" t="s">
        <v>150</v>
      </c>
      <c r="L39" s="39">
        <f t="shared" si="8"/>
        <v>13</v>
      </c>
      <c r="M39" s="77">
        <f t="shared" si="9"/>
        <v>0</v>
      </c>
      <c r="N39" s="86">
        <f t="shared" si="13"/>
        <v>411077319.44324672</v>
      </c>
      <c r="O39" s="82" t="s">
        <v>128</v>
      </c>
      <c r="P39" s="39">
        <f t="shared" si="10"/>
        <v>156</v>
      </c>
      <c r="Q39" s="77">
        <f t="shared" si="11"/>
        <v>1.9607843100000001E-2</v>
      </c>
      <c r="R39" s="86">
        <f t="shared" si="14"/>
        <v>353215352.21927983</v>
      </c>
    </row>
    <row r="40" spans="1:18" ht="17.25" thickBot="1">
      <c r="A40" s="40" t="s">
        <v>177</v>
      </c>
      <c r="B40" s="11" t="s">
        <v>178</v>
      </c>
      <c r="C40" s="95">
        <v>16.7</v>
      </c>
      <c r="D40" s="92">
        <v>6.0240963999999998E-3</v>
      </c>
      <c r="E40" s="93">
        <v>168155390.06746444</v>
      </c>
      <c r="F40" s="35"/>
      <c r="G40" s="53" t="s">
        <v>146</v>
      </c>
      <c r="H40" s="37">
        <f t="shared" si="6"/>
        <v>4370</v>
      </c>
      <c r="I40" s="79">
        <f t="shared" si="7"/>
        <v>3.1877213699999997E-2</v>
      </c>
      <c r="J40" s="87">
        <f t="shared" si="12"/>
        <v>3832937.9092109101</v>
      </c>
      <c r="K40" s="84" t="s">
        <v>210</v>
      </c>
      <c r="L40" s="37">
        <f t="shared" si="8"/>
        <v>12.3</v>
      </c>
      <c r="M40" s="79">
        <f t="shared" si="9"/>
        <v>0</v>
      </c>
      <c r="N40" s="87">
        <f t="shared" si="13"/>
        <v>214792824.03681001</v>
      </c>
      <c r="O40" s="84" t="s">
        <v>166</v>
      </c>
      <c r="P40" s="37">
        <f t="shared" si="10"/>
        <v>270</v>
      </c>
      <c r="Q40" s="79">
        <f t="shared" si="11"/>
        <v>1.8867924500000001E-2</v>
      </c>
      <c r="R40" s="87">
        <f t="shared" si="14"/>
        <v>352889011.6852805</v>
      </c>
    </row>
    <row r="41" spans="1:18">
      <c r="A41" s="40" t="s">
        <v>179</v>
      </c>
      <c r="B41" s="11" t="s">
        <v>180</v>
      </c>
      <c r="C41" s="95">
        <v>15740</v>
      </c>
      <c r="D41" s="92">
        <v>5.7507987000000003E-3</v>
      </c>
      <c r="E41" s="93">
        <v>4397036.4076782595</v>
      </c>
      <c r="F41" s="35"/>
      <c r="G41" s="52" t="s">
        <v>162</v>
      </c>
      <c r="H41" s="38">
        <f t="shared" si="6"/>
        <v>116</v>
      </c>
      <c r="I41" s="76">
        <f t="shared" si="7"/>
        <v>2.65486726E-2</v>
      </c>
      <c r="J41" s="85">
        <f t="shared" si="12"/>
        <v>235325003.43378386</v>
      </c>
      <c r="K41" s="81" t="s">
        <v>202</v>
      </c>
      <c r="L41" s="38">
        <f t="shared" si="8"/>
        <v>88.8</v>
      </c>
      <c r="M41" s="76">
        <f t="shared" si="9"/>
        <v>-1.1248594000000001E-3</v>
      </c>
      <c r="N41" s="85">
        <f t="shared" si="13"/>
        <v>201784543.39395702</v>
      </c>
      <c r="O41" s="81" t="s">
        <v>242</v>
      </c>
      <c r="P41" s="38">
        <f t="shared" si="10"/>
        <v>504</v>
      </c>
      <c r="Q41" s="76">
        <f t="shared" si="11"/>
        <v>1.8181818200000002E-2</v>
      </c>
      <c r="R41" s="85">
        <f t="shared" si="14"/>
        <v>10041694.859010929</v>
      </c>
    </row>
    <row r="42" spans="1:18">
      <c r="A42" s="40" t="s">
        <v>173</v>
      </c>
      <c r="B42" s="11" t="s">
        <v>174</v>
      </c>
      <c r="C42" s="95">
        <v>357</v>
      </c>
      <c r="D42" s="92">
        <v>5.6338027999999997E-3</v>
      </c>
      <c r="E42" s="93">
        <v>13045159.52195318</v>
      </c>
      <c r="F42" s="35"/>
      <c r="G42" s="47" t="s">
        <v>74</v>
      </c>
      <c r="H42" s="39">
        <f t="shared" si="6"/>
        <v>22540</v>
      </c>
      <c r="I42" s="77">
        <f t="shared" si="7"/>
        <v>2.6411657599999999E-2</v>
      </c>
      <c r="J42" s="86">
        <f t="shared" si="12"/>
        <v>1117537.5013242699</v>
      </c>
      <c r="K42" s="82" t="s">
        <v>72</v>
      </c>
      <c r="L42" s="39">
        <f t="shared" si="8"/>
        <v>23.8</v>
      </c>
      <c r="M42" s="77">
        <f t="shared" si="9"/>
        <v>-4.1841003999999998E-3</v>
      </c>
      <c r="N42" s="86">
        <f t="shared" si="13"/>
        <v>235416472.64352074</v>
      </c>
      <c r="O42" s="82" t="s">
        <v>132</v>
      </c>
      <c r="P42" s="39">
        <f t="shared" si="10"/>
        <v>124</v>
      </c>
      <c r="Q42" s="77">
        <f t="shared" si="11"/>
        <v>1.6393442599999999E-2</v>
      </c>
      <c r="R42" s="86">
        <f t="shared" si="14"/>
        <v>55568661.881828539</v>
      </c>
    </row>
    <row r="43" spans="1:18">
      <c r="A43" s="40" t="s">
        <v>109</v>
      </c>
      <c r="B43" s="11" t="s">
        <v>110</v>
      </c>
      <c r="C43" s="95">
        <v>193</v>
      </c>
      <c r="D43" s="92">
        <v>5.2083333000000004E-3</v>
      </c>
      <c r="E43" s="93">
        <v>78028549.060184434</v>
      </c>
      <c r="F43" s="35"/>
      <c r="G43" s="47" t="s">
        <v>236</v>
      </c>
      <c r="H43" s="39">
        <f t="shared" si="6"/>
        <v>657</v>
      </c>
      <c r="I43" s="77">
        <f t="shared" si="7"/>
        <v>2.49609984E-2</v>
      </c>
      <c r="J43" s="86">
        <f t="shared" si="12"/>
        <v>18618049.37538759</v>
      </c>
      <c r="K43" s="82" t="s">
        <v>250</v>
      </c>
      <c r="L43" s="39">
        <f t="shared" si="8"/>
        <v>80.599999999999994</v>
      </c>
      <c r="M43" s="77">
        <f t="shared" si="9"/>
        <v>-4.9382716000000004E-3</v>
      </c>
      <c r="N43" s="86">
        <f t="shared" si="13"/>
        <v>91862221.828492299</v>
      </c>
      <c r="O43" s="82" t="s">
        <v>254</v>
      </c>
      <c r="P43" s="39">
        <f t="shared" si="10"/>
        <v>312</v>
      </c>
      <c r="Q43" s="77">
        <f t="shared" si="11"/>
        <v>1.2987013E-2</v>
      </c>
      <c r="R43" s="86">
        <f t="shared" si="14"/>
        <v>15572786.998638541</v>
      </c>
    </row>
    <row r="44" spans="1:18">
      <c r="A44" s="40" t="s">
        <v>137</v>
      </c>
      <c r="B44" s="11" t="s">
        <v>138</v>
      </c>
      <c r="C44" s="95">
        <v>391</v>
      </c>
      <c r="D44" s="92">
        <v>5.1413882000000003E-3</v>
      </c>
      <c r="E44" s="93">
        <v>23617469.834959351</v>
      </c>
      <c r="F44" s="35"/>
      <c r="G44" s="47" t="s">
        <v>106</v>
      </c>
      <c r="H44" s="39">
        <f t="shared" si="6"/>
        <v>68980</v>
      </c>
      <c r="I44" s="77">
        <f t="shared" si="7"/>
        <v>2.31385346E-2</v>
      </c>
      <c r="J44" s="86">
        <f t="shared" si="12"/>
        <v>739610.88846816996</v>
      </c>
      <c r="K44" s="82" t="s">
        <v>65</v>
      </c>
      <c r="L44" s="39">
        <f t="shared" si="8"/>
        <v>37.1</v>
      </c>
      <c r="M44" s="77">
        <f t="shared" si="9"/>
        <v>-5.3619302999999997E-3</v>
      </c>
      <c r="N44" s="86">
        <f t="shared" si="13"/>
        <v>55850182.301724151</v>
      </c>
      <c r="O44" s="82" t="s">
        <v>51</v>
      </c>
      <c r="P44" s="39">
        <f t="shared" si="10"/>
        <v>438</v>
      </c>
      <c r="Q44" s="77">
        <f t="shared" si="11"/>
        <v>1.1547344100000001E-2</v>
      </c>
      <c r="R44" s="86">
        <f t="shared" si="14"/>
        <v>114477952.25089701</v>
      </c>
    </row>
    <row r="45" spans="1:18">
      <c r="A45" s="40" t="s">
        <v>191</v>
      </c>
      <c r="B45" s="11" t="s">
        <v>192</v>
      </c>
      <c r="C45" s="95">
        <v>235</v>
      </c>
      <c r="D45" s="92">
        <v>4.2735042999999997E-3</v>
      </c>
      <c r="E45" s="93">
        <v>17959225.575581029</v>
      </c>
      <c r="F45" s="35"/>
      <c r="G45" s="47" t="s">
        <v>118</v>
      </c>
      <c r="H45" s="44">
        <f t="shared" si="6"/>
        <v>177</v>
      </c>
      <c r="I45" s="78">
        <f t="shared" si="7"/>
        <v>2.3121387300000001E-2</v>
      </c>
      <c r="J45" s="90">
        <f t="shared" si="12"/>
        <v>13252797.452910701</v>
      </c>
      <c r="K45" s="83" t="s">
        <v>240</v>
      </c>
      <c r="L45" s="44">
        <f t="shared" si="8"/>
        <v>73.2</v>
      </c>
      <c r="M45" s="78">
        <f t="shared" si="9"/>
        <v>-1.0810810800000001E-2</v>
      </c>
      <c r="N45" s="90">
        <f t="shared" si="13"/>
        <v>42150068.260898732</v>
      </c>
      <c r="O45" s="83" t="s">
        <v>266</v>
      </c>
      <c r="P45" s="44">
        <f t="shared" si="10"/>
        <v>375</v>
      </c>
      <c r="Q45" s="78">
        <f t="shared" si="11"/>
        <v>8.0645161000000003E-3</v>
      </c>
      <c r="R45" s="90">
        <f t="shared" si="14"/>
        <v>1089640484.2388248</v>
      </c>
    </row>
    <row r="46" spans="1:18">
      <c r="A46" s="40" t="s">
        <v>48</v>
      </c>
      <c r="B46" s="11" t="s">
        <v>49</v>
      </c>
      <c r="C46" s="95">
        <v>55244000</v>
      </c>
      <c r="D46" s="92">
        <v>4.1259974000000003E-3</v>
      </c>
      <c r="E46" s="93">
        <v>7119.9410258600001</v>
      </c>
      <c r="F46" s="35"/>
      <c r="G46" s="49" t="s">
        <v>54</v>
      </c>
      <c r="H46" s="39">
        <f t="shared" si="6"/>
        <v>284</v>
      </c>
      <c r="I46" s="77">
        <f t="shared" si="7"/>
        <v>2.15827338E-2</v>
      </c>
      <c r="J46" s="99">
        <f t="shared" si="12"/>
        <v>15287576.49282591</v>
      </c>
      <c r="K46" s="82" t="s">
        <v>98</v>
      </c>
      <c r="L46" s="39">
        <f t="shared" si="8"/>
        <v>5.12</v>
      </c>
      <c r="M46" s="77">
        <f t="shared" si="9"/>
        <v>-1.15830116E-2</v>
      </c>
      <c r="N46" s="99">
        <f t="shared" si="13"/>
        <v>10807183760.931234</v>
      </c>
      <c r="O46" s="82" t="s">
        <v>174</v>
      </c>
      <c r="P46" s="39">
        <f t="shared" si="10"/>
        <v>357</v>
      </c>
      <c r="Q46" s="77">
        <f t="shared" si="11"/>
        <v>5.6338027999999997E-3</v>
      </c>
      <c r="R46" s="99">
        <f t="shared" si="14"/>
        <v>13045159.52195318</v>
      </c>
    </row>
    <row r="47" spans="1:18">
      <c r="A47" s="40" t="s">
        <v>119</v>
      </c>
      <c r="B47" s="11" t="s">
        <v>120</v>
      </c>
      <c r="C47" s="95">
        <v>4965</v>
      </c>
      <c r="D47" s="92">
        <v>4.0444894000000002E-3</v>
      </c>
      <c r="E47" s="93">
        <v>2335861.2223709701</v>
      </c>
      <c r="F47" s="35"/>
      <c r="G47" s="47" t="s">
        <v>168</v>
      </c>
      <c r="H47" s="39">
        <f t="shared" si="6"/>
        <v>1670</v>
      </c>
      <c r="I47" s="77">
        <f t="shared" si="7"/>
        <v>2.1406727800000001E-2</v>
      </c>
      <c r="J47" s="86">
        <f t="shared" si="12"/>
        <v>14385087.652873451</v>
      </c>
      <c r="K47" s="82" t="s">
        <v>208</v>
      </c>
      <c r="L47" s="39">
        <f t="shared" si="8"/>
        <v>13.8</v>
      </c>
      <c r="M47" s="77">
        <f t="shared" si="9"/>
        <v>-1.42857143E-2</v>
      </c>
      <c r="N47" s="86">
        <f t="shared" si="13"/>
        <v>270531656.54821897</v>
      </c>
      <c r="O47" s="82" t="s">
        <v>110</v>
      </c>
      <c r="P47" s="39">
        <f t="shared" si="10"/>
        <v>193</v>
      </c>
      <c r="Q47" s="77">
        <f t="shared" si="11"/>
        <v>5.2083333000000004E-3</v>
      </c>
      <c r="R47" s="86">
        <f t="shared" si="14"/>
        <v>78028549.060184434</v>
      </c>
    </row>
    <row r="48" spans="1:18">
      <c r="A48" s="40" t="s">
        <v>211</v>
      </c>
      <c r="B48" s="11" t="s">
        <v>212</v>
      </c>
      <c r="C48" s="95">
        <v>1345</v>
      </c>
      <c r="D48" s="92">
        <v>3.7313432999999999E-3</v>
      </c>
      <c r="E48" s="93">
        <v>12290232.218957821</v>
      </c>
      <c r="F48" s="35"/>
      <c r="G48" s="47" t="s">
        <v>92</v>
      </c>
      <c r="H48" s="39">
        <f t="shared" si="6"/>
        <v>76560</v>
      </c>
      <c r="I48" s="77">
        <f t="shared" si="7"/>
        <v>2.0799999999999999E-2</v>
      </c>
      <c r="J48" s="86">
        <f t="shared" si="12"/>
        <v>467901.72087204998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138</v>
      </c>
      <c r="P48" s="39">
        <f t="shared" si="10"/>
        <v>391</v>
      </c>
      <c r="Q48" s="77">
        <f t="shared" si="11"/>
        <v>5.1413882000000003E-3</v>
      </c>
      <c r="R48" s="86">
        <f t="shared" si="14"/>
        <v>23617469.834959351</v>
      </c>
    </row>
    <row r="49" spans="1:18">
      <c r="A49" s="40" t="s">
        <v>125</v>
      </c>
      <c r="B49" s="11" t="s">
        <v>126</v>
      </c>
      <c r="C49" s="95">
        <v>207250</v>
      </c>
      <c r="D49" s="92">
        <v>3.6319613000000001E-3</v>
      </c>
      <c r="E49" s="93">
        <v>61932.520883409998</v>
      </c>
      <c r="F49" s="35"/>
      <c r="G49" s="47" t="s">
        <v>128</v>
      </c>
      <c r="H49" s="39">
        <f t="shared" si="6"/>
        <v>156</v>
      </c>
      <c r="I49" s="77">
        <f t="shared" si="7"/>
        <v>1.9607843100000001E-2</v>
      </c>
      <c r="J49" s="86">
        <f t="shared" si="12"/>
        <v>353215352.21927983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192</v>
      </c>
      <c r="P49" s="39">
        <f t="shared" si="10"/>
        <v>235</v>
      </c>
      <c r="Q49" s="77">
        <f t="shared" si="11"/>
        <v>4.2735042999999997E-3</v>
      </c>
      <c r="R49" s="86">
        <f t="shared" si="14"/>
        <v>17959225.575581029</v>
      </c>
    </row>
    <row r="50" spans="1:18" ht="17.25" thickBot="1">
      <c r="A50" s="40" t="s">
        <v>81</v>
      </c>
      <c r="B50" s="11" t="s">
        <v>82</v>
      </c>
      <c r="C50" s="95">
        <v>2930</v>
      </c>
      <c r="D50" s="92">
        <v>3.4246575E-3</v>
      </c>
      <c r="E50" s="93">
        <v>228985464.69287038</v>
      </c>
      <c r="F50" s="35"/>
      <c r="G50" s="53" t="s">
        <v>166</v>
      </c>
      <c r="H50" s="37">
        <f t="shared" si="6"/>
        <v>270</v>
      </c>
      <c r="I50" s="79">
        <f t="shared" si="7"/>
        <v>1.8867924500000001E-2</v>
      </c>
      <c r="J50" s="87">
        <f t="shared" si="12"/>
        <v>352889011.6852805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164</v>
      </c>
      <c r="P50" s="37">
        <f t="shared" si="10"/>
        <v>339</v>
      </c>
      <c r="Q50" s="79">
        <f t="shared" si="11"/>
        <v>2.9585799000000001E-3</v>
      </c>
      <c r="R50" s="87">
        <f t="shared" si="14"/>
        <v>8400832.9143080004</v>
      </c>
    </row>
    <row r="51" spans="1:18">
      <c r="A51" s="40" t="s">
        <v>159</v>
      </c>
      <c r="B51" s="11" t="s">
        <v>160</v>
      </c>
      <c r="C51" s="95">
        <v>1485</v>
      </c>
      <c r="D51" s="92">
        <v>3.3783784000000002E-3</v>
      </c>
      <c r="E51" s="93">
        <v>7241602.4370574402</v>
      </c>
      <c r="F51" s="35"/>
    </row>
    <row r="52" spans="1:18" ht="17.25" thickBot="1">
      <c r="A52" s="40" t="s">
        <v>163</v>
      </c>
      <c r="B52" s="11" t="s">
        <v>164</v>
      </c>
      <c r="C52" s="95">
        <v>339</v>
      </c>
      <c r="D52" s="92">
        <v>2.9585799000000001E-3</v>
      </c>
      <c r="E52" s="93">
        <v>8400832.9143080004</v>
      </c>
      <c r="F52" s="35"/>
    </row>
    <row r="53" spans="1:18" ht="17.25" thickBot="1">
      <c r="A53" s="40" t="s">
        <v>155</v>
      </c>
      <c r="B53" s="11" t="s">
        <v>156</v>
      </c>
      <c r="C53" s="95">
        <v>1865</v>
      </c>
      <c r="D53" s="92">
        <v>2.688172E-3</v>
      </c>
      <c r="E53" s="93">
        <v>3602486.3658078602</v>
      </c>
      <c r="F53" s="35"/>
      <c r="G53" s="261" t="s">
        <v>255</v>
      </c>
      <c r="H53" s="262"/>
      <c r="I53" s="262"/>
      <c r="J53" s="263"/>
      <c r="K53" s="261" t="s">
        <v>258</v>
      </c>
      <c r="L53" s="262"/>
      <c r="M53" s="262"/>
      <c r="N53" s="263"/>
      <c r="O53" s="261" t="s">
        <v>259</v>
      </c>
      <c r="P53" s="262"/>
      <c r="Q53" s="262"/>
      <c r="R53" s="263"/>
    </row>
    <row r="54" spans="1:18" ht="17.25" thickBot="1">
      <c r="A54" s="40" t="s">
        <v>197</v>
      </c>
      <c r="B54" s="11" t="s">
        <v>198</v>
      </c>
      <c r="C54" s="95">
        <v>27030</v>
      </c>
      <c r="D54" s="92">
        <v>2.5964391999999999E-3</v>
      </c>
      <c r="E54" s="93">
        <v>2762600.6526365299</v>
      </c>
      <c r="F54" s="35"/>
      <c r="G54" s="298" t="s">
        <v>55</v>
      </c>
      <c r="H54" s="314">
        <f ca="1">NOW()</f>
        <v>44428.886579976854</v>
      </c>
      <c r="I54" s="315"/>
      <c r="J54" s="316"/>
      <c r="K54" s="313" t="s">
        <v>55</v>
      </c>
      <c r="L54" s="314">
        <f ca="1">NOW()</f>
        <v>44428.886579976854</v>
      </c>
      <c r="M54" s="315"/>
      <c r="N54" s="316"/>
      <c r="O54" s="313" t="s">
        <v>55</v>
      </c>
      <c r="P54" s="314">
        <f ca="1">NOW()</f>
        <v>44428.886579976854</v>
      </c>
      <c r="Q54" s="315"/>
      <c r="R54" s="316"/>
    </row>
    <row r="55" spans="1:18" ht="17.25" thickBot="1">
      <c r="A55" s="40" t="s">
        <v>85</v>
      </c>
      <c r="B55" s="11" t="s">
        <v>86</v>
      </c>
      <c r="C55" s="95">
        <v>407</v>
      </c>
      <c r="D55" s="92">
        <v>2.4630542000000002E-3</v>
      </c>
      <c r="E55" s="93">
        <v>30217607.15010982</v>
      </c>
      <c r="F55" s="35"/>
      <c r="G55" s="306"/>
      <c r="H55" s="51" t="s">
        <v>58</v>
      </c>
      <c r="I55" s="73" t="s">
        <v>59</v>
      </c>
      <c r="J55" s="69" t="s">
        <v>264</v>
      </c>
      <c r="K55" s="284"/>
      <c r="L55" s="51" t="s">
        <v>58</v>
      </c>
      <c r="M55" s="73" t="s">
        <v>59</v>
      </c>
      <c r="N55" s="69" t="s">
        <v>264</v>
      </c>
      <c r="O55" s="284"/>
      <c r="P55" s="51" t="s">
        <v>58</v>
      </c>
      <c r="Q55" s="73" t="s">
        <v>59</v>
      </c>
      <c r="R55" s="69" t="s">
        <v>264</v>
      </c>
    </row>
    <row r="56" spans="1:18">
      <c r="A56" s="40" t="s">
        <v>185</v>
      </c>
      <c r="B56" s="11" t="s">
        <v>186</v>
      </c>
      <c r="C56" s="95">
        <v>9750</v>
      </c>
      <c r="D56" s="92">
        <v>1.0266940000000001E-3</v>
      </c>
      <c r="E56" s="93">
        <v>819917.47656036995</v>
      </c>
      <c r="F56" s="35"/>
      <c r="G56" s="55" t="s">
        <v>72</v>
      </c>
      <c r="H56" s="38">
        <f t="shared" ref="H56:H75" si="15">_xlfn.IFNA(VLOOKUP(G56, $B$2:$D$200, 2, FALSE), "")</f>
        <v>23.8</v>
      </c>
      <c r="I56" s="76">
        <f t="shared" ref="I56:I65" si="16">_xlfn.IFNA(VLOOKUP(G56, $B$2:$D$200, 3, FALSE), "")</f>
        <v>-4.1841003999999998E-3</v>
      </c>
      <c r="J56" s="85">
        <f>_xlfn.IFNA(VLOOKUP(G56, $B$2:$E$200, 4, FALSE), "")</f>
        <v>235416472.64352074</v>
      </c>
      <c r="K56" s="81" t="s">
        <v>190</v>
      </c>
      <c r="L56" s="38">
        <f t="shared" ref="L56:L75" si="17">_xlfn.IFNA(VLOOKUP(K56, $B$2:$D$200, 2, FALSE), "")</f>
        <v>19.2</v>
      </c>
      <c r="M56" s="76">
        <f t="shared" ref="M56:M75" si="18">_xlfn.IFNA(VLOOKUP(K56, $B$2:$D$200, 3, FALSE), "")</f>
        <v>3.7837837800000003E-2</v>
      </c>
      <c r="N56" s="85">
        <f>_xlfn.IFNA(VLOOKUP(K56, $B$2:$E$200, 4, FALSE), "")</f>
        <v>1407243887.9185247</v>
      </c>
      <c r="O56" s="81" t="s">
        <v>174</v>
      </c>
      <c r="P56" s="38">
        <f t="shared" ref="P56:P75" si="19">_xlfn.IFNA(VLOOKUP(O56, $B$2:$D$200, 2, FALSE), "")</f>
        <v>357</v>
      </c>
      <c r="Q56" s="76">
        <f t="shared" ref="Q56:Q75" si="20">_xlfn.IFNA(VLOOKUP(O56, $B$2:$D$200, 3, FALSE), "")</f>
        <v>5.6338027999999997E-3</v>
      </c>
      <c r="R56" s="85">
        <f>_xlfn.IFNA(VLOOKUP(O56, $B$2:$E$200, 4, FALSE), "")</f>
        <v>13045159.52195318</v>
      </c>
    </row>
    <row r="57" spans="1:18">
      <c r="A57" s="40" t="s">
        <v>89</v>
      </c>
      <c r="B57" s="11" t="s">
        <v>90</v>
      </c>
      <c r="C57" s="95">
        <v>1455</v>
      </c>
      <c r="D57" s="92">
        <v>0</v>
      </c>
      <c r="E57" s="93">
        <v>332491008.675466</v>
      </c>
      <c r="F57" s="35"/>
      <c r="G57" s="56" t="s">
        <v>214</v>
      </c>
      <c r="H57" s="39">
        <f t="shared" si="15"/>
        <v>1140</v>
      </c>
      <c r="I57" s="77">
        <f t="shared" si="16"/>
        <v>-4.3668122000000004E-3</v>
      </c>
      <c r="J57" s="86">
        <f t="shared" ref="J57:J75" si="21">_xlfn.IFNA(VLOOKUP(G57, $B$2:$E$200, 4, FALSE), "")</f>
        <v>59834330.807109289</v>
      </c>
      <c r="K57" s="82" t="s">
        <v>234</v>
      </c>
      <c r="L57" s="39">
        <f t="shared" si="17"/>
        <v>72.8</v>
      </c>
      <c r="M57" s="77">
        <f t="shared" si="18"/>
        <v>1.67597765E-2</v>
      </c>
      <c r="N57" s="86">
        <f t="shared" ref="N57:N75" si="22">_xlfn.IFNA(VLOOKUP(K57, $B$2:$E$200, 4, FALSE), "")</f>
        <v>115340586.26105931</v>
      </c>
      <c r="O57" s="82" t="s">
        <v>110</v>
      </c>
      <c r="P57" s="39">
        <f t="shared" si="19"/>
        <v>193</v>
      </c>
      <c r="Q57" s="77">
        <f t="shared" si="20"/>
        <v>5.2083333000000004E-3</v>
      </c>
      <c r="R57" s="86">
        <f t="shared" ref="R57:R75" si="23">_xlfn.IFNA(VLOOKUP(O57, $B$2:$E$200, 4, FALSE), "")</f>
        <v>78028549.060184434</v>
      </c>
    </row>
    <row r="58" spans="1:18">
      <c r="A58" s="40" t="s">
        <v>243</v>
      </c>
      <c r="B58" s="11" t="s">
        <v>244</v>
      </c>
      <c r="C58" s="95">
        <v>1470</v>
      </c>
      <c r="D58" s="92">
        <v>0</v>
      </c>
      <c r="E58" s="93">
        <v>1567917.11726185</v>
      </c>
      <c r="F58" s="35"/>
      <c r="G58" s="56" t="s">
        <v>230</v>
      </c>
      <c r="H58" s="39">
        <f t="shared" si="15"/>
        <v>209</v>
      </c>
      <c r="I58" s="77">
        <f t="shared" si="16"/>
        <v>-4.7619048000000002E-3</v>
      </c>
      <c r="J58" s="86">
        <f t="shared" si="21"/>
        <v>15049565.22735667</v>
      </c>
      <c r="K58" s="82" t="s">
        <v>216</v>
      </c>
      <c r="L58" s="39">
        <f t="shared" si="17"/>
        <v>11.2</v>
      </c>
      <c r="M58" s="77">
        <f t="shared" si="18"/>
        <v>9.0090090000000001E-3</v>
      </c>
      <c r="N58" s="86">
        <f t="shared" si="22"/>
        <v>752132091.44136894</v>
      </c>
      <c r="O58" s="82" t="s">
        <v>138</v>
      </c>
      <c r="P58" s="39">
        <f t="shared" si="19"/>
        <v>391</v>
      </c>
      <c r="Q58" s="77">
        <f t="shared" si="20"/>
        <v>5.1413882000000003E-3</v>
      </c>
      <c r="R58" s="86">
        <f t="shared" si="23"/>
        <v>23617469.834959351</v>
      </c>
    </row>
    <row r="59" spans="1:18">
      <c r="A59" s="40" t="s">
        <v>151</v>
      </c>
      <c r="B59" s="11" t="s">
        <v>152</v>
      </c>
      <c r="C59" s="95">
        <v>104</v>
      </c>
      <c r="D59" s="92">
        <v>0</v>
      </c>
      <c r="E59" s="93">
        <v>218764593.58240813</v>
      </c>
      <c r="F59" s="35"/>
      <c r="G59" s="56" t="s">
        <v>250</v>
      </c>
      <c r="H59" s="39">
        <f t="shared" si="15"/>
        <v>80.599999999999994</v>
      </c>
      <c r="I59" s="77">
        <f t="shared" si="16"/>
        <v>-4.9382716000000004E-3</v>
      </c>
      <c r="J59" s="86">
        <f t="shared" si="21"/>
        <v>91862221.828492299</v>
      </c>
      <c r="K59" s="82" t="s">
        <v>122</v>
      </c>
      <c r="L59" s="39">
        <f t="shared" si="17"/>
        <v>34.700000000000003</v>
      </c>
      <c r="M59" s="77">
        <f t="shared" si="18"/>
        <v>8.7209301999999992E-3</v>
      </c>
      <c r="N59" s="86">
        <f t="shared" si="22"/>
        <v>138229459.22477174</v>
      </c>
      <c r="O59" s="82" t="s">
        <v>192</v>
      </c>
      <c r="P59" s="39">
        <f t="shared" si="19"/>
        <v>235</v>
      </c>
      <c r="Q59" s="77">
        <f t="shared" si="20"/>
        <v>4.2735042999999997E-3</v>
      </c>
      <c r="R59" s="86">
        <f t="shared" si="23"/>
        <v>17959225.575581029</v>
      </c>
    </row>
    <row r="60" spans="1:18">
      <c r="A60" s="40" t="s">
        <v>147</v>
      </c>
      <c r="B60" s="11" t="s">
        <v>148</v>
      </c>
      <c r="C60" s="95">
        <v>21.6</v>
      </c>
      <c r="D60" s="92">
        <v>0</v>
      </c>
      <c r="E60" s="93">
        <v>283910421.80232561</v>
      </c>
      <c r="F60" s="35"/>
      <c r="G60" s="56" t="s">
        <v>61</v>
      </c>
      <c r="H60" s="39">
        <f t="shared" si="15"/>
        <v>957</v>
      </c>
      <c r="I60" s="77">
        <f t="shared" si="16"/>
        <v>-5.1975051999999999E-3</v>
      </c>
      <c r="J60" s="90">
        <f t="shared" si="21"/>
        <v>16808692.702994961</v>
      </c>
      <c r="K60" s="83" t="s">
        <v>188</v>
      </c>
      <c r="L60" s="44">
        <f t="shared" si="17"/>
        <v>12.6</v>
      </c>
      <c r="M60" s="78">
        <f t="shared" si="18"/>
        <v>8.0000000000000002E-3</v>
      </c>
      <c r="N60" s="90">
        <f t="shared" si="22"/>
        <v>276685839.56820464</v>
      </c>
      <c r="O60" s="83" t="s">
        <v>164</v>
      </c>
      <c r="P60" s="44">
        <f t="shared" si="19"/>
        <v>339</v>
      </c>
      <c r="Q60" s="78">
        <f t="shared" si="20"/>
        <v>2.9585799000000001E-3</v>
      </c>
      <c r="R60" s="90">
        <f t="shared" si="23"/>
        <v>8400832.9143080004</v>
      </c>
    </row>
    <row r="61" spans="1:18">
      <c r="A61" s="40" t="s">
        <v>103</v>
      </c>
      <c r="B61" s="11" t="s">
        <v>104</v>
      </c>
      <c r="C61" s="95">
        <v>1210</v>
      </c>
      <c r="D61" s="92">
        <v>0</v>
      </c>
      <c r="E61" s="93">
        <v>3236266.42993706</v>
      </c>
      <c r="F61" s="35"/>
      <c r="G61" s="60" t="s">
        <v>65</v>
      </c>
      <c r="H61" s="45">
        <f t="shared" si="15"/>
        <v>37.1</v>
      </c>
      <c r="I61" s="80">
        <f t="shared" si="16"/>
        <v>-5.3619302999999997E-3</v>
      </c>
      <c r="J61" s="99">
        <f t="shared" si="21"/>
        <v>55850182.301724151</v>
      </c>
      <c r="K61" s="82" t="s">
        <v>178</v>
      </c>
      <c r="L61" s="39">
        <f t="shared" si="17"/>
        <v>16.7</v>
      </c>
      <c r="M61" s="77">
        <f t="shared" si="18"/>
        <v>6.0240963999999998E-3</v>
      </c>
      <c r="N61" s="99">
        <f t="shared" si="22"/>
        <v>168155390.06746444</v>
      </c>
      <c r="O61" s="82" t="s">
        <v>86</v>
      </c>
      <c r="P61" s="39">
        <f t="shared" si="19"/>
        <v>407</v>
      </c>
      <c r="Q61" s="77">
        <f t="shared" si="20"/>
        <v>2.4630542000000002E-3</v>
      </c>
      <c r="R61" s="99">
        <f t="shared" si="23"/>
        <v>30217607.15010982</v>
      </c>
    </row>
    <row r="62" spans="1:18">
      <c r="A62" s="40" t="s">
        <v>237</v>
      </c>
      <c r="B62" s="11" t="s">
        <v>238</v>
      </c>
      <c r="C62" s="95">
        <v>112</v>
      </c>
      <c r="D62" s="92">
        <v>0</v>
      </c>
      <c r="E62" s="93">
        <v>50223918.29330229</v>
      </c>
      <c r="F62" s="35"/>
      <c r="G62" s="56" t="s">
        <v>172</v>
      </c>
      <c r="H62" s="39">
        <f t="shared" si="15"/>
        <v>3395</v>
      </c>
      <c r="I62" s="77">
        <f t="shared" si="16"/>
        <v>-5.8565153999999998E-3</v>
      </c>
      <c r="J62" s="86">
        <f t="shared" si="21"/>
        <v>4861073.7981239799</v>
      </c>
      <c r="K62" s="82" t="s">
        <v>148</v>
      </c>
      <c r="L62" s="39">
        <f t="shared" si="17"/>
        <v>21.6</v>
      </c>
      <c r="M62" s="77">
        <f t="shared" si="18"/>
        <v>0</v>
      </c>
      <c r="N62" s="86">
        <f t="shared" si="22"/>
        <v>283910421.80232561</v>
      </c>
      <c r="O62" s="82" t="s">
        <v>152</v>
      </c>
      <c r="P62" s="39">
        <f t="shared" si="19"/>
        <v>104</v>
      </c>
      <c r="Q62" s="77">
        <f t="shared" si="20"/>
        <v>0</v>
      </c>
      <c r="R62" s="86">
        <f t="shared" si="23"/>
        <v>218764593.58240813</v>
      </c>
    </row>
    <row r="63" spans="1:18">
      <c r="A63" s="40" t="s">
        <v>79</v>
      </c>
      <c r="B63" s="11" t="s">
        <v>80</v>
      </c>
      <c r="C63" s="95">
        <v>890</v>
      </c>
      <c r="D63" s="92">
        <v>0</v>
      </c>
      <c r="E63" s="93">
        <v>3381144.7304901602</v>
      </c>
      <c r="F63" s="35"/>
      <c r="G63" s="56" t="s">
        <v>194</v>
      </c>
      <c r="H63" s="39">
        <f t="shared" si="15"/>
        <v>145</v>
      </c>
      <c r="I63" s="77">
        <f t="shared" si="16"/>
        <v>-6.8493151000000004E-3</v>
      </c>
      <c r="J63" s="86">
        <f t="shared" si="21"/>
        <v>79634449.46872063</v>
      </c>
      <c r="K63" s="82" t="s">
        <v>204</v>
      </c>
      <c r="L63" s="39">
        <f t="shared" si="17"/>
        <v>15.3</v>
      </c>
      <c r="M63" s="77">
        <f t="shared" si="18"/>
        <v>0</v>
      </c>
      <c r="N63" s="86">
        <f t="shared" si="22"/>
        <v>390119649.15122914</v>
      </c>
      <c r="O63" s="82" t="s">
        <v>238</v>
      </c>
      <c r="P63" s="39">
        <f t="shared" si="19"/>
        <v>112</v>
      </c>
      <c r="Q63" s="77">
        <f t="shared" si="20"/>
        <v>0</v>
      </c>
      <c r="R63" s="86">
        <f t="shared" si="23"/>
        <v>50223918.29330229</v>
      </c>
    </row>
    <row r="64" spans="1:18">
      <c r="A64" s="40" t="s">
        <v>203</v>
      </c>
      <c r="B64" s="11" t="s">
        <v>204</v>
      </c>
      <c r="C64" s="95">
        <v>15.3</v>
      </c>
      <c r="D64" s="92">
        <v>0</v>
      </c>
      <c r="E64" s="93">
        <v>390119649.15122914</v>
      </c>
      <c r="F64" s="35"/>
      <c r="G64" s="56" t="s">
        <v>182</v>
      </c>
      <c r="H64" s="39">
        <f t="shared" si="15"/>
        <v>63420</v>
      </c>
      <c r="I64" s="77">
        <f t="shared" si="16"/>
        <v>-6.8900719999999997E-3</v>
      </c>
      <c r="J64" s="86">
        <f t="shared" si="21"/>
        <v>136903.49087245</v>
      </c>
      <c r="K64" s="82" t="s">
        <v>150</v>
      </c>
      <c r="L64" s="39">
        <f t="shared" si="17"/>
        <v>13</v>
      </c>
      <c r="M64" s="77">
        <f t="shared" si="18"/>
        <v>0</v>
      </c>
      <c r="N64" s="86">
        <f t="shared" si="22"/>
        <v>411077319.44324672</v>
      </c>
      <c r="O64" s="82" t="s">
        <v>80</v>
      </c>
      <c r="P64" s="39">
        <f t="shared" si="19"/>
        <v>890</v>
      </c>
      <c r="Q64" s="77">
        <f t="shared" si="20"/>
        <v>0</v>
      </c>
      <c r="R64" s="86">
        <f t="shared" si="23"/>
        <v>3381144.7304901602</v>
      </c>
    </row>
    <row r="65" spans="1:18" ht="17.25" thickBot="1">
      <c r="A65" s="40" t="s">
        <v>219</v>
      </c>
      <c r="B65" s="11" t="s">
        <v>220</v>
      </c>
      <c r="C65" s="95">
        <v>212</v>
      </c>
      <c r="D65" s="92">
        <v>0</v>
      </c>
      <c r="E65" s="93">
        <v>30611003.52245567</v>
      </c>
      <c r="F65" s="35"/>
      <c r="G65" s="57" t="s">
        <v>170</v>
      </c>
      <c r="H65" s="37">
        <f t="shared" si="15"/>
        <v>31720</v>
      </c>
      <c r="I65" s="79">
        <f t="shared" si="16"/>
        <v>-7.5093866999999996E-3</v>
      </c>
      <c r="J65" s="87">
        <f t="shared" si="21"/>
        <v>344765.51295193</v>
      </c>
      <c r="K65" s="84" t="s">
        <v>210</v>
      </c>
      <c r="L65" s="37">
        <f t="shared" si="17"/>
        <v>12.3</v>
      </c>
      <c r="M65" s="79">
        <f t="shared" si="18"/>
        <v>0</v>
      </c>
      <c r="N65" s="87">
        <f t="shared" si="22"/>
        <v>214792824.03681001</v>
      </c>
      <c r="O65" s="84" t="s">
        <v>220</v>
      </c>
      <c r="P65" s="37">
        <f t="shared" si="19"/>
        <v>212</v>
      </c>
      <c r="Q65" s="79">
        <f t="shared" si="20"/>
        <v>0</v>
      </c>
      <c r="R65" s="87">
        <f t="shared" si="23"/>
        <v>30611003.52245567</v>
      </c>
    </row>
    <row r="66" spans="1:18">
      <c r="A66" s="40" t="s">
        <v>221</v>
      </c>
      <c r="B66" s="11" t="s">
        <v>222</v>
      </c>
      <c r="C66" s="95">
        <v>143</v>
      </c>
      <c r="D66" s="92">
        <v>0</v>
      </c>
      <c r="E66" s="93">
        <v>26742646.907360539</v>
      </c>
      <c r="F66" s="35"/>
      <c r="G66" s="56" t="s">
        <v>142</v>
      </c>
      <c r="H66" s="38">
        <f t="shared" si="15"/>
        <v>11580</v>
      </c>
      <c r="I66" s="76">
        <f t="shared" ref="I66:I75" si="24">_xlfn.IFNA(VLOOKUP(G66, $B$2:$D$200, 3, FALSE), "")</f>
        <v>-7.7120823E-3</v>
      </c>
      <c r="J66" s="85">
        <f t="shared" si="21"/>
        <v>998014.03832502</v>
      </c>
      <c r="K66" s="81" t="s">
        <v>202</v>
      </c>
      <c r="L66" s="38">
        <f t="shared" si="17"/>
        <v>88.8</v>
      </c>
      <c r="M66" s="76">
        <f t="shared" si="18"/>
        <v>-1.1248594000000001E-3</v>
      </c>
      <c r="N66" s="85">
        <f t="shared" si="22"/>
        <v>201784543.39395702</v>
      </c>
      <c r="O66" s="81" t="s">
        <v>222</v>
      </c>
      <c r="P66" s="38">
        <f t="shared" si="19"/>
        <v>143</v>
      </c>
      <c r="Q66" s="76">
        <f t="shared" si="20"/>
        <v>0</v>
      </c>
      <c r="R66" s="85">
        <f t="shared" si="23"/>
        <v>26742646.907360539</v>
      </c>
    </row>
    <row r="67" spans="1:18">
      <c r="A67" s="40" t="s">
        <v>143</v>
      </c>
      <c r="B67" s="11" t="s">
        <v>144</v>
      </c>
      <c r="C67" s="95">
        <v>117</v>
      </c>
      <c r="D67" s="92">
        <v>0</v>
      </c>
      <c r="E67" s="93">
        <v>48906470.053785414</v>
      </c>
      <c r="F67" s="35"/>
      <c r="G67" s="56" t="s">
        <v>57</v>
      </c>
      <c r="H67" s="39">
        <f t="shared" si="15"/>
        <v>234</v>
      </c>
      <c r="I67" s="77">
        <f t="shared" si="24"/>
        <v>-8.4745762999999998E-3</v>
      </c>
      <c r="J67" s="86">
        <f t="shared" si="21"/>
        <v>58400201.077718087</v>
      </c>
      <c r="K67" s="82" t="s">
        <v>72</v>
      </c>
      <c r="L67" s="39">
        <f t="shared" si="17"/>
        <v>23.8</v>
      </c>
      <c r="M67" s="77">
        <f t="shared" si="18"/>
        <v>-4.1841003999999998E-3</v>
      </c>
      <c r="N67" s="86">
        <f t="shared" si="22"/>
        <v>235416472.64352074</v>
      </c>
      <c r="O67" s="82" t="s">
        <v>144</v>
      </c>
      <c r="P67" s="39">
        <f t="shared" si="19"/>
        <v>117</v>
      </c>
      <c r="Q67" s="77">
        <f t="shared" si="20"/>
        <v>0</v>
      </c>
      <c r="R67" s="86">
        <f t="shared" si="23"/>
        <v>48906470.053785414</v>
      </c>
    </row>
    <row r="68" spans="1:18">
      <c r="A68" s="40" t="s">
        <v>149</v>
      </c>
      <c r="B68" s="11" t="s">
        <v>150</v>
      </c>
      <c r="C68" s="95">
        <v>13</v>
      </c>
      <c r="D68" s="92">
        <v>0</v>
      </c>
      <c r="E68" s="93">
        <v>411077319.44324672</v>
      </c>
      <c r="F68" s="35"/>
      <c r="G68" s="56" t="s">
        <v>176</v>
      </c>
      <c r="H68" s="39">
        <f t="shared" si="15"/>
        <v>1575</v>
      </c>
      <c r="I68" s="77">
        <f t="shared" si="24"/>
        <v>-9.4339622999999994E-3</v>
      </c>
      <c r="J68" s="86">
        <f t="shared" si="21"/>
        <v>1025271.98340235</v>
      </c>
      <c r="K68" s="82" t="s">
        <v>250</v>
      </c>
      <c r="L68" s="39">
        <f t="shared" si="17"/>
        <v>80.599999999999994</v>
      </c>
      <c r="M68" s="77">
        <f t="shared" si="18"/>
        <v>-4.9382716000000004E-3</v>
      </c>
      <c r="N68" s="86">
        <f t="shared" si="22"/>
        <v>91862221.828492299</v>
      </c>
      <c r="O68" s="82" t="s">
        <v>228</v>
      </c>
      <c r="P68" s="39">
        <f t="shared" si="19"/>
        <v>388</v>
      </c>
      <c r="Q68" s="77">
        <f t="shared" si="20"/>
        <v>-2.5706941000000001E-3</v>
      </c>
      <c r="R68" s="86">
        <f t="shared" si="23"/>
        <v>16321437.445682</v>
      </c>
    </row>
    <row r="69" spans="1:18">
      <c r="A69" s="40" t="s">
        <v>209</v>
      </c>
      <c r="B69" s="11" t="s">
        <v>210</v>
      </c>
      <c r="C69" s="95">
        <v>12.3</v>
      </c>
      <c r="D69" s="92">
        <v>0</v>
      </c>
      <c r="E69" s="93">
        <v>214792824.03681001</v>
      </c>
      <c r="F69" s="35"/>
      <c r="G69" s="56" t="s">
        <v>240</v>
      </c>
      <c r="H69" s="39">
        <f t="shared" si="15"/>
        <v>73.2</v>
      </c>
      <c r="I69" s="77">
        <f t="shared" si="24"/>
        <v>-1.0810810800000001E-2</v>
      </c>
      <c r="J69" s="86">
        <f t="shared" si="21"/>
        <v>42150068.260898732</v>
      </c>
      <c r="K69" s="82" t="s">
        <v>65</v>
      </c>
      <c r="L69" s="39">
        <f t="shared" si="17"/>
        <v>37.1</v>
      </c>
      <c r="M69" s="77">
        <f t="shared" si="18"/>
        <v>-5.3619302999999997E-3</v>
      </c>
      <c r="N69" s="86">
        <f t="shared" si="22"/>
        <v>55850182.301724151</v>
      </c>
      <c r="O69" s="82" t="s">
        <v>124</v>
      </c>
      <c r="P69" s="39">
        <f t="shared" si="19"/>
        <v>381</v>
      </c>
      <c r="Q69" s="77">
        <f t="shared" si="20"/>
        <v>-2.6178009999999999E-3</v>
      </c>
      <c r="R69" s="86">
        <f t="shared" si="23"/>
        <v>27051171.322533701</v>
      </c>
    </row>
    <row r="70" spans="1:18">
      <c r="A70" s="40" t="s">
        <v>77</v>
      </c>
      <c r="B70" s="11" t="s">
        <v>78</v>
      </c>
      <c r="C70" s="95">
        <v>776200</v>
      </c>
      <c r="D70" s="92">
        <v>-1.2881620000000001E-4</v>
      </c>
      <c r="E70" s="93">
        <v>27421.458415019999</v>
      </c>
      <c r="F70" s="35"/>
      <c r="G70" s="56" t="s">
        <v>98</v>
      </c>
      <c r="H70" s="39">
        <f t="shared" si="15"/>
        <v>5.12</v>
      </c>
      <c r="I70" s="77">
        <f t="shared" si="24"/>
        <v>-1.15830116E-2</v>
      </c>
      <c r="J70" s="90">
        <f t="shared" si="21"/>
        <v>10807183760.931234</v>
      </c>
      <c r="K70" s="83" t="s">
        <v>240</v>
      </c>
      <c r="L70" s="44">
        <f t="shared" si="17"/>
        <v>73.2</v>
      </c>
      <c r="M70" s="78">
        <f t="shared" si="18"/>
        <v>-1.0810810800000001E-2</v>
      </c>
      <c r="N70" s="90">
        <f t="shared" si="22"/>
        <v>42150068.260898732</v>
      </c>
      <c r="O70" s="83" t="s">
        <v>114</v>
      </c>
      <c r="P70" s="44">
        <f t="shared" si="19"/>
        <v>702</v>
      </c>
      <c r="Q70" s="78">
        <f t="shared" si="20"/>
        <v>-2.8409091E-3</v>
      </c>
      <c r="R70" s="90">
        <f t="shared" si="23"/>
        <v>47576979.885524377</v>
      </c>
    </row>
    <row r="71" spans="1:18">
      <c r="A71" s="40" t="s">
        <v>66</v>
      </c>
      <c r="B71" s="11" t="s">
        <v>67</v>
      </c>
      <c r="C71" s="95">
        <v>4760</v>
      </c>
      <c r="D71" s="92">
        <v>-1.0493179E-3</v>
      </c>
      <c r="E71" s="93">
        <v>1891927.45952034</v>
      </c>
      <c r="F71" s="35"/>
      <c r="G71" s="60" t="s">
        <v>208</v>
      </c>
      <c r="H71" s="45">
        <f t="shared" si="15"/>
        <v>13.8</v>
      </c>
      <c r="I71" s="80">
        <f t="shared" si="24"/>
        <v>-1.42857143E-2</v>
      </c>
      <c r="J71" s="99">
        <f t="shared" si="21"/>
        <v>270531656.54821897</v>
      </c>
      <c r="K71" s="82" t="s">
        <v>98</v>
      </c>
      <c r="L71" s="39">
        <f t="shared" si="17"/>
        <v>5.12</v>
      </c>
      <c r="M71" s="77">
        <f t="shared" si="18"/>
        <v>-1.15830116E-2</v>
      </c>
      <c r="N71" s="99">
        <f t="shared" si="22"/>
        <v>10807183760.931234</v>
      </c>
      <c r="O71" s="82" t="s">
        <v>230</v>
      </c>
      <c r="P71" s="39">
        <f t="shared" si="19"/>
        <v>209</v>
      </c>
      <c r="Q71" s="77">
        <f t="shared" si="20"/>
        <v>-4.7619048000000002E-3</v>
      </c>
      <c r="R71" s="99">
        <f t="shared" si="23"/>
        <v>15049565.22735667</v>
      </c>
    </row>
    <row r="72" spans="1:18">
      <c r="A72" s="40" t="s">
        <v>245</v>
      </c>
      <c r="B72" s="11" t="s">
        <v>246</v>
      </c>
      <c r="C72" s="95">
        <v>8925</v>
      </c>
      <c r="D72" s="92">
        <v>-1.1191942000000001E-3</v>
      </c>
      <c r="E72" s="93">
        <v>1396989.5574407999</v>
      </c>
      <c r="F72" s="35"/>
      <c r="G72" s="56" t="s">
        <v>184</v>
      </c>
      <c r="H72" s="39">
        <f t="shared" si="15"/>
        <v>1015</v>
      </c>
      <c r="I72" s="77">
        <f t="shared" si="24"/>
        <v>-1.45631068E-2</v>
      </c>
      <c r="J72" s="86">
        <f t="shared" si="21"/>
        <v>5098815.0177767603</v>
      </c>
      <c r="K72" s="82" t="s">
        <v>208</v>
      </c>
      <c r="L72" s="39">
        <f t="shared" si="17"/>
        <v>13.8</v>
      </c>
      <c r="M72" s="77">
        <f t="shared" si="18"/>
        <v>-1.42857143E-2</v>
      </c>
      <c r="N72" s="86">
        <f t="shared" si="22"/>
        <v>270531656.54821897</v>
      </c>
      <c r="O72" s="82" t="s">
        <v>61</v>
      </c>
      <c r="P72" s="39">
        <f t="shared" si="19"/>
        <v>957</v>
      </c>
      <c r="Q72" s="77">
        <f t="shared" si="20"/>
        <v>-5.1975051999999999E-3</v>
      </c>
      <c r="R72" s="86">
        <f t="shared" si="23"/>
        <v>16808692.702994961</v>
      </c>
    </row>
    <row r="73" spans="1:18">
      <c r="A73" s="40" t="s">
        <v>201</v>
      </c>
      <c r="B73" s="11" t="s">
        <v>202</v>
      </c>
      <c r="C73" s="95">
        <v>88.8</v>
      </c>
      <c r="D73" s="92">
        <v>-1.1248594000000001E-3</v>
      </c>
      <c r="E73" s="93">
        <v>201784543.39395702</v>
      </c>
      <c r="F73" s="35"/>
      <c r="G73" s="56" t="s">
        <v>218</v>
      </c>
      <c r="H73" s="39">
        <f t="shared" si="15"/>
        <v>129</v>
      </c>
      <c r="I73" s="77">
        <f t="shared" si="24"/>
        <v>-1.52671756E-2</v>
      </c>
      <c r="J73" s="86">
        <f t="shared" si="21"/>
        <v>53606055.207552232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194</v>
      </c>
      <c r="P73" s="39">
        <f t="shared" si="19"/>
        <v>145</v>
      </c>
      <c r="Q73" s="77">
        <f t="shared" si="20"/>
        <v>-6.8493151000000004E-3</v>
      </c>
      <c r="R73" s="86">
        <f t="shared" si="23"/>
        <v>79634449.46872063</v>
      </c>
    </row>
    <row r="74" spans="1:18">
      <c r="A74" s="40" t="s">
        <v>95</v>
      </c>
      <c r="B74" s="11" t="s">
        <v>96</v>
      </c>
      <c r="C74" s="95">
        <v>4255</v>
      </c>
      <c r="D74" s="92">
        <v>-1.1737089E-3</v>
      </c>
      <c r="E74" s="93">
        <v>2154276.4166023601</v>
      </c>
      <c r="F74" s="35"/>
      <c r="G74" s="56" t="s">
        <v>69</v>
      </c>
      <c r="H74" s="39">
        <f t="shared" si="15"/>
        <v>9080</v>
      </c>
      <c r="I74" s="77">
        <f t="shared" si="24"/>
        <v>-1.8908698000000002E-2</v>
      </c>
      <c r="J74" s="86">
        <f t="shared" si="21"/>
        <v>12327544.39131964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57</v>
      </c>
      <c r="P74" s="39">
        <f t="shared" si="19"/>
        <v>234</v>
      </c>
      <c r="Q74" s="77">
        <f t="shared" si="20"/>
        <v>-8.4745762999999998E-3</v>
      </c>
      <c r="R74" s="86">
        <f t="shared" si="23"/>
        <v>58400201.077718087</v>
      </c>
    </row>
    <row r="75" spans="1:18" ht="17.25" thickBot="1">
      <c r="A75" s="40" t="s">
        <v>195</v>
      </c>
      <c r="B75" s="11" t="s">
        <v>196</v>
      </c>
      <c r="C75" s="95">
        <v>4535</v>
      </c>
      <c r="D75" s="92">
        <v>-2.2002200000000001E-3</v>
      </c>
      <c r="E75" s="93">
        <v>6585279.7098138398</v>
      </c>
      <c r="F75" s="35"/>
      <c r="G75" s="57" t="s">
        <v>140</v>
      </c>
      <c r="H75" s="37">
        <f t="shared" si="15"/>
        <v>7090</v>
      </c>
      <c r="I75" s="79">
        <f t="shared" si="24"/>
        <v>-2.4759284699999998E-2</v>
      </c>
      <c r="J75" s="87">
        <f t="shared" si="21"/>
        <v>3376099.4212091998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218</v>
      </c>
      <c r="P75" s="37">
        <f t="shared" si="19"/>
        <v>129</v>
      </c>
      <c r="Q75" s="79">
        <f t="shared" si="20"/>
        <v>-1.52671756E-2</v>
      </c>
      <c r="R75" s="87">
        <f t="shared" si="23"/>
        <v>53606055.207552232</v>
      </c>
    </row>
    <row r="76" spans="1:18">
      <c r="A76" s="40" t="s">
        <v>227</v>
      </c>
      <c r="B76" s="11" t="s">
        <v>228</v>
      </c>
      <c r="C76" s="95">
        <v>388</v>
      </c>
      <c r="D76" s="92">
        <v>-2.5706941000000001E-3</v>
      </c>
      <c r="E76" s="93">
        <v>16321437.445682</v>
      </c>
      <c r="F76" s="35"/>
      <c r="G76" s="35"/>
      <c r="H76" s="35"/>
      <c r="I76" s="35"/>
    </row>
    <row r="77" spans="1:18">
      <c r="A77" s="40" t="s">
        <v>123</v>
      </c>
      <c r="B77" s="11" t="s">
        <v>124</v>
      </c>
      <c r="C77" s="95">
        <v>381</v>
      </c>
      <c r="D77" s="92">
        <v>-2.6178009999999999E-3</v>
      </c>
      <c r="E77" s="93">
        <v>27051171.322533701</v>
      </c>
      <c r="F77" s="35"/>
      <c r="G77" s="35"/>
      <c r="H77" s="35"/>
      <c r="I77" s="35"/>
    </row>
    <row r="78" spans="1:18">
      <c r="A78" s="40" t="s">
        <v>113</v>
      </c>
      <c r="B78" s="11" t="s">
        <v>114</v>
      </c>
      <c r="C78" s="95">
        <v>702</v>
      </c>
      <c r="D78" s="92">
        <v>-2.8409091E-3</v>
      </c>
      <c r="E78" s="93">
        <v>47576979.885524377</v>
      </c>
      <c r="F78" s="35"/>
      <c r="G78" s="35"/>
      <c r="H78" s="35"/>
      <c r="I78" s="35"/>
    </row>
    <row r="79" spans="1:18">
      <c r="A79" s="40" t="s">
        <v>83</v>
      </c>
      <c r="B79" s="11" t="s">
        <v>84</v>
      </c>
      <c r="C79" s="95">
        <v>6160</v>
      </c>
      <c r="D79" s="92">
        <v>-3.2362459999999999E-3</v>
      </c>
      <c r="E79" s="93">
        <v>14053590.08390565</v>
      </c>
      <c r="F79" s="35"/>
      <c r="G79" s="35"/>
      <c r="H79" s="35"/>
      <c r="I79" s="35"/>
    </row>
    <row r="80" spans="1:18">
      <c r="A80" s="40" t="s">
        <v>87</v>
      </c>
      <c r="B80" s="11" t="s">
        <v>88</v>
      </c>
      <c r="C80" s="95">
        <v>196300</v>
      </c>
      <c r="D80" s="92">
        <v>-3.3003300000000002E-3</v>
      </c>
      <c r="E80" s="93">
        <v>30661.315089439999</v>
      </c>
      <c r="F80" s="35"/>
      <c r="G80" s="35"/>
      <c r="H80" s="35"/>
      <c r="I80" s="35"/>
    </row>
    <row r="81" spans="1:9">
      <c r="A81" s="40" t="s">
        <v>111</v>
      </c>
      <c r="B81" s="11" t="s">
        <v>112</v>
      </c>
      <c r="C81" s="95">
        <v>8370</v>
      </c>
      <c r="D81" s="92">
        <v>-3.5714286E-3</v>
      </c>
      <c r="E81" s="93">
        <v>805806.12349512998</v>
      </c>
      <c r="F81" s="35"/>
      <c r="G81" s="35"/>
      <c r="H81" s="35"/>
      <c r="I81" s="35"/>
    </row>
    <row r="82" spans="1:9">
      <c r="A82" s="40" t="s">
        <v>247</v>
      </c>
      <c r="B82" s="11" t="s">
        <v>248</v>
      </c>
      <c r="C82" s="95">
        <v>2495</v>
      </c>
      <c r="D82" s="92">
        <v>-3.9920160000000001E-3</v>
      </c>
      <c r="E82" s="93">
        <v>2447226.0965713901</v>
      </c>
      <c r="F82" s="35"/>
      <c r="G82" s="35"/>
      <c r="H82" s="35"/>
      <c r="I82" s="35"/>
    </row>
    <row r="83" spans="1:9">
      <c r="A83" s="40" t="s">
        <v>101</v>
      </c>
      <c r="B83" s="11" t="s">
        <v>102</v>
      </c>
      <c r="C83" s="95">
        <v>1235</v>
      </c>
      <c r="D83" s="92">
        <v>-4.0322581E-3</v>
      </c>
      <c r="E83" s="93">
        <v>4637830.6428870102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5">
        <v>23.8</v>
      </c>
      <c r="D84" s="92">
        <v>-4.1841003999999998E-3</v>
      </c>
      <c r="E84" s="93">
        <v>235416472.64352074</v>
      </c>
      <c r="F84" s="35"/>
      <c r="G84" s="35"/>
      <c r="H84" s="35"/>
      <c r="I84" s="35"/>
    </row>
    <row r="85" spans="1:9">
      <c r="A85" s="40" t="s">
        <v>213</v>
      </c>
      <c r="B85" s="11" t="s">
        <v>214</v>
      </c>
      <c r="C85" s="95">
        <v>1140</v>
      </c>
      <c r="D85" s="92">
        <v>-4.3668122000000004E-3</v>
      </c>
      <c r="E85" s="93">
        <v>59834330.807109289</v>
      </c>
      <c r="F85" s="35"/>
      <c r="G85" s="35"/>
      <c r="H85" s="35"/>
      <c r="I85" s="35"/>
    </row>
    <row r="86" spans="1:9">
      <c r="A86" s="40" t="s">
        <v>229</v>
      </c>
      <c r="B86" s="11" t="s">
        <v>230</v>
      </c>
      <c r="C86" s="95">
        <v>209</v>
      </c>
      <c r="D86" s="92">
        <v>-4.7619048000000002E-3</v>
      </c>
      <c r="E86" s="93">
        <v>15049565.22735667</v>
      </c>
      <c r="F86" s="35"/>
      <c r="G86" s="35"/>
      <c r="H86" s="35"/>
      <c r="I86" s="35"/>
    </row>
    <row r="87" spans="1:9">
      <c r="A87" s="40" t="s">
        <v>249</v>
      </c>
      <c r="B87" s="11" t="s">
        <v>250</v>
      </c>
      <c r="C87" s="95">
        <v>80.599999999999994</v>
      </c>
      <c r="D87" s="92">
        <v>-4.9382716000000004E-3</v>
      </c>
      <c r="E87" s="93">
        <v>91862221.828492299</v>
      </c>
      <c r="F87" s="35"/>
      <c r="G87" s="35"/>
      <c r="H87" s="35"/>
      <c r="I87" s="35"/>
    </row>
    <row r="88" spans="1:9">
      <c r="A88" s="40" t="s">
        <v>60</v>
      </c>
      <c r="B88" s="11" t="s">
        <v>61</v>
      </c>
      <c r="C88" s="95">
        <v>957</v>
      </c>
      <c r="D88" s="92">
        <v>-5.1975051999999999E-3</v>
      </c>
      <c r="E88" s="93">
        <v>16808692.702994961</v>
      </c>
      <c r="F88" s="35"/>
      <c r="G88" s="35"/>
      <c r="H88" s="35"/>
      <c r="I88" s="35"/>
    </row>
    <row r="89" spans="1:9">
      <c r="A89" s="40" t="s">
        <v>64</v>
      </c>
      <c r="B89" s="11" t="s">
        <v>65</v>
      </c>
      <c r="C89" s="95">
        <v>37.1</v>
      </c>
      <c r="D89" s="92">
        <v>-5.3619302999999997E-3</v>
      </c>
      <c r="E89" s="93">
        <v>55850182.301724151</v>
      </c>
      <c r="F89" s="35"/>
      <c r="G89" s="35"/>
      <c r="H89" s="35"/>
      <c r="I89" s="35"/>
    </row>
    <row r="90" spans="1:9">
      <c r="A90" s="40" t="s">
        <v>171</v>
      </c>
      <c r="B90" s="11" t="s">
        <v>172</v>
      </c>
      <c r="C90" s="95">
        <v>3395</v>
      </c>
      <c r="D90" s="92">
        <v>-5.8565153999999998E-3</v>
      </c>
      <c r="E90" s="93">
        <v>4861073.7981239799</v>
      </c>
      <c r="F90" s="35"/>
      <c r="G90" s="35"/>
      <c r="H90" s="35"/>
      <c r="I90" s="35"/>
    </row>
    <row r="91" spans="1:9">
      <c r="A91" s="40" t="s">
        <v>193</v>
      </c>
      <c r="B91" s="11" t="s">
        <v>194</v>
      </c>
      <c r="C91" s="95">
        <v>145</v>
      </c>
      <c r="D91" s="92">
        <v>-6.8493151000000004E-3</v>
      </c>
      <c r="E91" s="93">
        <v>79634449.46872063</v>
      </c>
      <c r="F91" s="35"/>
      <c r="G91" s="35"/>
      <c r="H91" s="35"/>
      <c r="I91" s="35"/>
    </row>
    <row r="92" spans="1:9">
      <c r="A92" s="40" t="s">
        <v>181</v>
      </c>
      <c r="B92" s="11" t="s">
        <v>182</v>
      </c>
      <c r="C92" s="95">
        <v>63420</v>
      </c>
      <c r="D92" s="92">
        <v>-6.8900719999999997E-3</v>
      </c>
      <c r="E92" s="93">
        <v>136903.49087245</v>
      </c>
      <c r="F92" s="35"/>
      <c r="G92" s="35"/>
      <c r="H92" s="35"/>
      <c r="I92" s="35"/>
    </row>
    <row r="93" spans="1:9">
      <c r="A93" s="40" t="s">
        <v>169</v>
      </c>
      <c r="B93" s="11" t="s">
        <v>170</v>
      </c>
      <c r="C93" s="95">
        <v>31720</v>
      </c>
      <c r="D93" s="92">
        <v>-7.5093866999999996E-3</v>
      </c>
      <c r="E93" s="93">
        <v>344765.51295193</v>
      </c>
      <c r="F93" s="35"/>
      <c r="G93" s="35"/>
      <c r="H93" s="35"/>
      <c r="I93" s="35"/>
    </row>
    <row r="94" spans="1:9">
      <c r="A94" s="40" t="s">
        <v>141</v>
      </c>
      <c r="B94" s="11" t="s">
        <v>142</v>
      </c>
      <c r="C94" s="95">
        <v>11580</v>
      </c>
      <c r="D94" s="92">
        <v>-7.7120823E-3</v>
      </c>
      <c r="E94" s="93">
        <v>998014.03832502</v>
      </c>
      <c r="F94" s="35"/>
      <c r="G94" s="35"/>
      <c r="H94" s="35"/>
      <c r="I94" s="35"/>
    </row>
    <row r="95" spans="1:9">
      <c r="A95" s="40" t="s">
        <v>56</v>
      </c>
      <c r="B95" s="11" t="s">
        <v>57</v>
      </c>
      <c r="C95" s="95">
        <v>234</v>
      </c>
      <c r="D95" s="92">
        <v>-8.4745762999999998E-3</v>
      </c>
      <c r="E95" s="93">
        <v>58400201.077718087</v>
      </c>
      <c r="F95" s="35"/>
      <c r="G95" s="35"/>
      <c r="H95" s="35"/>
      <c r="I95" s="35"/>
    </row>
    <row r="96" spans="1:9">
      <c r="A96" s="40" t="s">
        <v>175</v>
      </c>
      <c r="B96" s="11" t="s">
        <v>176</v>
      </c>
      <c r="C96" s="95">
        <v>1575</v>
      </c>
      <c r="D96" s="92">
        <v>-9.4339622999999994E-3</v>
      </c>
      <c r="E96" s="93">
        <v>1025271.98340235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95">
        <v>73.2</v>
      </c>
      <c r="D97" s="92">
        <v>-1.0810810800000001E-2</v>
      </c>
      <c r="E97" s="93">
        <v>42150068.260898732</v>
      </c>
      <c r="F97" s="35"/>
      <c r="G97" s="35"/>
      <c r="H97" s="35"/>
      <c r="I97" s="35"/>
    </row>
    <row r="98" spans="1:9">
      <c r="A98" s="40" t="s">
        <v>97</v>
      </c>
      <c r="B98" s="11" t="s">
        <v>98</v>
      </c>
      <c r="C98" s="95">
        <v>5.12</v>
      </c>
      <c r="D98" s="92">
        <v>-1.15830116E-2</v>
      </c>
      <c r="E98" s="93">
        <v>10807183760.931234</v>
      </c>
      <c r="F98" s="35"/>
      <c r="G98" s="35"/>
      <c r="H98" s="35"/>
      <c r="I98" s="35"/>
    </row>
    <row r="99" spans="1:9">
      <c r="A99" s="40" t="s">
        <v>207</v>
      </c>
      <c r="B99" s="11" t="s">
        <v>208</v>
      </c>
      <c r="C99" s="95">
        <v>13.8</v>
      </c>
      <c r="D99" s="92">
        <v>-1.42857143E-2</v>
      </c>
      <c r="E99" s="93">
        <v>270531656.54821897</v>
      </c>
      <c r="F99" s="35"/>
      <c r="G99" s="35"/>
      <c r="H99" s="35"/>
      <c r="I99" s="35"/>
    </row>
    <row r="100" spans="1:9">
      <c r="A100" s="40" t="s">
        <v>183</v>
      </c>
      <c r="B100" s="11" t="s">
        <v>184</v>
      </c>
      <c r="C100" s="95">
        <v>1015</v>
      </c>
      <c r="D100" s="92">
        <v>-1.45631068E-2</v>
      </c>
      <c r="E100" s="93">
        <v>5098815.0177767603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5">
        <v>129</v>
      </c>
      <c r="D101" s="92">
        <v>-1.52671756E-2</v>
      </c>
      <c r="E101" s="93">
        <v>53606055.207552232</v>
      </c>
      <c r="F101" s="35"/>
      <c r="G101" s="35"/>
      <c r="H101" s="35"/>
      <c r="I101" s="35"/>
    </row>
    <row r="102" spans="1:9">
      <c r="A102" s="40" t="s">
        <v>68</v>
      </c>
      <c r="B102" s="11" t="s">
        <v>69</v>
      </c>
      <c r="C102" s="95">
        <v>9080</v>
      </c>
      <c r="D102" s="92">
        <v>-1.8908698000000002E-2</v>
      </c>
      <c r="E102" s="93">
        <v>12327544.39131964</v>
      </c>
      <c r="F102" s="35"/>
      <c r="G102" s="35"/>
      <c r="H102" s="35"/>
      <c r="I102" s="35"/>
    </row>
    <row r="103" spans="1:9">
      <c r="A103" s="40" t="s">
        <v>139</v>
      </c>
      <c r="B103" s="11" t="s">
        <v>140</v>
      </c>
      <c r="C103" s="95">
        <v>7090</v>
      </c>
      <c r="D103" s="92">
        <v>-2.4759284699999998E-2</v>
      </c>
      <c r="E103" s="93">
        <v>3376099.4212091998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92" t="str">
        <f>TEXT(투자전략!$G$1, "[$-ko-KR]yyyy년 mm월") &amp; " 총결산"</f>
        <v>2021년 08월 총결산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4"/>
    </row>
    <row r="2" spans="1:15" ht="16.5" customHeight="1" thickBot="1">
      <c r="A2" s="289" t="s">
        <v>289</v>
      </c>
      <c r="B2" s="290"/>
      <c r="C2" s="290"/>
      <c r="D2" s="262" t="s">
        <v>285</v>
      </c>
      <c r="E2" s="262"/>
      <c r="F2" s="263"/>
      <c r="G2" s="292" t="s">
        <v>286</v>
      </c>
      <c r="H2" s="293"/>
      <c r="I2" s="294"/>
      <c r="J2" s="261" t="s">
        <v>287</v>
      </c>
      <c r="K2" s="262"/>
      <c r="L2" s="262"/>
      <c r="M2" s="262" t="s">
        <v>288</v>
      </c>
      <c r="N2" s="262"/>
      <c r="O2" s="263"/>
    </row>
    <row r="3" spans="1:15" ht="16.5" customHeight="1">
      <c r="A3" s="319">
        <v>1</v>
      </c>
      <c r="B3" s="29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91"/>
      <c r="D3" s="289" t="s">
        <v>290</v>
      </c>
      <c r="E3" s="290"/>
      <c r="F3" s="291"/>
      <c r="G3" s="289" t="s">
        <v>297</v>
      </c>
      <c r="H3" s="290"/>
      <c r="I3" s="291"/>
      <c r="J3" s="289" t="s">
        <v>304</v>
      </c>
      <c r="K3" s="290"/>
      <c r="L3" s="291"/>
      <c r="M3" s="289" t="s">
        <v>311</v>
      </c>
      <c r="N3" s="290"/>
      <c r="O3" s="291"/>
    </row>
    <row r="4" spans="1:15" ht="16.5" customHeight="1" thickBot="1">
      <c r="A4" s="320"/>
      <c r="B4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738,141 KRW (39.79%)</v>
      </c>
      <c r="C4" s="284"/>
      <c r="D4" s="282" t="str">
        <f ca="1" xml:space="preserve"> TEXT($F$92, "#,##0") &amp; " KRW (" &amp; TEXT($E$92, "0.00%)")</f>
        <v>561,041 KRW (30.24%)</v>
      </c>
      <c r="E4" s="283"/>
      <c r="F4" s="284"/>
      <c r="G4" s="282" t="str">
        <f ca="1" xml:space="preserve"> TEXT($I$92, "#,##0") &amp; " KRW (" &amp; TEXT($H$92, "0.00%)")</f>
        <v>733,520 KRW (39.54%)</v>
      </c>
      <c r="H4" s="283"/>
      <c r="I4" s="284"/>
      <c r="J4" s="282" t="str">
        <f ca="1" xml:space="preserve"> TEXT($L$92, "#,##0") &amp; " KRW (" &amp; TEXT($K$92, "0.00%)")</f>
        <v>561,018 KRW (30.24%)</v>
      </c>
      <c r="K4" s="283"/>
      <c r="L4" s="284"/>
      <c r="M4" s="282" t="str">
        <f ca="1" xml:space="preserve"> TEXT($O$92, "#,##0") &amp; " KRW (" &amp; TEXT($N$92, "0.00%)")</f>
        <v>576,968 KRW (31.10%)</v>
      </c>
      <c r="N4" s="283"/>
      <c r="O4" s="284"/>
    </row>
    <row r="5" spans="1:15" ht="16.5" customHeight="1">
      <c r="A5" s="319">
        <v>2</v>
      </c>
      <c r="B5" s="2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91"/>
      <c r="D5" s="289" t="s">
        <v>291</v>
      </c>
      <c r="E5" s="290"/>
      <c r="F5" s="291"/>
      <c r="G5" s="289" t="s">
        <v>298</v>
      </c>
      <c r="H5" s="290"/>
      <c r="I5" s="291"/>
      <c r="J5" s="289" t="s">
        <v>305</v>
      </c>
      <c r="K5" s="290"/>
      <c r="L5" s="291"/>
      <c r="M5" s="289" t="s">
        <v>312</v>
      </c>
      <c r="N5" s="290"/>
      <c r="O5" s="291"/>
    </row>
    <row r="6" spans="1:15" ht="16.5" customHeight="1" thickBot="1">
      <c r="A6" s="320"/>
      <c r="B6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733,520 KRW (39.54%)</v>
      </c>
      <c r="C6" s="284"/>
      <c r="D6" s="282" t="str">
        <f ca="1" xml:space="preserve"> TEXT($F$130, "#,##0") &amp; " KRW (" &amp; TEXT($E$130, "0.00%)")</f>
        <v>384,485 KRW (19.22%)</v>
      </c>
      <c r="E6" s="283"/>
      <c r="F6" s="284"/>
      <c r="G6" s="282" t="str">
        <f ca="1" xml:space="preserve"> TEXT($I$130, "#,##0") &amp; " KRW (" &amp; TEXT($H$130, "0.00%)")</f>
        <v>591,203 KRW (29.56%)</v>
      </c>
      <c r="H6" s="283"/>
      <c r="I6" s="284"/>
      <c r="J6" s="282" t="str">
        <f ca="1" xml:space="preserve"> TEXT($L$130, "#,##0") &amp; " KRW (" &amp; TEXT($K$130, "0.00%)")</f>
        <v>442,228 KRW (22.11%)</v>
      </c>
      <c r="K6" s="283"/>
      <c r="L6" s="284"/>
      <c r="M6" s="282" t="str">
        <f ca="1" xml:space="preserve"> TEXT($O$130, "#,##0") &amp; " KRW (" &amp; TEXT($N$130, "0.00%)")</f>
        <v>413,345 KRW (20.67%)</v>
      </c>
      <c r="N6" s="283"/>
      <c r="O6" s="284"/>
    </row>
    <row r="7" spans="1:15" ht="16.5" customHeight="1">
      <c r="A7" s="319">
        <v>3</v>
      </c>
      <c r="B7" s="2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291"/>
      <c r="D7" s="289" t="s">
        <v>292</v>
      </c>
      <c r="E7" s="290"/>
      <c r="F7" s="291"/>
      <c r="G7" s="289" t="s">
        <v>299</v>
      </c>
      <c r="H7" s="290"/>
      <c r="I7" s="291"/>
      <c r="J7" s="289" t="s">
        <v>306</v>
      </c>
      <c r="K7" s="290"/>
      <c r="L7" s="291"/>
      <c r="M7" s="289" t="s">
        <v>313</v>
      </c>
      <c r="N7" s="290"/>
      <c r="O7" s="291"/>
    </row>
    <row r="8" spans="1:15" ht="16.5" customHeight="1" thickBot="1">
      <c r="A8" s="320"/>
      <c r="B8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634,320 KRW (31.72%)</v>
      </c>
      <c r="C8" s="284"/>
      <c r="D8" s="282" t="str">
        <f ca="1" xml:space="preserve"> TEXT($F$206, "#,##0") &amp; " KRW (" &amp; TEXT($E$206, "0.00%)")</f>
        <v>552,790 KRW (29.80%)</v>
      </c>
      <c r="E8" s="283"/>
      <c r="F8" s="284"/>
      <c r="G8" s="282" t="str">
        <f ca="1" xml:space="preserve"> TEXT($I$206, "#,##0") &amp; " KRW (" &amp; TEXT($H$206, "0.00%)")</f>
        <v>738,141 KRW (39.79%)</v>
      </c>
      <c r="H8" s="283"/>
      <c r="I8" s="284"/>
      <c r="J8" s="282" t="str">
        <f ca="1" xml:space="preserve"> TEXT($L$206, "#,##0") &amp; " KRW (" &amp; TEXT($K$206, "0.00%)")</f>
        <v>564,837 KRW (30.45%)</v>
      </c>
      <c r="K8" s="283"/>
      <c r="L8" s="284"/>
      <c r="M8" s="282" t="str">
        <f ca="1" xml:space="preserve"> TEXT($O$206, "#,##0") &amp; " KRW (" &amp; TEXT($N$206, "0.00%)")</f>
        <v>583,508 KRW (31.46%)</v>
      </c>
      <c r="N8" s="283"/>
      <c r="O8" s="284"/>
    </row>
    <row r="9" spans="1:15" ht="16.5" customHeight="1">
      <c r="A9" s="319">
        <v>4</v>
      </c>
      <c r="B9" s="2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동전코인 Bottom20</v>
      </c>
      <c r="C9" s="291"/>
      <c r="D9" s="289" t="s">
        <v>293</v>
      </c>
      <c r="E9" s="290"/>
      <c r="F9" s="291"/>
      <c r="G9" s="289" t="s">
        <v>300</v>
      </c>
      <c r="H9" s="290"/>
      <c r="I9" s="291"/>
      <c r="J9" s="289" t="s">
        <v>307</v>
      </c>
      <c r="K9" s="290"/>
      <c r="L9" s="291"/>
      <c r="M9" s="289" t="s">
        <v>314</v>
      </c>
      <c r="N9" s="290"/>
      <c r="O9" s="291"/>
    </row>
    <row r="10" spans="1:15" ht="16.5" customHeight="1" thickBot="1">
      <c r="A10" s="320"/>
      <c r="B10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593,372 KRW (29.67%)</v>
      </c>
      <c r="C10" s="284"/>
      <c r="D10" s="282" t="str">
        <f ca="1" xml:space="preserve"> TEXT($F$244, "#,##0") &amp; " KRW (" &amp; TEXT($E$244, "0.00%)")</f>
        <v>422,425 KRW (21.12%)</v>
      </c>
      <c r="E10" s="283"/>
      <c r="F10" s="284"/>
      <c r="G10" s="282" t="str">
        <f ca="1" xml:space="preserve"> TEXT($I$244, "#,##0") &amp; " KRW (" &amp; TEXT($H$244, "0.00%)")</f>
        <v>593,372 KRW (29.67%)</v>
      </c>
      <c r="H10" s="283"/>
      <c r="I10" s="284"/>
      <c r="J10" s="282" t="str">
        <f ca="1" xml:space="preserve"> TEXT($L$244, "#,##0") &amp; " KRW (" &amp; TEXT($K$244, "0.00%)")</f>
        <v>463,701 KRW (23.19%)</v>
      </c>
      <c r="K10" s="283"/>
      <c r="L10" s="284"/>
      <c r="M10" s="282" t="str">
        <f ca="1" xml:space="preserve"> TEXT($O$244, "#,##0") &amp; " KRW (" &amp; TEXT($N$244, "0.00%)")</f>
        <v>484,020 KRW (24.20%)</v>
      </c>
      <c r="N10" s="283"/>
      <c r="O10" s="284"/>
    </row>
    <row r="11" spans="1:15" ht="16.5" customHeight="1">
      <c r="A11" s="319">
        <v>5</v>
      </c>
      <c r="B11" s="2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동전코인 Top20</v>
      </c>
      <c r="C11" s="291"/>
      <c r="D11" s="289" t="s">
        <v>294</v>
      </c>
      <c r="E11" s="290"/>
      <c r="F11" s="291"/>
      <c r="G11" s="289" t="s">
        <v>301</v>
      </c>
      <c r="H11" s="290"/>
      <c r="I11" s="291"/>
      <c r="J11" s="289" t="s">
        <v>308</v>
      </c>
      <c r="K11" s="290"/>
      <c r="L11" s="291"/>
      <c r="M11" s="289" t="s">
        <v>315</v>
      </c>
      <c r="N11" s="290"/>
      <c r="O11" s="291"/>
    </row>
    <row r="12" spans="1:15" ht="16.5" customHeight="1" thickBot="1">
      <c r="A12" s="320"/>
      <c r="B12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591,203 KRW (29.56%)</v>
      </c>
      <c r="C12" s="284"/>
      <c r="D12" s="282" t="str">
        <f ca="1" xml:space="preserve"> TEXT($F$168, "#,##0") &amp; " KRW (" &amp; TEXT($E$168, "0.00%)")</f>
        <v>497,505 KRW (24.88%)</v>
      </c>
      <c r="E12" s="283"/>
      <c r="F12" s="284"/>
      <c r="G12" s="282" t="str">
        <f ca="1" xml:space="preserve"> TEXT($I$168, "#,##0") &amp; " KRW (" &amp; TEXT($H$168, "0.00%)")</f>
        <v>634,320 KRW (31.72%)</v>
      </c>
      <c r="H12" s="283"/>
      <c r="I12" s="284"/>
      <c r="J12" s="282" t="str">
        <f ca="1" xml:space="preserve"> TEXT($L$168, "#,##0") &amp; " KRW (" &amp; TEXT($K$168, "0.00%)")</f>
        <v>434,898 KRW (21.74%)</v>
      </c>
      <c r="K12" s="283"/>
      <c r="L12" s="284"/>
      <c r="M12" s="282" t="str">
        <f ca="1" xml:space="preserve"> TEXT($O$168, "#,##0") &amp; " KRW (" &amp; TEXT($N$168, "0.00%)")</f>
        <v>399,254 KRW (19.96%)</v>
      </c>
      <c r="N12" s="283"/>
      <c r="O12" s="284"/>
    </row>
    <row r="13" spans="1:15" ht="16.5" customHeight="1">
      <c r="A13" s="319">
        <v>6</v>
      </c>
      <c r="B13" s="2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Bottom20</v>
      </c>
      <c r="C13" s="291"/>
      <c r="D13" s="289" t="s">
        <v>295</v>
      </c>
      <c r="E13" s="290"/>
      <c r="F13" s="291"/>
      <c r="G13" s="289" t="s">
        <v>302</v>
      </c>
      <c r="H13" s="290"/>
      <c r="I13" s="291"/>
      <c r="J13" s="289" t="s">
        <v>309</v>
      </c>
      <c r="K13" s="290"/>
      <c r="L13" s="291"/>
      <c r="M13" s="289" t="s">
        <v>316</v>
      </c>
      <c r="N13" s="290"/>
      <c r="O13" s="291"/>
    </row>
    <row r="14" spans="1:15" ht="16.5" customHeight="1" thickBot="1">
      <c r="A14" s="320"/>
      <c r="B14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587,344 KRW (29.37%)</v>
      </c>
      <c r="C14" s="284"/>
      <c r="D14" s="282" t="str">
        <f ca="1" xml:space="preserve"> TEXT($F$282, "#,##0") &amp; " KRW (" &amp; TEXT($E$282, "0.00%)")</f>
        <v>428,720 KRW (21.44%)</v>
      </c>
      <c r="E14" s="283"/>
      <c r="F14" s="284"/>
      <c r="G14" s="282" t="str">
        <f ca="1" xml:space="preserve"> TEXT($I$282, "#,##0") &amp; " KRW (" &amp; TEXT($H$282, "0.00%)")</f>
        <v>587,344 KRW (29.37%)</v>
      </c>
      <c r="H14" s="283"/>
      <c r="I14" s="284"/>
      <c r="J14" s="282" t="str">
        <f ca="1" xml:space="preserve"> TEXT($L$282, "#,##0") &amp; " KRW (" &amp; TEXT($K$282, "0.00%)")</f>
        <v>431,938 KRW (21.60%)</v>
      </c>
      <c r="K14" s="283"/>
      <c r="L14" s="284"/>
      <c r="M14" s="282" t="str">
        <f ca="1" xml:space="preserve"> TEXT($O$282, "#,##0") &amp; " KRW (" &amp; TEXT($N$282, "0.00%)")</f>
        <v>460,557 KRW (23.03%)</v>
      </c>
      <c r="N14" s="283"/>
      <c r="O14" s="284"/>
    </row>
    <row r="15" spans="1:15" ht="16.5" customHeight="1">
      <c r="A15" s="319">
        <v>7</v>
      </c>
      <c r="B15" s="28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Bottom20</v>
      </c>
      <c r="C15" s="291"/>
      <c r="D15" s="289" t="s">
        <v>296</v>
      </c>
      <c r="E15" s="290"/>
      <c r="F15" s="291"/>
      <c r="G15" s="289" t="s">
        <v>303</v>
      </c>
      <c r="H15" s="290"/>
      <c r="I15" s="291"/>
      <c r="J15" s="289" t="s">
        <v>310</v>
      </c>
      <c r="K15" s="290"/>
      <c r="L15" s="291"/>
      <c r="M15" s="289" t="s">
        <v>317</v>
      </c>
      <c r="N15" s="290"/>
      <c r="O15" s="291"/>
    </row>
    <row r="16" spans="1:15" ht="16.5" customHeight="1" thickBot="1">
      <c r="A16" s="320"/>
      <c r="B16" s="2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583,508 KRW (31.46%)</v>
      </c>
      <c r="C16" s="284"/>
      <c r="D16" s="282" t="str">
        <f ca="1" xml:space="preserve"> TEXT($F$54, "#,##0") &amp; " KRW (" &amp; TEXT($E$54, "0.00%)")</f>
        <v>-52,353 KRW (-12.18%)</v>
      </c>
      <c r="E16" s="283"/>
      <c r="F16" s="284"/>
      <c r="G16" s="282" t="str">
        <f ca="1" xml:space="preserve"> TEXT($I$54, "#,##0") &amp; " KRW (" &amp; TEXT($H$54, "0.00%)")</f>
        <v>-35,038 KRW (-8.15%)</v>
      </c>
      <c r="H16" s="283"/>
      <c r="I16" s="284"/>
      <c r="J16" s="282" t="str">
        <f ca="1" xml:space="preserve"> TEXT($L$54, "#,##0") &amp; " KRW (" &amp; TEXT($K$54, "0.00%)")</f>
        <v>-117,768 KRW (-27.39%)</v>
      </c>
      <c r="K16" s="283"/>
      <c r="L16" s="284"/>
      <c r="M16" s="282" t="str">
        <f ca="1" xml:space="preserve"> TEXT($O$54, "#,##0") &amp; " KRW (" &amp; TEXT($N$54, "0.00%)")</f>
        <v>-184,058 KRW (-42.80%)</v>
      </c>
      <c r="N16" s="283"/>
      <c r="O16" s="284"/>
    </row>
    <row r="18" spans="1:15" ht="16.5" customHeight="1" thickBot="1"/>
    <row r="19" spans="1:15" ht="16.5" customHeight="1" thickBot="1">
      <c r="A19" s="261" t="str">
        <f>TEXT(투자전략!$G$1, "[$-ko-KR]yyyy년 mm월 ") &amp; "실거래 월말결산"</f>
        <v>2021년 08월 실거래 월말결산</v>
      </c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3"/>
    </row>
    <row r="20" spans="1:15" ht="16.5" customHeight="1" thickBot="1">
      <c r="A20" s="305" t="s">
        <v>284</v>
      </c>
      <c r="B20" s="282" t="s">
        <v>282</v>
      </c>
      <c r="C20" s="284"/>
      <c r="D20" s="282" t="s">
        <v>274</v>
      </c>
      <c r="E20" s="283"/>
      <c r="F20" s="284"/>
      <c r="G20" s="282" t="s">
        <v>275</v>
      </c>
      <c r="H20" s="283"/>
      <c r="I20" s="284"/>
      <c r="J20" s="282" t="s">
        <v>276</v>
      </c>
      <c r="K20" s="283"/>
      <c r="L20" s="284"/>
      <c r="M20" s="282" t="s">
        <v>277</v>
      </c>
      <c r="N20" s="283"/>
      <c r="O20" s="284"/>
    </row>
    <row r="21" spans="1:15" ht="16.5" customHeight="1" thickBot="1">
      <c r="A21" s="29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1676566.0822555656</v>
      </c>
      <c r="N38" s="77">
        <f t="shared" ca="1" si="11"/>
        <v>-1.3784657496726109E-2</v>
      </c>
      <c r="O38" s="137">
        <f t="shared" ca="1" si="12"/>
        <v>-23433.917744434388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>
        <f t="shared" ca="1" si="0"/>
        <v>1700000</v>
      </c>
      <c r="D39" s="139">
        <f t="shared" ca="1" si="1"/>
        <v>1578584.032210683</v>
      </c>
      <c r="E39" s="77">
        <f t="shared" ca="1" si="2"/>
        <v>-7.1421157523127679E-2</v>
      </c>
      <c r="F39" s="137">
        <f t="shared" ca="1" si="3"/>
        <v>-121415.96778931706</v>
      </c>
      <c r="G39" s="139">
        <f t="shared" ca="1" si="4"/>
        <v>1601545.6576582035</v>
      </c>
      <c r="H39" s="77">
        <f t="shared" ca="1" si="5"/>
        <v>-5.7914319024586172E-2</v>
      </c>
      <c r="I39" s="137">
        <f t="shared" ca="1" si="6"/>
        <v>-98454.34234179648</v>
      </c>
      <c r="J39" s="139">
        <f t="shared" ca="1" si="7"/>
        <v>1564343.1383008428</v>
      </c>
      <c r="K39" s="77">
        <f t="shared" ca="1" si="8"/>
        <v>-7.9798153940680711E-2</v>
      </c>
      <c r="L39" s="137">
        <f t="shared" ca="1" si="9"/>
        <v>-135656.86169915719</v>
      </c>
      <c r="M39" s="139">
        <f t="shared" ca="1" si="10"/>
        <v>1572775.5407502388</v>
      </c>
      <c r="N39" s="77">
        <f t="shared" ca="1" si="11"/>
        <v>-7.4837917205741802E-2</v>
      </c>
      <c r="O39" s="137">
        <f t="shared" ca="1" si="12"/>
        <v>-127224.45924976107</v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>
        <f t="shared" ca="1" si="0"/>
        <v>1700000</v>
      </c>
      <c r="D40" s="139">
        <f t="shared" ca="1" si="1"/>
        <v>1680924.5835979253</v>
      </c>
      <c r="E40" s="77">
        <f t="shared" ca="1" si="2"/>
        <v>-1.1220833177690974E-2</v>
      </c>
      <c r="F40" s="137">
        <f t="shared" ca="1" si="3"/>
        <v>-19075.41640207465</v>
      </c>
      <c r="G40" s="139">
        <f t="shared" ca="1" si="4"/>
        <v>1686164.2672567905</v>
      </c>
      <c r="H40" s="77">
        <f t="shared" ca="1" si="5"/>
        <v>-8.1386663195349845E-3</v>
      </c>
      <c r="I40" s="137">
        <f t="shared" ca="1" si="6"/>
        <v>-13835.732743209475</v>
      </c>
      <c r="J40" s="139">
        <f t="shared" ca="1" si="7"/>
        <v>1673226.3740350462</v>
      </c>
      <c r="K40" s="77">
        <f t="shared" ca="1" si="8"/>
        <v>-1.5749191744090514E-2</v>
      </c>
      <c r="L40" s="137">
        <f t="shared" ca="1" si="9"/>
        <v>-26773.625964953866</v>
      </c>
      <c r="M40" s="139">
        <f t="shared" ca="1" si="10"/>
        <v>1707201.5057587812</v>
      </c>
      <c r="N40" s="77">
        <f t="shared" ca="1" si="11"/>
        <v>4.2361798581064727E-3</v>
      </c>
      <c r="O40" s="137">
        <f t="shared" ca="1" si="12"/>
        <v>7201.5057587810024</v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>
        <f t="shared" ca="1" si="0"/>
        <v>1700000</v>
      </c>
      <c r="D41" s="139">
        <f t="shared" ca="1" si="1"/>
        <v>1763824.6832151168</v>
      </c>
      <c r="E41" s="77">
        <f t="shared" ca="1" si="2"/>
        <v>3.7543931303009904E-2</v>
      </c>
      <c r="F41" s="137">
        <f t="shared" ca="1" si="3"/>
        <v>63824.683215116849</v>
      </c>
      <c r="G41" s="139">
        <f t="shared" ca="1" si="4"/>
        <v>1775518.4911165712</v>
      </c>
      <c r="H41" s="77">
        <f t="shared" ca="1" si="5"/>
        <v>4.442264183327705E-2</v>
      </c>
      <c r="I41" s="137">
        <f t="shared" ca="1" si="6"/>
        <v>75518.491116570993</v>
      </c>
      <c r="J41" s="139">
        <f t="shared" ca="1" si="7"/>
        <v>1769986.8321443745</v>
      </c>
      <c r="K41" s="77">
        <f t="shared" ca="1" si="8"/>
        <v>4.1168724790808589E-2</v>
      </c>
      <c r="L41" s="137">
        <f t="shared" ca="1" si="9"/>
        <v>69986.832144374595</v>
      </c>
      <c r="M41" s="139">
        <f t="shared" ca="1" si="10"/>
        <v>1700000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89" t="s">
        <v>283</v>
      </c>
      <c r="B53" s="291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82"/>
      <c r="B54" s="284"/>
      <c r="C54" s="136">
        <f ca="1">SUM(C22:C52)</f>
        <v>8600000</v>
      </c>
      <c r="D54" s="140">
        <f ca="1">SUM(D22:D52)</f>
        <v>8547647.3697192483</v>
      </c>
      <c r="E54" s="79">
        <f ca="1">IFERROR(F54 / (SUM($C22:$C52) / COUNT($C22:$C52)), 0)</f>
        <v>-0.12175030297849353</v>
      </c>
      <c r="F54" s="138">
        <f ca="1">SUM(F22:F52)</f>
        <v>-52352.630280752215</v>
      </c>
      <c r="G54" s="140">
        <f ca="1">SUM(G22:G52)</f>
        <v>8564962.4663451947</v>
      </c>
      <c r="H54" s="79">
        <f ca="1">IFERROR(I54 / (SUM($C22:$C52) / COUNT($C22:$C52)), 0)</f>
        <v>-8.1482636406527878E-2</v>
      </c>
      <c r="I54" s="138">
        <f ca="1">SUM(I22:I52)</f>
        <v>-35037.53365480699</v>
      </c>
      <c r="J54" s="140">
        <f ca="1">SUM(J22:J52)</f>
        <v>8482232.2224143017</v>
      </c>
      <c r="K54" s="79">
        <f ca="1">IFERROR(L54 / (SUM($C22:$C52) / COUNT($C22:$C52)), 0)</f>
        <v>-0.27387855252487947</v>
      </c>
      <c r="L54" s="138">
        <f ca="1">SUM(L22:L52)</f>
        <v>-117767.77758569816</v>
      </c>
      <c r="M54" s="140">
        <f ca="1">SUM(M22:M52)</f>
        <v>8415942.2390559576</v>
      </c>
      <c r="N54" s="79">
        <f ca="1">IFERROR(O54 / (SUM($C22:$C52) / COUNT($C22:$C52)), 0)</f>
        <v>-0.42804130452102707</v>
      </c>
      <c r="O54" s="138">
        <f ca="1">SUM(O22:O52)</f>
        <v>-184057.76094404163</v>
      </c>
    </row>
    <row r="56" spans="1:15" ht="16.5" customHeight="1" thickBot="1"/>
    <row r="57" spans="1:15" ht="16.5" customHeight="1" thickBot="1">
      <c r="A57" s="261" t="str">
        <f>TEXT(투자전략!$G$1, "[$-ko-KR]yyyy년 mm월 ") &amp; "[엽전코인] 전일대비 상승률 Top20 월말결산"</f>
        <v>2021년 08월 [엽전코인] 전일대비 상승률 Top20 월말결산</v>
      </c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3"/>
    </row>
    <row r="58" spans="1:15" ht="16.5" customHeight="1" thickBot="1">
      <c r="A58" s="305" t="s">
        <v>284</v>
      </c>
      <c r="B58" s="282" t="s">
        <v>282</v>
      </c>
      <c r="C58" s="284"/>
      <c r="D58" s="282" t="s">
        <v>274</v>
      </c>
      <c r="E58" s="283"/>
      <c r="F58" s="284"/>
      <c r="G58" s="282" t="s">
        <v>275</v>
      </c>
      <c r="H58" s="283"/>
      <c r="I58" s="284"/>
      <c r="J58" s="282" t="s">
        <v>276</v>
      </c>
      <c r="K58" s="283"/>
      <c r="L58" s="284"/>
      <c r="M58" s="282" t="s">
        <v>277</v>
      </c>
      <c r="N58" s="283"/>
      <c r="O58" s="284"/>
    </row>
    <row r="59" spans="1:15" ht="16.5" customHeight="1" thickBot="1">
      <c r="A59" s="29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1676566.0822555656</v>
      </c>
      <c r="N76" s="77">
        <f t="shared" ca="1" si="24"/>
        <v>-1.3784657496726109E-2</v>
      </c>
      <c r="O76" s="137">
        <f t="shared" ca="1" si="25"/>
        <v>-23433.917744434388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>
        <f t="shared" ca="1" si="13"/>
        <v>1700000</v>
      </c>
      <c r="D77" s="139">
        <f t="shared" ca="1" si="14"/>
        <v>1578584.032210683</v>
      </c>
      <c r="E77" s="77">
        <f t="shared" ca="1" si="15"/>
        <v>-7.1421157523127679E-2</v>
      </c>
      <c r="F77" s="137">
        <f t="shared" ca="1" si="16"/>
        <v>-121415.96778931704</v>
      </c>
      <c r="G77" s="139">
        <f t="shared" ca="1" si="17"/>
        <v>1601545.6576582035</v>
      </c>
      <c r="H77" s="77">
        <f t="shared" ca="1" si="18"/>
        <v>-5.7914319024586179E-2</v>
      </c>
      <c r="I77" s="137">
        <f t="shared" ca="1" si="19"/>
        <v>-98454.34234179651</v>
      </c>
      <c r="J77" s="139">
        <f t="shared" ca="1" si="20"/>
        <v>1564343.1383008428</v>
      </c>
      <c r="K77" s="77">
        <f t="shared" ca="1" si="21"/>
        <v>-7.9798153940680711E-2</v>
      </c>
      <c r="L77" s="137">
        <f t="shared" ca="1" si="22"/>
        <v>-135656.86169915722</v>
      </c>
      <c r="M77" s="139">
        <f t="shared" ca="1" si="23"/>
        <v>1572775.5407502388</v>
      </c>
      <c r="N77" s="77">
        <f t="shared" ca="1" si="24"/>
        <v>-7.4837917205741816E-2</v>
      </c>
      <c r="O77" s="137">
        <f t="shared" ca="1" si="25"/>
        <v>-127224.45924976107</v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>
        <f t="shared" ca="1" si="13"/>
        <v>1800000</v>
      </c>
      <c r="D78" s="139">
        <f t="shared" ca="1" si="14"/>
        <v>1779319.7691545954</v>
      </c>
      <c r="E78" s="77">
        <f t="shared" ca="1" si="15"/>
        <v>-1.1489017136335919E-2</v>
      </c>
      <c r="F78" s="137">
        <f t="shared" ca="1" si="16"/>
        <v>-20680.230845404647</v>
      </c>
      <c r="G78" s="139">
        <f t="shared" ca="1" si="17"/>
        <v>1784559.4528134605</v>
      </c>
      <c r="H78" s="77">
        <f t="shared" ca="1" si="18"/>
        <v>-8.5780817702997073E-3</v>
      </c>
      <c r="I78" s="137">
        <f t="shared" ca="1" si="19"/>
        <v>-15440.547186539472</v>
      </c>
      <c r="J78" s="139">
        <f t="shared" ca="1" si="20"/>
        <v>1771220.3559808836</v>
      </c>
      <c r="K78" s="77">
        <f t="shared" ca="1" si="21"/>
        <v>-1.5988691121731308E-2</v>
      </c>
      <c r="L78" s="137">
        <f t="shared" ca="1" si="22"/>
        <v>-28779.64401911636</v>
      </c>
      <c r="M78" s="139">
        <f t="shared" ca="1" si="23"/>
        <v>1807201.5057587808</v>
      </c>
      <c r="N78" s="77">
        <f t="shared" ca="1" si="24"/>
        <v>4.0008365326561117E-3</v>
      </c>
      <c r="O78" s="137">
        <f t="shared" ca="1" si="25"/>
        <v>7201.5057587810034</v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>
        <f t="shared" ca="1" si="13"/>
        <v>1800000</v>
      </c>
      <c r="D79" s="139">
        <f t="shared" ca="1" si="14"/>
        <v>1868137.6220315662</v>
      </c>
      <c r="E79" s="77">
        <f t="shared" ca="1" si="15"/>
        <v>3.7854234461981218E-2</v>
      </c>
      <c r="F79" s="137">
        <f t="shared" ca="1" si="16"/>
        <v>68137.622031566192</v>
      </c>
      <c r="G79" s="139">
        <f t="shared" ca="1" si="17"/>
        <v>1878828.4209059388</v>
      </c>
      <c r="H79" s="77">
        <f t="shared" ca="1" si="18"/>
        <v>4.3793567169966151E-2</v>
      </c>
      <c r="I79" s="137">
        <f t="shared" ca="1" si="19"/>
        <v>78828.420905939085</v>
      </c>
      <c r="J79" s="139">
        <f t="shared" ca="1" si="20"/>
        <v>1874299.7709608239</v>
      </c>
      <c r="K79" s="77">
        <f t="shared" ca="1" si="21"/>
        <v>4.127765053379108E-2</v>
      </c>
      <c r="L79" s="137">
        <f t="shared" ca="1" si="22"/>
        <v>74299.770960823953</v>
      </c>
      <c r="M79" s="139">
        <f t="shared" ca="1" si="23"/>
        <v>1800000</v>
      </c>
      <c r="N79" s="77">
        <f t="shared" ca="1" si="24"/>
        <v>0</v>
      </c>
      <c r="O79" s="137">
        <f t="shared" ca="1" si="25"/>
        <v>0</v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89" t="s">
        <v>283</v>
      </c>
      <c r="B91" s="291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82"/>
      <c r="B92" s="284"/>
      <c r="C92" s="136">
        <f ca="1">SUM(C60:C90)</f>
        <v>37100000</v>
      </c>
      <c r="D92" s="140">
        <f ca="1">SUM(D60:D90)</f>
        <v>37661041.232246205</v>
      </c>
      <c r="E92" s="79">
        <f ca="1">IFERROR(F92 / (SUM($C60:$C90) / COUNT($C60:$C90)), 0)</f>
        <v>0.30244810363676389</v>
      </c>
      <c r="F92" s="138">
        <f ca="1">SUM(F60:F90)</f>
        <v>561041.23224619706</v>
      </c>
      <c r="G92" s="140">
        <f ca="1">SUM(G60:G90)</f>
        <v>37833520.05369591</v>
      </c>
      <c r="H92" s="79">
        <f ca="1">IFERROR(I92 / (SUM($C60:$C90) / COUNT($C60:$C90)), 0)</f>
        <v>0.39542860037515265</v>
      </c>
      <c r="I92" s="138">
        <f ca="1">SUM(I60:I90)</f>
        <v>733520.05369590817</v>
      </c>
      <c r="J92" s="140">
        <f ca="1">SUM(J60:J90)</f>
        <v>37661017.894828103</v>
      </c>
      <c r="K92" s="79">
        <f ca="1">IFERROR(L92 / (SUM($C60:$C90) / COUNT($C60:$C90)), 0)</f>
        <v>0.3024355228183862</v>
      </c>
      <c r="L92" s="138">
        <f ca="1">SUM(L60:L90)</f>
        <v>561017.89482810639</v>
      </c>
      <c r="M92" s="140">
        <f ca="1">SUM(M60:M90)</f>
        <v>37676968.157444097</v>
      </c>
      <c r="N92" s="79">
        <f ca="1">IFERROR(O92 / (SUM($C60:$C90) / COUNT($C60:$C90)), 0)</f>
        <v>0.31103404713967675</v>
      </c>
      <c r="O92" s="138">
        <f ca="1">SUM(O60:O90)</f>
        <v>576968.15744410036</v>
      </c>
    </row>
    <row r="94" spans="1:15" ht="16.5" customHeight="1" thickBot="1"/>
    <row r="95" spans="1:15" ht="16.5" customHeight="1" thickBot="1">
      <c r="A95" s="261" t="str">
        <f>TEXT(투자전략!$G$1, "[$-ko-KR]yyyy년 mm월 ") &amp; "[동전코인] 전일대비 상승률 Top20 월말결산"</f>
        <v>2021년 08월 [동전코인] 전일대비 상승률 Top20 월말결산</v>
      </c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3"/>
    </row>
    <row r="96" spans="1:15" ht="16.5" customHeight="1" thickBot="1">
      <c r="A96" s="305" t="s">
        <v>284</v>
      </c>
      <c r="B96" s="282" t="s">
        <v>282</v>
      </c>
      <c r="C96" s="284"/>
      <c r="D96" s="282" t="s">
        <v>274</v>
      </c>
      <c r="E96" s="283"/>
      <c r="F96" s="284"/>
      <c r="G96" s="282" t="s">
        <v>275</v>
      </c>
      <c r="H96" s="283"/>
      <c r="I96" s="284"/>
      <c r="J96" s="282" t="s">
        <v>276</v>
      </c>
      <c r="K96" s="283"/>
      <c r="L96" s="284"/>
      <c r="M96" s="282" t="s">
        <v>277</v>
      </c>
      <c r="N96" s="283"/>
      <c r="O96" s="284"/>
    </row>
    <row r="97" spans="1:15" ht="16.5" customHeight="1" thickBot="1">
      <c r="A97" s="29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1983818.1029815264</v>
      </c>
      <c r="N114" s="77">
        <f t="shared" ca="1" si="37"/>
        <v>-8.0909485092367558E-3</v>
      </c>
      <c r="O114" s="137">
        <f t="shared" ca="1" si="38"/>
        <v>-16181.897018473514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>
        <f t="shared" ca="1" si="26"/>
        <v>2000000</v>
      </c>
      <c r="D115" s="139">
        <f t="shared" ca="1" si="27"/>
        <v>1871743.2618059486</v>
      </c>
      <c r="E115" s="77">
        <f t="shared" ca="1" si="28"/>
        <v>-6.4128369097025698E-2</v>
      </c>
      <c r="F115" s="137">
        <f t="shared" ca="1" si="29"/>
        <v>-128256.73819405136</v>
      </c>
      <c r="G115" s="139">
        <f t="shared" ca="1" si="30"/>
        <v>1893906.4616286713</v>
      </c>
      <c r="H115" s="77">
        <f t="shared" ca="1" si="31"/>
        <v>-5.3046769185664464E-2</v>
      </c>
      <c r="I115" s="137">
        <f t="shared" ca="1" si="32"/>
        <v>-106093.53837132893</v>
      </c>
      <c r="J115" s="139">
        <f t="shared" ca="1" si="33"/>
        <v>1850812.5713358191</v>
      </c>
      <c r="K115" s="77">
        <f t="shared" ca="1" si="34"/>
        <v>-7.4593714332090472E-2</v>
      </c>
      <c r="L115" s="137">
        <f t="shared" ca="1" si="35"/>
        <v>-149187.42866418097</v>
      </c>
      <c r="M115" s="139">
        <f t="shared" ca="1" si="36"/>
        <v>1861084.4102239467</v>
      </c>
      <c r="N115" s="77">
        <f t="shared" ca="1" si="37"/>
        <v>-6.9457794888026628E-2</v>
      </c>
      <c r="O115" s="137">
        <f t="shared" ca="1" si="38"/>
        <v>-138915.58977605321</v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>
        <f t="shared" ca="1" si="26"/>
        <v>2000000</v>
      </c>
      <c r="D116" s="139">
        <f t="shared" ca="1" si="27"/>
        <v>1991476.7774942084</v>
      </c>
      <c r="E116" s="77">
        <f t="shared" ca="1" si="28"/>
        <v>-4.2616112528957662E-3</v>
      </c>
      <c r="F116" s="137">
        <f t="shared" ca="1" si="29"/>
        <v>-8523.2225057915311</v>
      </c>
      <c r="G116" s="139">
        <f t="shared" ca="1" si="30"/>
        <v>2001921.6800224883</v>
      </c>
      <c r="H116" s="77">
        <f t="shared" ca="1" si="31"/>
        <v>9.6084001124423137E-4</v>
      </c>
      <c r="I116" s="137">
        <f t="shared" ca="1" si="32"/>
        <v>1921.6800224884591</v>
      </c>
      <c r="J116" s="139">
        <f t="shared" ca="1" si="33"/>
        <v>1994553.5947503892</v>
      </c>
      <c r="K116" s="77">
        <f t="shared" ca="1" si="34"/>
        <v>-2.7232026248053772E-3</v>
      </c>
      <c r="L116" s="137">
        <f t="shared" ca="1" si="35"/>
        <v>-5446.4052496107524</v>
      </c>
      <c r="M116" s="139">
        <f t="shared" ca="1" si="36"/>
        <v>2032232.1265682874</v>
      </c>
      <c r="N116" s="77">
        <f t="shared" ca="1" si="37"/>
        <v>1.6116063284143726E-2</v>
      </c>
      <c r="O116" s="137">
        <f t="shared" ca="1" si="38"/>
        <v>32232.126568287451</v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>
        <f t="shared" ca="1" si="26"/>
        <v>2000000</v>
      </c>
      <c r="D117" s="139">
        <f t="shared" ca="1" si="27"/>
        <v>2073204.7266742599</v>
      </c>
      <c r="E117" s="77">
        <f t="shared" ca="1" si="28"/>
        <v>3.660236333712992E-2</v>
      </c>
      <c r="F117" s="137">
        <f t="shared" ca="1" si="29"/>
        <v>73204.726674259859</v>
      </c>
      <c r="G117" s="139">
        <f t="shared" ca="1" si="30"/>
        <v>2103004.9534937469</v>
      </c>
      <c r="H117" s="77">
        <f t="shared" ca="1" si="31"/>
        <v>5.1502476746873548E-2</v>
      </c>
      <c r="I117" s="137">
        <f t="shared" ca="1" si="32"/>
        <v>103004.9534937471</v>
      </c>
      <c r="J117" s="139">
        <f t="shared" ca="1" si="33"/>
        <v>2096900.4715674401</v>
      </c>
      <c r="K117" s="77">
        <f t="shared" ca="1" si="34"/>
        <v>4.8450235783719889E-2</v>
      </c>
      <c r="L117" s="137">
        <f t="shared" ca="1" si="35"/>
        <v>96900.471567439759</v>
      </c>
      <c r="M117" s="139">
        <f t="shared" ca="1" si="36"/>
        <v>2000000</v>
      </c>
      <c r="N117" s="77">
        <f t="shared" ca="1" si="37"/>
        <v>0</v>
      </c>
      <c r="O117" s="137">
        <f t="shared" ca="1" si="38"/>
        <v>0</v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89" t="s">
        <v>283</v>
      </c>
      <c r="B129" s="291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82"/>
      <c r="B130" s="284"/>
      <c r="C130" s="136">
        <f ca="1">SUM(C98:C128)</f>
        <v>40000000</v>
      </c>
      <c r="D130" s="140">
        <f ca="1">SUM(D98:D128)</f>
        <v>40384485.120945007</v>
      </c>
      <c r="E130" s="79">
        <f ca="1">IFERROR(F130 / (SUM($C98:$C128) / COUNT($C98:$C128)), 0)</f>
        <v>0.19224256047250399</v>
      </c>
      <c r="F130" s="138">
        <f ca="1">SUM(F98:F128)</f>
        <v>384485.12094500795</v>
      </c>
      <c r="G130" s="140">
        <f ca="1">SUM(G98:G128)</f>
        <v>40591202.605457783</v>
      </c>
      <c r="H130" s="79">
        <f ca="1">IFERROR(I130 / (SUM($C98:$C128) / COUNT($C98:$C128)), 0)</f>
        <v>0.29560130272889601</v>
      </c>
      <c r="I130" s="138">
        <f ca="1">SUM(I98:I128)</f>
        <v>591202.60545779206</v>
      </c>
      <c r="J130" s="140">
        <f ca="1">SUM(J98:J128)</f>
        <v>40442227.500362776</v>
      </c>
      <c r="K130" s="79">
        <f ca="1">IFERROR(L130 / (SUM($C98:$C128) / COUNT($C98:$C128)), 0)</f>
        <v>0.2211137501813859</v>
      </c>
      <c r="L130" s="138">
        <f ca="1">SUM(L98:L128)</f>
        <v>442227.5003627718</v>
      </c>
      <c r="M130" s="140">
        <f ca="1">SUM(M98:M128)</f>
        <v>40413345.46717298</v>
      </c>
      <c r="N130" s="79">
        <f ca="1">IFERROR(O130 / (SUM($C98:$C128) / COUNT($C98:$C128)), 0)</f>
        <v>0.20667273358649335</v>
      </c>
      <c r="O130" s="138">
        <f ca="1">SUM(O98:O128)</f>
        <v>413345.46717298671</v>
      </c>
    </row>
    <row r="132" spans="1:15" ht="16.5" customHeight="1" thickBot="1"/>
    <row r="133" spans="1:15" ht="16.5" customHeight="1" thickBot="1">
      <c r="A133" s="261" t="str">
        <f>TEXT(투자전략!$G$1, "[$-ko-KR]yyyy년 mm월 ") &amp; "전일대비 상승률 Top20 월말결산"</f>
        <v>2021년 08월 전일대비 상승률 Top20 월말결산</v>
      </c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3"/>
    </row>
    <row r="134" spans="1:15" ht="16.5" customHeight="1" thickBot="1">
      <c r="A134" s="305" t="s">
        <v>284</v>
      </c>
      <c r="B134" s="282" t="s">
        <v>282</v>
      </c>
      <c r="C134" s="284"/>
      <c r="D134" s="282" t="s">
        <v>274</v>
      </c>
      <c r="E134" s="283"/>
      <c r="F134" s="284"/>
      <c r="G134" s="282" t="s">
        <v>275</v>
      </c>
      <c r="H134" s="283"/>
      <c r="I134" s="284"/>
      <c r="J134" s="282" t="s">
        <v>276</v>
      </c>
      <c r="K134" s="283"/>
      <c r="L134" s="284"/>
      <c r="M134" s="282" t="s">
        <v>277</v>
      </c>
      <c r="N134" s="283"/>
      <c r="O134" s="284"/>
    </row>
    <row r="135" spans="1:15" ht="16.5" customHeight="1" thickBot="1">
      <c r="A135" s="29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1992977.1699949859</v>
      </c>
      <c r="N152" s="77">
        <f t="shared" ca="1" si="50"/>
        <v>-3.5114150025070323E-3</v>
      </c>
      <c r="O152" s="137">
        <f t="shared" ca="1" si="51"/>
        <v>-7022.8300050140651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>
        <f t="shared" ca="1" si="39"/>
        <v>2000000</v>
      </c>
      <c r="D153" s="139">
        <f t="shared" ca="1" si="40"/>
        <v>1855711.1683776269</v>
      </c>
      <c r="E153" s="77">
        <f t="shared" ca="1" si="41"/>
        <v>-7.2144415811186524E-2</v>
      </c>
      <c r="F153" s="137">
        <f t="shared" ca="1" si="42"/>
        <v>-144288.83162237299</v>
      </c>
      <c r="G153" s="139">
        <f t="shared" ca="1" si="43"/>
        <v>1888281.678286585</v>
      </c>
      <c r="H153" s="77">
        <f t="shared" ca="1" si="44"/>
        <v>-5.5859160856707488E-2</v>
      </c>
      <c r="I153" s="137">
        <f t="shared" ca="1" si="45"/>
        <v>-111718.32171341495</v>
      </c>
      <c r="J153" s="139">
        <f t="shared" ca="1" si="46"/>
        <v>1838619.8551331586</v>
      </c>
      <c r="K153" s="77">
        <f t="shared" ca="1" si="47"/>
        <v>-8.0690072433420773E-2</v>
      </c>
      <c r="L153" s="137">
        <f t="shared" ca="1" si="48"/>
        <v>-161380.1448668415</v>
      </c>
      <c r="M153" s="139">
        <f t="shared" ca="1" si="49"/>
        <v>1857774.1618415341</v>
      </c>
      <c r="N153" s="77">
        <f t="shared" ca="1" si="50"/>
        <v>-7.1112919079232978E-2</v>
      </c>
      <c r="O153" s="137">
        <f t="shared" ca="1" si="51"/>
        <v>-142225.83815846598</v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>
        <f t="shared" ca="1" si="39"/>
        <v>2000000</v>
      </c>
      <c r="D154" s="139">
        <f t="shared" ca="1" si="40"/>
        <v>1981323.7240548597</v>
      </c>
      <c r="E154" s="77">
        <f t="shared" ca="1" si="41"/>
        <v>-9.3381379725700764E-3</v>
      </c>
      <c r="F154" s="137">
        <f t="shared" ca="1" si="42"/>
        <v>-18676.275945140162</v>
      </c>
      <c r="G154" s="139">
        <f t="shared" ca="1" si="43"/>
        <v>1982682.6241227379</v>
      </c>
      <c r="H154" s="77">
        <f t="shared" ca="1" si="44"/>
        <v>-8.6586879386310149E-3</v>
      </c>
      <c r="I154" s="137">
        <f t="shared" ca="1" si="45"/>
        <v>-17317.375877262035</v>
      </c>
      <c r="J154" s="139">
        <f t="shared" ca="1" si="46"/>
        <v>1971392.7229523275</v>
      </c>
      <c r="K154" s="77">
        <f t="shared" ca="1" si="47"/>
        <v>-1.4303638523836325E-2</v>
      </c>
      <c r="L154" s="137">
        <f t="shared" ca="1" si="48"/>
        <v>-28607.277047672647</v>
      </c>
      <c r="M154" s="139">
        <f t="shared" ca="1" si="49"/>
        <v>2018457.0378821727</v>
      </c>
      <c r="N154" s="77">
        <f t="shared" ca="1" si="50"/>
        <v>9.228518941086384E-3</v>
      </c>
      <c r="O154" s="137">
        <f t="shared" ca="1" si="51"/>
        <v>18457.037882172768</v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>
        <f t="shared" ca="1" si="39"/>
        <v>2000000</v>
      </c>
      <c r="D155" s="139">
        <f t="shared" ca="1" si="40"/>
        <v>2101520.7425070032</v>
      </c>
      <c r="E155" s="77">
        <f t="shared" ca="1" si="41"/>
        <v>5.0760371253501704E-2</v>
      </c>
      <c r="F155" s="137">
        <f t="shared" ca="1" si="42"/>
        <v>101520.74250700339</v>
      </c>
      <c r="G155" s="139">
        <f t="shared" ca="1" si="43"/>
        <v>2120899.7111833594</v>
      </c>
      <c r="H155" s="77">
        <f t="shared" ca="1" si="44"/>
        <v>6.0449855591679667E-2</v>
      </c>
      <c r="I155" s="137">
        <f t="shared" ca="1" si="45"/>
        <v>120899.71118335935</v>
      </c>
      <c r="J155" s="139">
        <f t="shared" ca="1" si="46"/>
        <v>2119953.7590917381</v>
      </c>
      <c r="K155" s="77">
        <f t="shared" ca="1" si="47"/>
        <v>5.9976879545869034E-2</v>
      </c>
      <c r="L155" s="137">
        <f t="shared" ca="1" si="48"/>
        <v>119953.75909173807</v>
      </c>
      <c r="M155" s="139">
        <f t="shared" ca="1" si="49"/>
        <v>2000000</v>
      </c>
      <c r="N155" s="77">
        <f t="shared" ca="1" si="50"/>
        <v>0</v>
      </c>
      <c r="O155" s="137">
        <f t="shared" ca="1" si="51"/>
        <v>0</v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89" t="s">
        <v>283</v>
      </c>
      <c r="B167" s="291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82"/>
      <c r="B168" s="284"/>
      <c r="C168" s="136">
        <f ca="1">SUM(C136:C166)</f>
        <v>40000000</v>
      </c>
      <c r="D168" s="140">
        <f ca="1">SUM(D136:D166)</f>
        <v>40497504.833317503</v>
      </c>
      <c r="E168" s="79">
        <f ca="1">IFERROR(F168 / (SUM($C136:$C166) / COUNT($C136:$C166)), 0)</f>
        <v>0.24875241665875086</v>
      </c>
      <c r="F168" s="138">
        <f ca="1">SUM(F136:F166)</f>
        <v>497504.8333175017</v>
      </c>
      <c r="G168" s="140">
        <f ca="1">SUM(G136:G166)</f>
        <v>40634320.301327504</v>
      </c>
      <c r="H168" s="79">
        <f ca="1">IFERROR(I168 / (SUM($C136:$C166) / COUNT($C136:$C166)), 0)</f>
        <v>0.31716015066374942</v>
      </c>
      <c r="I168" s="138">
        <f ca="1">SUM(I136:I166)</f>
        <v>634320.30132749886</v>
      </c>
      <c r="J168" s="140">
        <f ca="1">SUM(J136:J166)</f>
        <v>40434898.401661903</v>
      </c>
      <c r="K168" s="79">
        <f ca="1">IFERROR(L168 / (SUM($C136:$C166) / COUNT($C136:$C166)), 0)</f>
        <v>0.21744920083095165</v>
      </c>
      <c r="L168" s="138">
        <f ca="1">SUM(L136:L166)</f>
        <v>434898.40166190331</v>
      </c>
      <c r="M168" s="140">
        <f ca="1">SUM(M136:M166)</f>
        <v>40399253.864387795</v>
      </c>
      <c r="N168" s="79">
        <f ca="1">IFERROR(O168 / (SUM($C136:$C166) / COUNT($C136:$C166)), 0)</f>
        <v>0.19962693219390035</v>
      </c>
      <c r="O168" s="138">
        <f ca="1">SUM(O136:O166)</f>
        <v>399253.86438780068</v>
      </c>
    </row>
    <row r="170" spans="1:15" ht="16.5" customHeight="1" thickBot="1"/>
    <row r="171" spans="1:15" ht="16.5" customHeight="1" thickBot="1">
      <c r="A171" s="261" t="str">
        <f>TEXT(투자전략!$G$1, "[$-ko-KR]yyyy년 mm월 ") &amp; "[엽전코인] 전일대비 상승률 Bottom20 월말결산"</f>
        <v>2021년 08월 [엽전코인] 전일대비 상승률 Bottom20 월말결산</v>
      </c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3"/>
    </row>
    <row r="172" spans="1:15" ht="16.5" customHeight="1" thickBot="1">
      <c r="A172" s="305" t="s">
        <v>284</v>
      </c>
      <c r="B172" s="282" t="s">
        <v>282</v>
      </c>
      <c r="C172" s="284"/>
      <c r="D172" s="282" t="s">
        <v>274</v>
      </c>
      <c r="E172" s="283"/>
      <c r="F172" s="284"/>
      <c r="G172" s="282" t="s">
        <v>275</v>
      </c>
      <c r="H172" s="283"/>
      <c r="I172" s="284"/>
      <c r="J172" s="282" t="s">
        <v>276</v>
      </c>
      <c r="K172" s="283"/>
      <c r="L172" s="284"/>
      <c r="M172" s="282" t="s">
        <v>277</v>
      </c>
      <c r="N172" s="283"/>
      <c r="O172" s="284"/>
    </row>
    <row r="173" spans="1:15" ht="16.5" customHeight="1" thickBot="1">
      <c r="A173" s="29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1676566.0822555656</v>
      </c>
      <c r="N190" s="77">
        <f t="shared" ca="1" si="63"/>
        <v>-1.3784657496726109E-2</v>
      </c>
      <c r="O190" s="137">
        <f t="shared" ca="1" si="64"/>
        <v>-23433.917744434388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>
        <f t="shared" ca="1" si="52"/>
        <v>1700000</v>
      </c>
      <c r="D191" s="139">
        <f t="shared" ca="1" si="53"/>
        <v>1578584.032210683</v>
      </c>
      <c r="E191" s="77">
        <f t="shared" ca="1" si="54"/>
        <v>-7.1421157523127679E-2</v>
      </c>
      <c r="F191" s="137">
        <f t="shared" ca="1" si="55"/>
        <v>-121415.96778931704</v>
      </c>
      <c r="G191" s="139">
        <f t="shared" ca="1" si="56"/>
        <v>1601545.6576582035</v>
      </c>
      <c r="H191" s="77">
        <f t="shared" ca="1" si="57"/>
        <v>-5.7914319024586179E-2</v>
      </c>
      <c r="I191" s="137">
        <f t="shared" ca="1" si="58"/>
        <v>-98454.34234179651</v>
      </c>
      <c r="J191" s="139">
        <f t="shared" ca="1" si="59"/>
        <v>1564343.1383008428</v>
      </c>
      <c r="K191" s="77">
        <f t="shared" ca="1" si="60"/>
        <v>-7.9798153940680711E-2</v>
      </c>
      <c r="L191" s="137">
        <f t="shared" ca="1" si="61"/>
        <v>-135656.86169915722</v>
      </c>
      <c r="M191" s="139">
        <f t="shared" ca="1" si="62"/>
        <v>1572775.5407502388</v>
      </c>
      <c r="N191" s="77">
        <f t="shared" ca="1" si="63"/>
        <v>-7.4837917205741816E-2</v>
      </c>
      <c r="O191" s="137">
        <f t="shared" ca="1" si="64"/>
        <v>-127224.45924976107</v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>
        <f t="shared" ca="1" si="52"/>
        <v>1800000</v>
      </c>
      <c r="D192" s="139">
        <f t="shared" ca="1" si="53"/>
        <v>1779319.7691545954</v>
      </c>
      <c r="E192" s="77">
        <f t="shared" ca="1" si="54"/>
        <v>-1.1489017136335919E-2</v>
      </c>
      <c r="F192" s="137">
        <f t="shared" ca="1" si="55"/>
        <v>-20680.230845404647</v>
      </c>
      <c r="G192" s="139">
        <f t="shared" ca="1" si="56"/>
        <v>1784559.4528134605</v>
      </c>
      <c r="H192" s="77">
        <f t="shared" ca="1" si="57"/>
        <v>-8.5780817702997073E-3</v>
      </c>
      <c r="I192" s="137">
        <f t="shared" ca="1" si="58"/>
        <v>-15440.547186539472</v>
      </c>
      <c r="J192" s="139">
        <f t="shared" ca="1" si="59"/>
        <v>1771220.3559808836</v>
      </c>
      <c r="K192" s="77">
        <f t="shared" ca="1" si="60"/>
        <v>-1.5988691121731308E-2</v>
      </c>
      <c r="L192" s="137">
        <f t="shared" ca="1" si="61"/>
        <v>-28779.64401911636</v>
      </c>
      <c r="M192" s="139">
        <f t="shared" ca="1" si="62"/>
        <v>1807201.5057587808</v>
      </c>
      <c r="N192" s="77">
        <f t="shared" ca="1" si="63"/>
        <v>4.0008365326561117E-3</v>
      </c>
      <c r="O192" s="137">
        <f t="shared" ca="1" si="64"/>
        <v>7201.5057587810034</v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>
        <f t="shared" ca="1" si="52"/>
        <v>1800000</v>
      </c>
      <c r="D193" s="139">
        <f t="shared" ca="1" si="53"/>
        <v>1868137.6220315662</v>
      </c>
      <c r="E193" s="77">
        <f t="shared" ca="1" si="54"/>
        <v>3.7854234461981218E-2</v>
      </c>
      <c r="F193" s="137">
        <f t="shared" ca="1" si="55"/>
        <v>68137.622031566192</v>
      </c>
      <c r="G193" s="139">
        <f t="shared" ca="1" si="56"/>
        <v>1878828.4209059388</v>
      </c>
      <c r="H193" s="77">
        <f t="shared" ca="1" si="57"/>
        <v>4.3793567169966151E-2</v>
      </c>
      <c r="I193" s="137">
        <f t="shared" ca="1" si="58"/>
        <v>78828.420905939085</v>
      </c>
      <c r="J193" s="139">
        <f t="shared" ca="1" si="59"/>
        <v>1874299.7709608239</v>
      </c>
      <c r="K193" s="77">
        <f t="shared" ca="1" si="60"/>
        <v>4.127765053379108E-2</v>
      </c>
      <c r="L193" s="137">
        <f t="shared" ca="1" si="61"/>
        <v>74299.770960823953</v>
      </c>
      <c r="M193" s="139">
        <f t="shared" ca="1" si="62"/>
        <v>1800000</v>
      </c>
      <c r="N193" s="77">
        <f t="shared" ca="1" si="63"/>
        <v>0</v>
      </c>
      <c r="O193" s="137">
        <f t="shared" ca="1" si="64"/>
        <v>0</v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89" t="s">
        <v>283</v>
      </c>
      <c r="B205" s="291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82"/>
      <c r="B206" s="284"/>
      <c r="C206" s="136">
        <f ca="1">SUM(C174:C204)</f>
        <v>37100000</v>
      </c>
      <c r="D206" s="140">
        <f ca="1">SUM(D174:D204)</f>
        <v>37652790.367877997</v>
      </c>
      <c r="E206" s="79">
        <f ca="1">IFERROR(F206 / (SUM($C174:$C204) / COUNT($C174:$C204)), 0)</f>
        <v>0.29800019831697627</v>
      </c>
      <c r="F206" s="138">
        <f ca="1">SUM(F174:F204)</f>
        <v>552790.36787799094</v>
      </c>
      <c r="G206" s="140">
        <f ca="1">SUM(G174:G204)</f>
        <v>37838140.689406417</v>
      </c>
      <c r="H206" s="79">
        <f ca="1">IFERROR(I206 / (SUM($C174:$C204) / COUNT($C174:$C204)), 0)</f>
        <v>0.39791950911397506</v>
      </c>
      <c r="I206" s="138">
        <f ca="1">SUM(I174:I204)</f>
        <v>738140.68940642371</v>
      </c>
      <c r="J206" s="140">
        <f ca="1">SUM(J174:J204)</f>
        <v>37664837.079489261</v>
      </c>
      <c r="K206" s="79">
        <f ca="1">IFERROR(L206 / (SUM($C174:$C204) / COUNT($C174:$C204)), 0)</f>
        <v>0.3044943824739953</v>
      </c>
      <c r="L206" s="138">
        <f ca="1">SUM(L174:L204)</f>
        <v>564837.07948926126</v>
      </c>
      <c r="M206" s="140">
        <f ca="1">SUM(M174:M204)</f>
        <v>37683507.759135097</v>
      </c>
      <c r="N206" s="79">
        <f ca="1">IFERROR(O206 / (SUM($C174:$C204) / COUNT($C174:$C204)), 0)</f>
        <v>0.31455943888684745</v>
      </c>
      <c r="O206" s="138">
        <f ca="1">SUM(O174:O204)</f>
        <v>583507.75913510204</v>
      </c>
    </row>
    <row r="208" spans="1:15" ht="16.5" customHeight="1" thickBot="1"/>
    <row r="209" spans="1:15" ht="16.5" customHeight="1" thickBot="1">
      <c r="A209" s="261" t="str">
        <f>TEXT(투자전략!$G$1, "[$-ko-KR]yyyy년 mm월 ") &amp; "[동전코인] 전일대비 상승률 Bottom20 월말결산"</f>
        <v>2021년 08월 [동전코인] 전일대비 상승률 Bottom20 월말결산</v>
      </c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3"/>
    </row>
    <row r="210" spans="1:15" ht="16.5" customHeight="1" thickBot="1">
      <c r="A210" s="305" t="s">
        <v>284</v>
      </c>
      <c r="B210" s="282" t="s">
        <v>282</v>
      </c>
      <c r="C210" s="284"/>
      <c r="D210" s="282" t="s">
        <v>274</v>
      </c>
      <c r="E210" s="283"/>
      <c r="F210" s="284"/>
      <c r="G210" s="282" t="s">
        <v>275</v>
      </c>
      <c r="H210" s="283"/>
      <c r="I210" s="284"/>
      <c r="J210" s="282" t="s">
        <v>276</v>
      </c>
      <c r="K210" s="283"/>
      <c r="L210" s="284"/>
      <c r="M210" s="282" t="s">
        <v>277</v>
      </c>
      <c r="N210" s="283"/>
      <c r="O210" s="284"/>
    </row>
    <row r="211" spans="1:15" ht="16.5" customHeight="1" thickBot="1">
      <c r="A211" s="29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1985058.6412745626</v>
      </c>
      <c r="N228" s="77">
        <f t="shared" ca="1" si="76"/>
        <v>-7.470679362718685E-3</v>
      </c>
      <c r="O228" s="137">
        <f t="shared" ca="1" si="77"/>
        <v>-14941.358725437371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>
        <f t="shared" ca="1" si="65"/>
        <v>2000000</v>
      </c>
      <c r="D229" s="139">
        <f t="shared" ca="1" si="66"/>
        <v>1872554.1645368889</v>
      </c>
      <c r="E229" s="77">
        <f t="shared" ca="1" si="67"/>
        <v>-6.3722917731555501E-2</v>
      </c>
      <c r="F229" s="137">
        <f t="shared" ca="1" si="68"/>
        <v>-127445.835463111</v>
      </c>
      <c r="G229" s="139">
        <f t="shared" ca="1" si="69"/>
        <v>1887299.1333342234</v>
      </c>
      <c r="H229" s="77">
        <f t="shared" ca="1" si="70"/>
        <v>-5.6350433332888264E-2</v>
      </c>
      <c r="I229" s="137">
        <f t="shared" ca="1" si="71"/>
        <v>-112700.86666577651</v>
      </c>
      <c r="J229" s="139">
        <f t="shared" ca="1" si="72"/>
        <v>1849494.6316096848</v>
      </c>
      <c r="K229" s="77">
        <f t="shared" ca="1" si="73"/>
        <v>-7.5252684195157599E-2</v>
      </c>
      <c r="L229" s="137">
        <f t="shared" ca="1" si="74"/>
        <v>-150505.36839031515</v>
      </c>
      <c r="M229" s="139">
        <f t="shared" ca="1" si="75"/>
        <v>1864028.2216491175</v>
      </c>
      <c r="N229" s="77">
        <f t="shared" ca="1" si="76"/>
        <v>-6.7985889175441211E-2</v>
      </c>
      <c r="O229" s="137">
        <f t="shared" ca="1" si="77"/>
        <v>-135971.77835088241</v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>
        <f t="shared" ca="1" si="65"/>
        <v>2000000</v>
      </c>
      <c r="D230" s="139">
        <f t="shared" ca="1" si="66"/>
        <v>1993273.5753928185</v>
      </c>
      <c r="E230" s="77">
        <f t="shared" ca="1" si="67"/>
        <v>-3.3632123035907181E-3</v>
      </c>
      <c r="F230" s="137">
        <f t="shared" ca="1" si="68"/>
        <v>-6726.4246071814359</v>
      </c>
      <c r="G230" s="139">
        <f t="shared" ca="1" si="69"/>
        <v>2002174.2243775567</v>
      </c>
      <c r="H230" s="77">
        <f t="shared" ca="1" si="70"/>
        <v>1.0871121887783253E-3</v>
      </c>
      <c r="I230" s="137">
        <f t="shared" ca="1" si="71"/>
        <v>2174.2243775566458</v>
      </c>
      <c r="J230" s="139">
        <f t="shared" ca="1" si="72"/>
        <v>1997945.2730727128</v>
      </c>
      <c r="K230" s="77">
        <f t="shared" ca="1" si="73"/>
        <v>-1.0273634636436609E-3</v>
      </c>
      <c r="L230" s="137">
        <f t="shared" ca="1" si="74"/>
        <v>-2054.7269272873245</v>
      </c>
      <c r="M230" s="139">
        <f t="shared" ca="1" si="75"/>
        <v>2027022.8130748053</v>
      </c>
      <c r="N230" s="77">
        <f t="shared" ca="1" si="76"/>
        <v>1.3511406537402737E-2</v>
      </c>
      <c r="O230" s="137">
        <f t="shared" ca="1" si="77"/>
        <v>27022.813074805475</v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>
        <f t="shared" ca="1" si="65"/>
        <v>2000000</v>
      </c>
      <c r="D231" s="139">
        <f t="shared" ca="1" si="66"/>
        <v>2090492.8754563041</v>
      </c>
      <c r="E231" s="77">
        <f t="shared" ca="1" si="67"/>
        <v>4.5246437728152164E-2</v>
      </c>
      <c r="F231" s="137">
        <f t="shared" ca="1" si="68"/>
        <v>90492.875456304333</v>
      </c>
      <c r="G231" s="139">
        <f t="shared" ca="1" si="69"/>
        <v>2108887.5495434226</v>
      </c>
      <c r="H231" s="77">
        <f t="shared" ca="1" si="70"/>
        <v>5.4443774771711265E-2</v>
      </c>
      <c r="I231" s="137">
        <f t="shared" ca="1" si="71"/>
        <v>108887.5495434225</v>
      </c>
      <c r="J231" s="139">
        <f t="shared" ca="1" si="72"/>
        <v>2104578.7119358899</v>
      </c>
      <c r="K231" s="77">
        <f t="shared" ca="1" si="73"/>
        <v>5.2289355967944859E-2</v>
      </c>
      <c r="L231" s="137">
        <f t="shared" ca="1" si="74"/>
        <v>104578.71193588973</v>
      </c>
      <c r="M231" s="139">
        <f t="shared" ca="1" si="75"/>
        <v>2000000</v>
      </c>
      <c r="N231" s="77">
        <f t="shared" ca="1" si="76"/>
        <v>0</v>
      </c>
      <c r="O231" s="137">
        <f t="shared" ca="1" si="77"/>
        <v>0</v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89" t="s">
        <v>283</v>
      </c>
      <c r="B243" s="291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82"/>
      <c r="B244" s="284"/>
      <c r="C244" s="136">
        <f ca="1">SUM(C212:C242)</f>
        <v>40000000</v>
      </c>
      <c r="D244" s="140">
        <f ca="1">SUM(D212:D242)</f>
        <v>40422424.73396524</v>
      </c>
      <c r="E244" s="79">
        <f ca="1">IFERROR(F244 / (SUM($C212:$C242) / COUNT($C212:$C242)), 0)</f>
        <v>0.21121236698262003</v>
      </c>
      <c r="F244" s="138">
        <f ca="1">SUM(F212:F242)</f>
        <v>422424.73396524007</v>
      </c>
      <c r="G244" s="140">
        <f ca="1">SUM(G212:G242)</f>
        <v>40593372.060657114</v>
      </c>
      <c r="H244" s="79">
        <f ca="1">IFERROR(I244 / (SUM($C212:$C242) / COUNT($C212:$C242)), 0)</f>
        <v>0.29668603032855367</v>
      </c>
      <c r="I244" s="138">
        <f ca="1">SUM(I212:I242)</f>
        <v>593372.06065710739</v>
      </c>
      <c r="J244" s="140">
        <f ca="1">SUM(J212:J242)</f>
        <v>40463700.695237562</v>
      </c>
      <c r="K244" s="79">
        <f ca="1">IFERROR(L244 / (SUM($C212:$C242) / COUNT($C212:$C242)), 0)</f>
        <v>0.23185034761877726</v>
      </c>
      <c r="L244" s="138">
        <f ca="1">SUM(L212:L242)</f>
        <v>463700.69523755455</v>
      </c>
      <c r="M244" s="140">
        <f ca="1">SUM(M212:M242)</f>
        <v>40484019.861919478</v>
      </c>
      <c r="N244" s="79">
        <f ca="1">IFERROR(O244 / (SUM($C212:$C242) / COUNT($C212:$C242)), 0)</f>
        <v>0.24200993095973902</v>
      </c>
      <c r="O244" s="138">
        <f ca="1">SUM(O212:O242)</f>
        <v>484019.86191947805</v>
      </c>
    </row>
    <row r="246" spans="1:15" ht="16.5" customHeight="1" thickBot="1"/>
    <row r="247" spans="1:15" ht="16.5" customHeight="1" thickBot="1">
      <c r="A247" s="261" t="str">
        <f>TEXT(투자전략!$G$1, "[$-ko-KR]yyyy년 mm월 ") &amp; "전일대비 상승률 Bottom20 월말결산"</f>
        <v>2021년 08월 전일대비 상승률 Bottom20 월말결산</v>
      </c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3"/>
    </row>
    <row r="248" spans="1:15" ht="16.5" customHeight="1" thickBot="1">
      <c r="A248" s="305" t="s">
        <v>284</v>
      </c>
      <c r="B248" s="282" t="s">
        <v>282</v>
      </c>
      <c r="C248" s="284"/>
      <c r="D248" s="282" t="s">
        <v>274</v>
      </c>
      <c r="E248" s="283"/>
      <c r="F248" s="284"/>
      <c r="G248" s="282" t="s">
        <v>275</v>
      </c>
      <c r="H248" s="283"/>
      <c r="I248" s="284"/>
      <c r="J248" s="282" t="s">
        <v>276</v>
      </c>
      <c r="K248" s="283"/>
      <c r="L248" s="284"/>
      <c r="M248" s="282" t="s">
        <v>277</v>
      </c>
      <c r="N248" s="283"/>
      <c r="O248" s="284"/>
    </row>
    <row r="249" spans="1:15" ht="16.5" customHeight="1" thickBot="1">
      <c r="A249" s="29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1969575.879967642</v>
      </c>
      <c r="N266" s="77">
        <f t="shared" ca="1" si="89"/>
        <v>-1.5212060016179049E-2</v>
      </c>
      <c r="O266" s="137">
        <f t="shared" ca="1" si="90"/>
        <v>-30424.120032358107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>
        <f t="shared" ca="1" si="78"/>
        <v>2000000</v>
      </c>
      <c r="D267" s="139">
        <f t="shared" ca="1" si="79"/>
        <v>1864245.2914711137</v>
      </c>
      <c r="E267" s="77">
        <f t="shared" ca="1" si="80"/>
        <v>-6.787735426444319E-2</v>
      </c>
      <c r="F267" s="137">
        <f t="shared" ca="1" si="81"/>
        <v>-135754.7085288864</v>
      </c>
      <c r="G267" s="139">
        <f t="shared" ca="1" si="82"/>
        <v>1879061.9703591282</v>
      </c>
      <c r="H267" s="77">
        <f t="shared" ca="1" si="83"/>
        <v>-6.0469014820435832E-2</v>
      </c>
      <c r="I267" s="137">
        <f t="shared" ca="1" si="84"/>
        <v>-120938.02964087168</v>
      </c>
      <c r="J267" s="139">
        <f t="shared" ca="1" si="85"/>
        <v>1841536.9684161351</v>
      </c>
      <c r="K267" s="77">
        <f t="shared" ca="1" si="86"/>
        <v>-7.9231515791932397E-2</v>
      </c>
      <c r="L267" s="137">
        <f t="shared" ca="1" si="87"/>
        <v>-158463.03158386479</v>
      </c>
      <c r="M267" s="139">
        <f t="shared" ca="1" si="88"/>
        <v>1852799.5954461291</v>
      </c>
      <c r="N267" s="77">
        <f t="shared" ca="1" si="89"/>
        <v>-7.3600202276935436E-2</v>
      </c>
      <c r="O267" s="137">
        <f t="shared" ca="1" si="90"/>
        <v>-147200.40455387082</v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>
        <f t="shared" ca="1" si="78"/>
        <v>2000000</v>
      </c>
      <c r="D268" s="139">
        <f t="shared" ca="1" si="79"/>
        <v>1989348.1169431673</v>
      </c>
      <c r="E268" s="77">
        <f t="shared" ca="1" si="80"/>
        <v>-5.3259415284163487E-3</v>
      </c>
      <c r="F268" s="137">
        <f t="shared" ca="1" si="81"/>
        <v>-10651.883056832696</v>
      </c>
      <c r="G268" s="139">
        <f t="shared" ca="1" si="82"/>
        <v>1996166.3802913509</v>
      </c>
      <c r="H268" s="77">
        <f t="shared" ca="1" si="83"/>
        <v>-1.9168098543244729E-3</v>
      </c>
      <c r="I268" s="137">
        <f t="shared" ca="1" si="84"/>
        <v>-3833.619708648946</v>
      </c>
      <c r="J268" s="139">
        <f t="shared" ca="1" si="85"/>
        <v>1986533.8165123963</v>
      </c>
      <c r="K268" s="77">
        <f t="shared" ca="1" si="86"/>
        <v>-6.7330917438018726E-3</v>
      </c>
      <c r="L268" s="137">
        <f t="shared" ca="1" si="87"/>
        <v>-13466.183487603746</v>
      </c>
      <c r="M268" s="139">
        <f t="shared" ca="1" si="88"/>
        <v>2018587.3309317168</v>
      </c>
      <c r="N268" s="77">
        <f t="shared" ca="1" si="89"/>
        <v>9.2936654658584694E-3</v>
      </c>
      <c r="O268" s="137">
        <f t="shared" ca="1" si="90"/>
        <v>18587.330931716937</v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>
        <f t="shared" ca="1" si="78"/>
        <v>2000000</v>
      </c>
      <c r="D269" s="139">
        <f t="shared" ca="1" si="79"/>
        <v>2070381.3680422232</v>
      </c>
      <c r="E269" s="77">
        <f t="shared" ca="1" si="80"/>
        <v>3.5190684021111668E-2</v>
      </c>
      <c r="F269" s="137">
        <f t="shared" ca="1" si="81"/>
        <v>70381.368042223345</v>
      </c>
      <c r="G269" s="139">
        <f t="shared" ca="1" si="82"/>
        <v>2085568.2863992837</v>
      </c>
      <c r="H269" s="77">
        <f t="shared" ca="1" si="83"/>
        <v>4.278414319964189E-2</v>
      </c>
      <c r="I269" s="137">
        <f t="shared" ca="1" si="84"/>
        <v>85568.286399283767</v>
      </c>
      <c r="J269" s="139">
        <f t="shared" ca="1" si="85"/>
        <v>2083305.0104916042</v>
      </c>
      <c r="K269" s="77">
        <f t="shared" ca="1" si="86"/>
        <v>4.1652505245802066E-2</v>
      </c>
      <c r="L269" s="137">
        <f t="shared" ca="1" si="87"/>
        <v>83305.010491604116</v>
      </c>
      <c r="M269" s="139">
        <f t="shared" ca="1" si="88"/>
        <v>2000000</v>
      </c>
      <c r="N269" s="77">
        <f t="shared" ca="1" si="89"/>
        <v>0</v>
      </c>
      <c r="O269" s="137">
        <f t="shared" ca="1" si="90"/>
        <v>0</v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89" t="s">
        <v>283</v>
      </c>
      <c r="B281" s="291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82"/>
      <c r="B282" s="284"/>
      <c r="C282" s="136">
        <f ca="1">SUM(C250:C280)</f>
        <v>40000000</v>
      </c>
      <c r="D282" s="140">
        <f ca="1">SUM(D250:D280)</f>
        <v>40428719.641932443</v>
      </c>
      <c r="E282" s="79">
        <f ca="1">IFERROR(F282 / (SUM($C250:$C280) / COUNT($C250:$C280)), 0)</f>
        <v>0.21435982096622094</v>
      </c>
      <c r="F282" s="138">
        <f ca="1">SUM(F250:F280)</f>
        <v>428719.64193244191</v>
      </c>
      <c r="G282" s="140">
        <f ca="1">SUM(G250:G280)</f>
        <v>40587343.702004328</v>
      </c>
      <c r="H282" s="79">
        <f ca="1">IFERROR(I282 / (SUM($C250:$C280) / COUNT($C250:$C280)), 0)</f>
        <v>0.29367185100216536</v>
      </c>
      <c r="I282" s="138">
        <f ca="1">SUM(I250:I280)</f>
        <v>587343.7020043307</v>
      </c>
      <c r="J282" s="140">
        <f ca="1">SUM(J250:J280)</f>
        <v>40431937.560764194</v>
      </c>
      <c r="K282" s="79">
        <f ca="1">IFERROR(L282 / (SUM($C250:$C280) / COUNT($C250:$C280)), 0)</f>
        <v>0.21596878038209477</v>
      </c>
      <c r="L282" s="138">
        <f ca="1">SUM(L250:L280)</f>
        <v>431937.56076418952</v>
      </c>
      <c r="M282" s="140">
        <f ca="1">SUM(M250:M280)</f>
        <v>40460557.310887203</v>
      </c>
      <c r="N282" s="79">
        <f ca="1">IFERROR(O282 / (SUM($C250:$C280) / COUNT($C250:$C280)), 0)</f>
        <v>0.23027865544360038</v>
      </c>
      <c r="O282" s="138">
        <f ca="1">SUM(O250:O280)</f>
        <v>460557.31088720076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880" priority="323">
      <formula>$E$54 &gt; 0</formula>
    </cfRule>
    <cfRule type="expression" dxfId="3879" priority="324">
      <formula>$E$54 = 0</formula>
    </cfRule>
    <cfRule type="expression" dxfId="3878" priority="325">
      <formula>$E$54 &lt; 0</formula>
    </cfRule>
  </conditionalFormatting>
  <conditionalFormatting sqref="G20:I21 H54:I54">
    <cfRule type="expression" dxfId="3877" priority="320">
      <formula>$H$54 &gt; 0</formula>
    </cfRule>
    <cfRule type="expression" dxfId="3876" priority="321">
      <formula>$H$54 = 0</formula>
    </cfRule>
    <cfRule type="expression" dxfId="3875" priority="322">
      <formula>$H$54 &lt; 0</formula>
    </cfRule>
  </conditionalFormatting>
  <conditionalFormatting sqref="J20:L21 K54:L54">
    <cfRule type="expression" dxfId="3874" priority="317">
      <formula>$K$54 &gt; 0</formula>
    </cfRule>
    <cfRule type="expression" dxfId="3873" priority="318">
      <formula>$K$54 = 0</formula>
    </cfRule>
    <cfRule type="expression" dxfId="3872" priority="319">
      <formula>$K$54 &lt; 0</formula>
    </cfRule>
  </conditionalFormatting>
  <conditionalFormatting sqref="M20:O21 N54:O54">
    <cfRule type="expression" dxfId="3871" priority="314">
      <formula>$N$54 &gt; 0</formula>
    </cfRule>
    <cfRule type="expression" dxfId="3870" priority="315">
      <formula>$N$54 = 0</formula>
    </cfRule>
    <cfRule type="expression" dxfId="3869" priority="316">
      <formula>$N$54 &lt; 0</formula>
    </cfRule>
  </conditionalFormatting>
  <conditionalFormatting sqref="D22:F52">
    <cfRule type="expression" dxfId="3868" priority="299">
      <formula>AND($E22 &gt; 0, ISNUMBER($E22))</formula>
    </cfRule>
    <cfRule type="expression" dxfId="3867" priority="300">
      <formula>AND($E22 = 0, ISNUMBER($E22))</formula>
    </cfRule>
    <cfRule type="expression" dxfId="3866" priority="301">
      <formula>AND($E22 &lt; 0, ISNUMBER($E22))</formula>
    </cfRule>
  </conditionalFormatting>
  <conditionalFormatting sqref="G22:I52">
    <cfRule type="expression" dxfId="3865" priority="296">
      <formula>AND($H22 &gt; 0, ISNUMBER($H22))</formula>
    </cfRule>
    <cfRule type="expression" dxfId="3864" priority="297">
      <formula>AND($H22 = 0, ISNUMBER($H22))</formula>
    </cfRule>
    <cfRule type="expression" dxfId="3863" priority="298">
      <formula>AND($H22 &lt; 0, ISNUMBER($H22))</formula>
    </cfRule>
  </conditionalFormatting>
  <conditionalFormatting sqref="J22:L52">
    <cfRule type="expression" dxfId="3862" priority="293">
      <formula>AND($K22 &gt; 0, ISNUMBER($K22))</formula>
    </cfRule>
    <cfRule type="expression" dxfId="3861" priority="294">
      <formula>AND($K22 = 0, ISNUMBER($K22))</formula>
    </cfRule>
    <cfRule type="expression" dxfId="3860" priority="295">
      <formula>AND($K22 &lt; 0, ISNUMBER($K22))</formula>
    </cfRule>
  </conditionalFormatting>
  <conditionalFormatting sqref="M22:O52">
    <cfRule type="expression" dxfId="3859" priority="290">
      <formula>AND($N22 &gt; 0, ISNUMBER($N22))</formula>
    </cfRule>
    <cfRule type="expression" dxfId="3858" priority="291">
      <formula>AND($N22 = 0, ISNUMBER($N22))</formula>
    </cfRule>
    <cfRule type="expression" dxfId="3857" priority="292">
      <formula>AND($N22 &lt; 0, ISNUMBER($N22))</formula>
    </cfRule>
  </conditionalFormatting>
  <conditionalFormatting sqref="D58:F59 E92:F92">
    <cfRule type="expression" dxfId="3856" priority="287">
      <formula>$E$92 &gt; 0</formula>
    </cfRule>
    <cfRule type="expression" dxfId="3855" priority="288">
      <formula>$E$92 = 0</formula>
    </cfRule>
    <cfRule type="expression" dxfId="3854" priority="289">
      <formula>$E$92 &lt; 0</formula>
    </cfRule>
  </conditionalFormatting>
  <conditionalFormatting sqref="G58:I59 H92:I92">
    <cfRule type="expression" dxfId="3853" priority="284">
      <formula>$H$92 &gt; 0</formula>
    </cfRule>
    <cfRule type="expression" dxfId="3852" priority="285">
      <formula>$H$92 = 0</formula>
    </cfRule>
    <cfRule type="expression" dxfId="3851" priority="286">
      <formula>$H$92 &lt; 0</formula>
    </cfRule>
  </conditionalFormatting>
  <conditionalFormatting sqref="J58:L59 K92:L92">
    <cfRule type="expression" dxfId="3850" priority="281">
      <formula>$K$92 &gt; 0</formula>
    </cfRule>
    <cfRule type="expression" dxfId="3849" priority="282">
      <formula>$K$92 = 0</formula>
    </cfRule>
    <cfRule type="expression" dxfId="3848" priority="283">
      <formula>$K$92 &lt; 0</formula>
    </cfRule>
  </conditionalFormatting>
  <conditionalFormatting sqref="M58:O59 N92:O92">
    <cfRule type="expression" dxfId="3847" priority="278">
      <formula>$N$92 &gt; 0</formula>
    </cfRule>
    <cfRule type="expression" dxfId="3846" priority="279">
      <formula>$N$92 = 0</formula>
    </cfRule>
    <cfRule type="expression" dxfId="3845" priority="280">
      <formula>$N$92 &lt; 0</formula>
    </cfRule>
  </conditionalFormatting>
  <conditionalFormatting sqref="D60:F90">
    <cfRule type="expression" dxfId="3844" priority="275">
      <formula>AND($E60 &gt; 0, ISNUMBER($E60))</formula>
    </cfRule>
    <cfRule type="expression" dxfId="3843" priority="276">
      <formula>AND($E60 = 0, ISNUMBER($E60))</formula>
    </cfRule>
    <cfRule type="expression" dxfId="3842" priority="277">
      <formula>AND($E60 &lt; 0, ISNUMBER($E60))</formula>
    </cfRule>
  </conditionalFormatting>
  <conditionalFormatting sqref="G60:I90">
    <cfRule type="expression" dxfId="3841" priority="272">
      <formula>AND($H60 &gt; 0, ISNUMBER($H60))</formula>
    </cfRule>
    <cfRule type="expression" dxfId="3840" priority="273">
      <formula>AND($H60 = 0, ISNUMBER($H60))</formula>
    </cfRule>
    <cfRule type="expression" dxfId="3839" priority="274">
      <formula>AND($H60 &lt; 0, ISNUMBER($H60))</formula>
    </cfRule>
  </conditionalFormatting>
  <conditionalFormatting sqref="J60:L90">
    <cfRule type="expression" dxfId="3838" priority="269">
      <formula>AND($K60 &gt; 0, ISNUMBER($K60))</formula>
    </cfRule>
    <cfRule type="expression" dxfId="3837" priority="270">
      <formula>AND($K60 = 0, ISNUMBER($K60))</formula>
    </cfRule>
    <cfRule type="expression" dxfId="3836" priority="271">
      <formula>AND($K60 &lt; 0, ISNUMBER($K60))</formula>
    </cfRule>
  </conditionalFormatting>
  <conditionalFormatting sqref="M60:O90">
    <cfRule type="expression" dxfId="3835" priority="266">
      <formula>AND($N60 &gt; 0, ISNUMBER($N60))</formula>
    </cfRule>
    <cfRule type="expression" dxfId="3834" priority="267">
      <formula>AND($N60 = 0, ISNUMBER($N60))</formula>
    </cfRule>
    <cfRule type="expression" dxfId="3833" priority="268">
      <formula>AND($N60 &lt; 0, ISNUMBER($N60))</formula>
    </cfRule>
  </conditionalFormatting>
  <conditionalFormatting sqref="D96:F97 E130:F130">
    <cfRule type="expression" dxfId="3832" priority="263">
      <formula>$E$130 &gt; 0</formula>
    </cfRule>
    <cfRule type="expression" dxfId="3831" priority="264">
      <formula>$E$130 = 0</formula>
    </cfRule>
    <cfRule type="expression" dxfId="3830" priority="265">
      <formula>$E$130 &lt; 0</formula>
    </cfRule>
  </conditionalFormatting>
  <conditionalFormatting sqref="G96:I97 H130:I130">
    <cfRule type="expression" dxfId="3829" priority="260">
      <formula>$H$130 &gt; 0</formula>
    </cfRule>
    <cfRule type="expression" dxfId="3828" priority="261">
      <formula>$H$130 = 0</formula>
    </cfRule>
    <cfRule type="expression" dxfId="3827" priority="262">
      <formula>$H$130 &lt; 0</formula>
    </cfRule>
  </conditionalFormatting>
  <conditionalFormatting sqref="J96:L97 K130:L130">
    <cfRule type="expression" dxfId="3826" priority="257">
      <formula>$K$130 &gt; 0</formula>
    </cfRule>
    <cfRule type="expression" dxfId="3825" priority="258">
      <formula>$K$130 = 0</formula>
    </cfRule>
    <cfRule type="expression" dxfId="3824" priority="259">
      <formula>$K$130 &lt; 0</formula>
    </cfRule>
  </conditionalFormatting>
  <conditionalFormatting sqref="M96:O97 N130:O130">
    <cfRule type="expression" dxfId="3823" priority="254">
      <formula>$N$130 &gt; 0</formula>
    </cfRule>
    <cfRule type="expression" dxfId="3822" priority="255">
      <formula>$N$130 = 0</formula>
    </cfRule>
    <cfRule type="expression" dxfId="3821" priority="256">
      <formula>$N$130 &lt; 0</formula>
    </cfRule>
  </conditionalFormatting>
  <conditionalFormatting sqref="D98:F128">
    <cfRule type="expression" dxfId="3820" priority="251">
      <formula>AND($E98 &gt; 0, ISNUMBER($E98))</formula>
    </cfRule>
    <cfRule type="expression" dxfId="3819" priority="252">
      <formula>AND($E98 = 0, ISNUMBER($E98))</formula>
    </cfRule>
    <cfRule type="expression" dxfId="3818" priority="253">
      <formula>AND($E98 &lt; 0, ISNUMBER($E98))</formula>
    </cfRule>
  </conditionalFormatting>
  <conditionalFormatting sqref="G98:I128">
    <cfRule type="expression" dxfId="3817" priority="248">
      <formula>AND($H98 &gt; 0, ISNUMBER($H98))</formula>
    </cfRule>
    <cfRule type="expression" dxfId="3816" priority="249">
      <formula>AND($H98 = 0, ISNUMBER($H98))</formula>
    </cfRule>
    <cfRule type="expression" dxfId="3815" priority="250">
      <formula>AND($H98 &lt; 0, ISNUMBER($H98))</formula>
    </cfRule>
  </conditionalFormatting>
  <conditionalFormatting sqref="J98:L128">
    <cfRule type="expression" dxfId="3814" priority="245">
      <formula>AND($K98 &gt; 0, ISNUMBER($K98))</formula>
    </cfRule>
    <cfRule type="expression" dxfId="3813" priority="246">
      <formula>AND($K98 = 0, ISNUMBER($K98))</formula>
    </cfRule>
    <cfRule type="expression" dxfId="3812" priority="247">
      <formula>AND($K98 &lt; 0, ISNUMBER($K98))</formula>
    </cfRule>
  </conditionalFormatting>
  <conditionalFormatting sqref="M98:O128">
    <cfRule type="expression" dxfId="3811" priority="242">
      <formula>AND($N98 &gt; 0, ISNUMBER($N98))</formula>
    </cfRule>
    <cfRule type="expression" dxfId="3810" priority="243">
      <formula>AND($N98 = 0, ISNUMBER($N98))</formula>
    </cfRule>
    <cfRule type="expression" dxfId="3809" priority="244">
      <formula>AND($N98 &lt; 0, ISNUMBER($N98))</formula>
    </cfRule>
  </conditionalFormatting>
  <conditionalFormatting sqref="D134:F135 E168:F168">
    <cfRule type="expression" dxfId="3808" priority="239">
      <formula>$E$168 &gt; 0</formula>
    </cfRule>
    <cfRule type="expression" dxfId="3807" priority="240">
      <formula>$E$168 = 0</formula>
    </cfRule>
    <cfRule type="expression" dxfId="3806" priority="241">
      <formula>$E$168 &lt; 0</formula>
    </cfRule>
  </conditionalFormatting>
  <conditionalFormatting sqref="G134:I135 H168:I168">
    <cfRule type="expression" dxfId="3805" priority="236">
      <formula>$H$168 &gt; 0</formula>
    </cfRule>
    <cfRule type="expression" dxfId="3804" priority="237">
      <formula>$H$168 = 0</formula>
    </cfRule>
    <cfRule type="expression" dxfId="3803" priority="238">
      <formula>$H$168 &lt; 0</formula>
    </cfRule>
  </conditionalFormatting>
  <conditionalFormatting sqref="J134:L135 K168:L168">
    <cfRule type="expression" dxfId="3802" priority="233">
      <formula>$K$168 &gt; 0</formula>
    </cfRule>
    <cfRule type="expression" dxfId="3801" priority="234">
      <formula>$K$168 = 0</formula>
    </cfRule>
    <cfRule type="expression" dxfId="3800" priority="235">
      <formula>$K$168 &lt; 0</formula>
    </cfRule>
  </conditionalFormatting>
  <conditionalFormatting sqref="M134:O135 N168:O168">
    <cfRule type="expression" dxfId="3799" priority="230">
      <formula>$N$168 &gt; 0</formula>
    </cfRule>
    <cfRule type="expression" dxfId="3798" priority="231">
      <formula>$N$168 = 0</formula>
    </cfRule>
    <cfRule type="expression" dxfId="3797" priority="232">
      <formula>$N$168 &lt; 0</formula>
    </cfRule>
  </conditionalFormatting>
  <conditionalFormatting sqref="D136:F166">
    <cfRule type="expression" dxfId="3796" priority="227">
      <formula>AND($E136 &gt; 0, ISNUMBER($E136))</formula>
    </cfRule>
    <cfRule type="expression" dxfId="3795" priority="228">
      <formula>AND($E136 = 0, ISNUMBER($E136))</formula>
    </cfRule>
    <cfRule type="expression" dxfId="3794" priority="229">
      <formula>AND($E136 &lt; 0, ISNUMBER($E136))</formula>
    </cfRule>
  </conditionalFormatting>
  <conditionalFormatting sqref="G136:I166">
    <cfRule type="expression" dxfId="3793" priority="224">
      <formula>AND($H136 &gt; 0, ISNUMBER($H136))</formula>
    </cfRule>
    <cfRule type="expression" dxfId="3792" priority="225">
      <formula>AND($H136 = 0, ISNUMBER($H136))</formula>
    </cfRule>
    <cfRule type="expression" dxfId="3791" priority="226">
      <formula>AND($H136 &lt; 0, ISNUMBER($H136))</formula>
    </cfRule>
  </conditionalFormatting>
  <conditionalFormatting sqref="J136:L166">
    <cfRule type="expression" dxfId="3790" priority="221">
      <formula>AND($K136 &gt; 0, ISNUMBER($K136))</formula>
    </cfRule>
    <cfRule type="expression" dxfId="3789" priority="222">
      <formula>AND($K136 = 0, ISNUMBER($K136))</formula>
    </cfRule>
    <cfRule type="expression" dxfId="3788" priority="223">
      <formula>AND($K136 &lt; 0, ISNUMBER($K136))</formula>
    </cfRule>
  </conditionalFormatting>
  <conditionalFormatting sqref="M136:O166">
    <cfRule type="expression" dxfId="3787" priority="218">
      <formula>AND($N136 &gt; 0, ISNUMBER($N136))</formula>
    </cfRule>
    <cfRule type="expression" dxfId="3786" priority="219">
      <formula>AND($N136 = 0, ISNUMBER($N136))</formula>
    </cfRule>
    <cfRule type="expression" dxfId="3785" priority="220">
      <formula>AND($N136 &lt; 0, ISNUMBER($N136))</formula>
    </cfRule>
  </conditionalFormatting>
  <conditionalFormatting sqref="D172:F173 E206:F206">
    <cfRule type="expression" dxfId="3784" priority="215">
      <formula>$E$206 &gt; 0</formula>
    </cfRule>
    <cfRule type="expression" dxfId="3783" priority="216">
      <formula>$E$206 = 0</formula>
    </cfRule>
    <cfRule type="expression" dxfId="3782" priority="217">
      <formula>$E$206 &lt; 0</formula>
    </cfRule>
  </conditionalFormatting>
  <conditionalFormatting sqref="G172:I173 H206:I206">
    <cfRule type="expression" dxfId="3781" priority="212">
      <formula>$H$206 &gt; 0</formula>
    </cfRule>
    <cfRule type="expression" dxfId="3780" priority="213">
      <formula>$H$206 = 0</formula>
    </cfRule>
    <cfRule type="expression" dxfId="3779" priority="214">
      <formula>$H$206 &lt; 0</formula>
    </cfRule>
  </conditionalFormatting>
  <conditionalFormatting sqref="J172:L173 K206:L206">
    <cfRule type="expression" dxfId="3778" priority="209">
      <formula>$K$206 &gt; 0</formula>
    </cfRule>
    <cfRule type="expression" dxfId="3777" priority="210">
      <formula>$K$206 = 0</formula>
    </cfRule>
    <cfRule type="expression" dxfId="3776" priority="211">
      <formula>$K$206 &lt; 0</formula>
    </cfRule>
  </conditionalFormatting>
  <conditionalFormatting sqref="M172:O173 N206:O206">
    <cfRule type="expression" dxfId="3775" priority="206">
      <formula>$N$206 &gt; 0</formula>
    </cfRule>
    <cfRule type="expression" dxfId="3774" priority="207">
      <formula>$N$206 = 0</formula>
    </cfRule>
    <cfRule type="expression" dxfId="3773" priority="208">
      <formula>$N$206 &lt; 0</formula>
    </cfRule>
  </conditionalFormatting>
  <conditionalFormatting sqref="D174:F204">
    <cfRule type="expression" dxfId="3772" priority="203">
      <formula>AND($E174 &gt; 0, ISNUMBER($E174))</formula>
    </cfRule>
    <cfRule type="expression" dxfId="3771" priority="204">
      <formula>AND($E174 = 0, ISNUMBER($E174))</formula>
    </cfRule>
    <cfRule type="expression" dxfId="3770" priority="205">
      <formula>AND($E174 &lt; 0, ISNUMBER($E174))</formula>
    </cfRule>
  </conditionalFormatting>
  <conditionalFormatting sqref="G174:I204">
    <cfRule type="expression" dxfId="3769" priority="200">
      <formula>AND($H174 &gt; 0, ISNUMBER($H174))</formula>
    </cfRule>
    <cfRule type="expression" dxfId="3768" priority="201">
      <formula>AND($H174 = 0, ISNUMBER($H174))</formula>
    </cfRule>
    <cfRule type="expression" dxfId="3767" priority="202">
      <formula>AND($H174 &lt; 0, ISNUMBER($H174))</formula>
    </cfRule>
  </conditionalFormatting>
  <conditionalFormatting sqref="J174:L204">
    <cfRule type="expression" dxfId="3766" priority="197">
      <formula>AND($K174 &gt; 0, ISNUMBER($K174))</formula>
    </cfRule>
    <cfRule type="expression" dxfId="3765" priority="198">
      <formula>AND($K174 = 0, ISNUMBER($K174))</formula>
    </cfRule>
    <cfRule type="expression" dxfId="3764" priority="199">
      <formula>AND($K174 &lt; 0, ISNUMBER($K174))</formula>
    </cfRule>
  </conditionalFormatting>
  <conditionalFormatting sqref="M174:O204">
    <cfRule type="expression" dxfId="3763" priority="194">
      <formula>AND($N174 &gt; 0, ISNUMBER($N174))</formula>
    </cfRule>
    <cfRule type="expression" dxfId="3762" priority="195">
      <formula>AND($N174 = 0, ISNUMBER($N174))</formula>
    </cfRule>
    <cfRule type="expression" dxfId="3761" priority="196">
      <formula>AND($N174 &lt; 0, ISNUMBER($N174))</formula>
    </cfRule>
  </conditionalFormatting>
  <conditionalFormatting sqref="D210:F211 E244:F244">
    <cfRule type="expression" dxfId="3760" priority="191">
      <formula>$E$244 &gt; 0</formula>
    </cfRule>
    <cfRule type="expression" dxfId="3759" priority="192">
      <formula>$E$244 = 0</formula>
    </cfRule>
    <cfRule type="expression" dxfId="3758" priority="193">
      <formula>$E$244 &lt; 0</formula>
    </cfRule>
  </conditionalFormatting>
  <conditionalFormatting sqref="G210:I211 H244:I244">
    <cfRule type="expression" dxfId="3757" priority="188">
      <formula>$H$244 &gt; 0</formula>
    </cfRule>
    <cfRule type="expression" dxfId="3756" priority="189">
      <formula>$H$244 = 0</formula>
    </cfRule>
    <cfRule type="expression" dxfId="3755" priority="190">
      <formula>$H$244 &lt; 0</formula>
    </cfRule>
  </conditionalFormatting>
  <conditionalFormatting sqref="J210:L211 K244:L244">
    <cfRule type="expression" dxfId="3754" priority="185">
      <formula>$K$244 &gt; 0</formula>
    </cfRule>
    <cfRule type="expression" dxfId="3753" priority="186">
      <formula>$K$244 = 0</formula>
    </cfRule>
    <cfRule type="expression" dxfId="3752" priority="187">
      <formula>$K$244 &lt; 0</formula>
    </cfRule>
  </conditionalFormatting>
  <conditionalFormatting sqref="M210:O211 N244:O244">
    <cfRule type="expression" dxfId="3751" priority="182">
      <formula>$N$244 &gt; 0</formula>
    </cfRule>
    <cfRule type="expression" dxfId="3750" priority="183">
      <formula>$N$244 = 0</formula>
    </cfRule>
    <cfRule type="expression" dxfId="3749" priority="184">
      <formula>$N$244 &lt; 0</formula>
    </cfRule>
  </conditionalFormatting>
  <conditionalFormatting sqref="D212:F242">
    <cfRule type="expression" dxfId="3748" priority="179">
      <formula>AND($E212 &gt; 0, ISNUMBER($E212))</formula>
    </cfRule>
    <cfRule type="expression" dxfId="3747" priority="180">
      <formula>AND($E212 = 0, ISNUMBER($E212))</formula>
    </cfRule>
    <cfRule type="expression" dxfId="3746" priority="181">
      <formula>AND($E212 &lt; 0, ISNUMBER($E212))</formula>
    </cfRule>
  </conditionalFormatting>
  <conditionalFormatting sqref="G212:I242">
    <cfRule type="expression" dxfId="3745" priority="176">
      <formula>AND($H212 &gt; 0, ISNUMBER($H212))</formula>
    </cfRule>
    <cfRule type="expression" dxfId="3744" priority="177">
      <formula>AND($H212 = 0, ISNUMBER($H212))</formula>
    </cfRule>
    <cfRule type="expression" dxfId="3743" priority="178">
      <formula>AND($H212 &lt; 0, ISNUMBER($H212))</formula>
    </cfRule>
  </conditionalFormatting>
  <conditionalFormatting sqref="J212:L242">
    <cfRule type="expression" dxfId="3742" priority="173">
      <formula>AND($K212 &gt; 0, ISNUMBER($K212))</formula>
    </cfRule>
    <cfRule type="expression" dxfId="3741" priority="174">
      <formula>AND($K212 = 0, ISNUMBER($K212))</formula>
    </cfRule>
    <cfRule type="expression" dxfId="3740" priority="175">
      <formula>AND($K212 &lt; 0, ISNUMBER($K212))</formula>
    </cfRule>
  </conditionalFormatting>
  <conditionalFormatting sqref="M212:O242">
    <cfRule type="expression" dxfId="3739" priority="170">
      <formula>AND($N212 &gt; 0, ISNUMBER($N212))</formula>
    </cfRule>
    <cfRule type="expression" dxfId="3738" priority="171">
      <formula>AND($N212 = 0, ISNUMBER($N212))</formula>
    </cfRule>
    <cfRule type="expression" dxfId="3737" priority="172">
      <formula>AND($N212 &lt; 0, ISNUMBER($N212))</formula>
    </cfRule>
  </conditionalFormatting>
  <conditionalFormatting sqref="D248:F249 E282:F282">
    <cfRule type="expression" dxfId="3736" priority="167">
      <formula>$E$282 &gt; 0</formula>
    </cfRule>
    <cfRule type="expression" dxfId="3735" priority="168">
      <formula>$E$282 = 0</formula>
    </cfRule>
    <cfRule type="expression" dxfId="3734" priority="169">
      <formula>$E$282 &lt; 0</formula>
    </cfRule>
  </conditionalFormatting>
  <conditionalFormatting sqref="G248:I249 H282:I282">
    <cfRule type="expression" dxfId="3733" priority="164">
      <formula>$H$282 &gt; 0</formula>
    </cfRule>
    <cfRule type="expression" dxfId="3732" priority="165">
      <formula>$H$282 = 0</formula>
    </cfRule>
    <cfRule type="expression" dxfId="3731" priority="166">
      <formula>$H$282 &lt; 0</formula>
    </cfRule>
  </conditionalFormatting>
  <conditionalFormatting sqref="J248:L249 K282:L282">
    <cfRule type="expression" dxfId="3730" priority="161">
      <formula>$K$282 &gt; 0</formula>
    </cfRule>
    <cfRule type="expression" dxfId="3729" priority="162">
      <formula>$K$282 = 0</formula>
    </cfRule>
    <cfRule type="expression" dxfId="3728" priority="163">
      <formula>$K$282 &lt; 0</formula>
    </cfRule>
  </conditionalFormatting>
  <conditionalFormatting sqref="M248:O249 N282:O282">
    <cfRule type="expression" dxfId="3727" priority="158">
      <formula>$N$282 &gt; 0</formula>
    </cfRule>
    <cfRule type="expression" dxfId="3726" priority="159">
      <formula>$N$282 = 0</formula>
    </cfRule>
    <cfRule type="expression" dxfId="3725" priority="160">
      <formula>$N$282 &lt; 0</formula>
    </cfRule>
  </conditionalFormatting>
  <conditionalFormatting sqref="D250:F280">
    <cfRule type="expression" dxfId="3724" priority="155">
      <formula>AND($E250 &gt; 0, ISNUMBER($E250))</formula>
    </cfRule>
    <cfRule type="expression" dxfId="3723" priority="156">
      <formula>AND($E250 = 0, ISNUMBER($E250))</formula>
    </cfRule>
    <cfRule type="expression" dxfId="3722" priority="157">
      <formula>AND($E250 &lt; 0, ISNUMBER($E250))</formula>
    </cfRule>
  </conditionalFormatting>
  <conditionalFormatting sqref="G250:I280">
    <cfRule type="expression" dxfId="3721" priority="152">
      <formula>AND($H250 &gt; 0, ISNUMBER($H250))</formula>
    </cfRule>
    <cfRule type="expression" dxfId="3720" priority="153">
      <formula>AND($H250 = 0, ISNUMBER($H250))</formula>
    </cfRule>
    <cfRule type="expression" dxfId="3719" priority="154">
      <formula>AND($H250 &lt; 0, ISNUMBER($H250))</formula>
    </cfRule>
  </conditionalFormatting>
  <conditionalFormatting sqref="J250:L280">
    <cfRule type="expression" dxfId="3718" priority="149">
      <formula>AND($K250 &gt; 0, ISNUMBER($K250))</formula>
    </cfRule>
    <cfRule type="expression" dxfId="3717" priority="150">
      <formula>AND($K250 = 0, ISNUMBER($K250))</formula>
    </cfRule>
    <cfRule type="expression" dxfId="3716" priority="151">
      <formula>AND($K250 &lt; 0, ISNUMBER($K250))</formula>
    </cfRule>
  </conditionalFormatting>
  <conditionalFormatting sqref="M250:O280">
    <cfRule type="expression" dxfId="3715" priority="146">
      <formula>AND($N250 &gt; 0, ISNUMBER($N250))</formula>
    </cfRule>
    <cfRule type="expression" dxfId="3714" priority="147">
      <formula>AND($N250 = 0, ISNUMBER($N250))</formula>
    </cfRule>
    <cfRule type="expression" dxfId="3713" priority="148">
      <formula>AND($N250 &lt; 0, ISNUMBER($N250))</formula>
    </cfRule>
  </conditionalFormatting>
  <conditionalFormatting sqref="D5:F6">
    <cfRule type="expression" dxfId="3712" priority="143">
      <formula>$F$130 &gt; 0</formula>
    </cfRule>
    <cfRule type="expression" dxfId="3711" priority="144">
      <formula>$F$130 = 0</formula>
    </cfRule>
    <cfRule type="expression" dxfId="3710" priority="145">
      <formula>$F$130 &lt; 0</formula>
    </cfRule>
  </conditionalFormatting>
  <conditionalFormatting sqref="D7:F8">
    <cfRule type="expression" dxfId="3709" priority="140">
      <formula>$F$206 &gt; 0</formula>
    </cfRule>
    <cfRule type="expression" dxfId="3708" priority="141">
      <formula>$F$206 = 0</formula>
    </cfRule>
    <cfRule type="expression" dxfId="3707" priority="142">
      <formula>$F$206 &lt; 0</formula>
    </cfRule>
  </conditionalFormatting>
  <conditionalFormatting sqref="D9:F10">
    <cfRule type="expression" dxfId="3706" priority="137">
      <formula>$F$244 &gt; 0</formula>
    </cfRule>
    <cfRule type="expression" dxfId="3705" priority="138">
      <formula>$F$244 = 0</formula>
    </cfRule>
    <cfRule type="expression" dxfId="3704" priority="139">
      <formula>$F$244 &lt; 0</formula>
    </cfRule>
  </conditionalFormatting>
  <conditionalFormatting sqref="D11:F12">
    <cfRule type="expression" dxfId="3703" priority="134">
      <formula>$F$168 &gt; 0</formula>
    </cfRule>
    <cfRule type="expression" dxfId="3702" priority="135">
      <formula>$F$168 = 0</formula>
    </cfRule>
    <cfRule type="expression" dxfId="3701" priority="136">
      <formula>$F$168 &lt; 0</formula>
    </cfRule>
  </conditionalFormatting>
  <conditionalFormatting sqref="D13:F14">
    <cfRule type="expression" dxfId="3700" priority="92">
      <formula>$F$282 &gt; 0</formula>
    </cfRule>
    <cfRule type="expression" dxfId="3699" priority="93">
      <formula>$F$282 = 0</formula>
    </cfRule>
    <cfRule type="expression" dxfId="3698" priority="94">
      <formula>$F$282 &lt; 0</formula>
    </cfRule>
  </conditionalFormatting>
  <conditionalFormatting sqref="D15:F16">
    <cfRule type="expression" dxfId="3697" priority="77">
      <formula>$F$54 &gt; 0</formula>
    </cfRule>
    <cfRule type="expression" dxfId="3696" priority="78">
      <formula>$F$54 = 0</formula>
    </cfRule>
    <cfRule type="expression" dxfId="3695" priority="79">
      <formula>$F$54 &lt; 0</formula>
    </cfRule>
  </conditionalFormatting>
  <conditionalFormatting sqref="G5:I6">
    <cfRule type="expression" dxfId="3694" priority="65">
      <formula>$I$130 &gt; 0</formula>
    </cfRule>
    <cfRule type="expression" dxfId="3693" priority="66">
      <formula>$I$130 = 0</formula>
    </cfRule>
    <cfRule type="expression" dxfId="3692" priority="67">
      <formula>$I$130 &lt; 0</formula>
    </cfRule>
  </conditionalFormatting>
  <conditionalFormatting sqref="G7:I8">
    <cfRule type="expression" dxfId="3691" priority="62">
      <formula>$I$206 &gt; 0</formula>
    </cfRule>
    <cfRule type="expression" dxfId="3690" priority="63">
      <formula>$I$206 = 0</formula>
    </cfRule>
    <cfRule type="expression" dxfId="3689" priority="64">
      <formula>$I$206 &lt; 0</formula>
    </cfRule>
  </conditionalFormatting>
  <conditionalFormatting sqref="G9:I10">
    <cfRule type="expression" dxfId="3688" priority="59">
      <formula>$I$244 &gt; 0</formula>
    </cfRule>
    <cfRule type="expression" dxfId="3687" priority="60">
      <formula>$I$244 = 0</formula>
    </cfRule>
    <cfRule type="expression" dxfId="3686" priority="61">
      <formula>$I$244 &lt; 0</formula>
    </cfRule>
  </conditionalFormatting>
  <conditionalFormatting sqref="G11:I12">
    <cfRule type="expression" dxfId="3685" priority="56">
      <formula>$I$168 &gt; 0</formula>
    </cfRule>
    <cfRule type="expression" dxfId="3684" priority="57">
      <formula>$I$168 = 0</formula>
    </cfRule>
    <cfRule type="expression" dxfId="3683" priority="58">
      <formula>$I$168 &lt; 0</formula>
    </cfRule>
  </conditionalFormatting>
  <conditionalFormatting sqref="G13:I14">
    <cfRule type="expression" dxfId="3682" priority="53">
      <formula>$I$282 &gt; 0</formula>
    </cfRule>
    <cfRule type="expression" dxfId="3681" priority="54">
      <formula>$I$282 = 0</formula>
    </cfRule>
    <cfRule type="expression" dxfId="3680" priority="55">
      <formula>$I$282 &lt; 0</formula>
    </cfRule>
  </conditionalFormatting>
  <conditionalFormatting sqref="G15:I16">
    <cfRule type="expression" dxfId="3679" priority="50">
      <formula>$I$54 &gt; 0</formula>
    </cfRule>
    <cfRule type="expression" dxfId="3678" priority="51">
      <formula>$I$54 = 0</formula>
    </cfRule>
    <cfRule type="expression" dxfId="3677" priority="52">
      <formula>$I$54 &lt; 0</formula>
    </cfRule>
  </conditionalFormatting>
  <conditionalFormatting sqref="J5:L6">
    <cfRule type="expression" dxfId="3676" priority="47">
      <formula>$L$130 &gt; 0</formula>
    </cfRule>
    <cfRule type="expression" dxfId="3675" priority="48">
      <formula>$L$130 = 0</formula>
    </cfRule>
    <cfRule type="expression" dxfId="3674" priority="49">
      <formula>$L$130 &lt; 0</formula>
    </cfRule>
  </conditionalFormatting>
  <conditionalFormatting sqref="J7:L8">
    <cfRule type="expression" dxfId="3673" priority="44">
      <formula>$L$206 &gt; 0</formula>
    </cfRule>
    <cfRule type="expression" dxfId="3672" priority="45">
      <formula>$L$206 = 0</formula>
    </cfRule>
    <cfRule type="expression" dxfId="3671" priority="46">
      <formula>$L$206 &lt; 0</formula>
    </cfRule>
  </conditionalFormatting>
  <conditionalFormatting sqref="J9:L10">
    <cfRule type="expression" dxfId="3670" priority="41">
      <formula>$L$244 &gt; 0</formula>
    </cfRule>
    <cfRule type="expression" dxfId="3669" priority="42">
      <formula>$L$244 = 0</formula>
    </cfRule>
    <cfRule type="expression" dxfId="3668" priority="43">
      <formula>$L$244 &lt; 0</formula>
    </cfRule>
  </conditionalFormatting>
  <conditionalFormatting sqref="J11:L12">
    <cfRule type="expression" dxfId="3667" priority="38">
      <formula>$L$168 &gt; 0</formula>
    </cfRule>
    <cfRule type="expression" dxfId="3666" priority="39">
      <formula>$L$168 = 0</formula>
    </cfRule>
    <cfRule type="expression" dxfId="3665" priority="40">
      <formula>$L$168 &lt; 0</formula>
    </cfRule>
  </conditionalFormatting>
  <conditionalFormatting sqref="J13:L14">
    <cfRule type="expression" dxfId="3664" priority="35">
      <formula>$L$282 &gt; 0</formula>
    </cfRule>
    <cfRule type="expression" dxfId="3663" priority="36">
      <formula>$L$282 = 0</formula>
    </cfRule>
    <cfRule type="expression" dxfId="3662" priority="37">
      <formula>$L$282 &lt; 0</formula>
    </cfRule>
  </conditionalFormatting>
  <conditionalFormatting sqref="J15:L16">
    <cfRule type="expression" dxfId="3661" priority="32">
      <formula>$L$54 &gt; 0</formula>
    </cfRule>
    <cfRule type="expression" dxfId="3660" priority="33">
      <formula>$L$54 = 0</formula>
    </cfRule>
    <cfRule type="expression" dxfId="3659" priority="34">
      <formula>$L$54 &lt; 0</formula>
    </cfRule>
  </conditionalFormatting>
  <conditionalFormatting sqref="M5:O6">
    <cfRule type="expression" dxfId="3658" priority="29">
      <formula>$O$130 &gt; 0</formula>
    </cfRule>
    <cfRule type="expression" dxfId="3657" priority="30">
      <formula>$O$130 = 0</formula>
    </cfRule>
    <cfRule type="expression" dxfId="3656" priority="31">
      <formula>$O$130 &lt; 0</formula>
    </cfRule>
  </conditionalFormatting>
  <conditionalFormatting sqref="M7:O8">
    <cfRule type="expression" dxfId="3655" priority="26">
      <formula>$O$206 &gt; 0</formula>
    </cfRule>
    <cfRule type="expression" dxfId="3654" priority="27">
      <formula>$O$206 = 0</formula>
    </cfRule>
    <cfRule type="expression" dxfId="3653" priority="28">
      <formula>$O$206 &lt; 0</formula>
    </cfRule>
  </conditionalFormatting>
  <conditionalFormatting sqref="M9:O10">
    <cfRule type="expression" dxfId="3652" priority="23">
      <formula>$O$244 &gt; 0</formula>
    </cfRule>
    <cfRule type="expression" dxfId="3651" priority="24">
      <formula>$O$244 = 0</formula>
    </cfRule>
    <cfRule type="expression" dxfId="3650" priority="25">
      <formula>$O$244 &lt; 0</formula>
    </cfRule>
  </conditionalFormatting>
  <conditionalFormatting sqref="M11:O12">
    <cfRule type="expression" dxfId="3649" priority="20">
      <formula>$O$168 &gt; 0</formula>
    </cfRule>
    <cfRule type="expression" dxfId="3648" priority="21">
      <formula>$O$168 = 0</formula>
    </cfRule>
    <cfRule type="expression" dxfId="3647" priority="22">
      <formula>$O$168 &lt; 0</formula>
    </cfRule>
  </conditionalFormatting>
  <conditionalFormatting sqref="M13:O14">
    <cfRule type="expression" dxfId="3646" priority="17">
      <formula>$O$282 &gt; 0</formula>
    </cfRule>
    <cfRule type="expression" dxfId="3645" priority="18">
      <formula>$O$282 = 0</formula>
    </cfRule>
    <cfRule type="expression" dxfId="3644" priority="19">
      <formula>$O$282 &lt; 0</formula>
    </cfRule>
  </conditionalFormatting>
  <conditionalFormatting sqref="M15:O16">
    <cfRule type="expression" dxfId="3643" priority="14">
      <formula>$O$54 &gt; 0</formula>
    </cfRule>
    <cfRule type="expression" dxfId="3642" priority="15">
      <formula>$O$54 = 0</formula>
    </cfRule>
    <cfRule type="expression" dxfId="3641" priority="16">
      <formula>$O$54 &lt; 0</formula>
    </cfRule>
  </conditionalFormatting>
  <conditionalFormatting sqref="D3:F4">
    <cfRule type="expression" dxfId="3640" priority="13">
      <formula>$F$92 &lt; 0</formula>
    </cfRule>
    <cfRule type="expression" dxfId="3639" priority="12">
      <formula>$F$92 = 0</formula>
    </cfRule>
    <cfRule type="expression" dxfId="3638" priority="11">
      <formula>$F$92 &gt; 0</formula>
    </cfRule>
  </conditionalFormatting>
  <conditionalFormatting sqref="G3:I4">
    <cfRule type="expression" dxfId="3637" priority="10">
      <formula>$I$92 &lt; 0</formula>
    </cfRule>
    <cfRule type="expression" dxfId="3636" priority="9">
      <formula>$I$92 = 0</formula>
    </cfRule>
    <cfRule type="expression" dxfId="3635" priority="8">
      <formula>$I$92 &gt; 0</formula>
    </cfRule>
  </conditionalFormatting>
  <conditionalFormatting sqref="J3:L4">
    <cfRule type="expression" dxfId="3634" priority="5">
      <formula>$L$92 &gt; 0</formula>
    </cfRule>
    <cfRule type="expression" dxfId="3633" priority="6">
      <formula>$L$92 = 0</formula>
    </cfRule>
    <cfRule type="expression" dxfId="3632" priority="7">
      <formula>$L$92 &lt; 0</formula>
    </cfRule>
  </conditionalFormatting>
  <conditionalFormatting sqref="M3:O4">
    <cfRule type="expression" dxfId="3631" priority="2">
      <formula>$O$92 &gt; 0</formula>
    </cfRule>
    <cfRule type="expression" dxfId="3630" priority="3">
      <formula>$O$92 = 0</formula>
    </cfRule>
    <cfRule type="expression" dxfId="3629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44409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57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2021-08-01(일) 오전 00:00</v>
      </c>
      <c r="C15" s="300"/>
      <c r="D15" s="274" t="str">
        <f>TEXT($G$1, "[$-ko-KR]yyyy-mm-dd(ddd) ") &amp; "오후 14:00"</f>
        <v>2021-08-01(일) 오후 14:00</v>
      </c>
      <c r="E15" s="275"/>
      <c r="F15" s="276"/>
      <c r="G15" s="274" t="str">
        <f>TEXT($G$1, "[$-ko-KR]yyyy-mm-dd(ddd) ") &amp; "오후 19:00"</f>
        <v>2021-08-01(일) 오후 19:00</v>
      </c>
      <c r="H15" s="275"/>
      <c r="I15" s="276"/>
      <c r="J15" s="274" t="str">
        <f>TEXT($G$1, "[$-ko-KR]yyyy-mm-dd(ddd) ") &amp; "오후 21:00"</f>
        <v>2021-08-01(일) 오후 21:00</v>
      </c>
      <c r="K15" s="275"/>
      <c r="L15" s="276"/>
      <c r="M15" s="274" t="str">
        <f>TEXT($G$1+1, "[$-ko-KR]yyyy-mm-dd(ddd) ") &amp; "오전 00:00"</f>
        <v>2021-08-02(월)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57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2021-08-01(일) 오전 00:00</v>
      </c>
      <c r="C42" s="302"/>
      <c r="D42" s="274" t="str">
        <f>TEXT($G$1, "[$-ko-KR]yyyy-mm-dd(ddd) ") &amp; "오후 14:00"</f>
        <v>2021-08-01(일) 오후 14:00</v>
      </c>
      <c r="E42" s="275"/>
      <c r="F42" s="276"/>
      <c r="G42" s="274" t="str">
        <f>TEXT($G$1, "[$-ko-KR]yyyy-mm-dd(ddd) ") &amp; "오후 19:00"</f>
        <v>2021-08-01(일) 오후 19:00</v>
      </c>
      <c r="H42" s="275"/>
      <c r="I42" s="276"/>
      <c r="J42" s="274" t="str">
        <f>TEXT($G$1, "[$-ko-KR]yyyy-mm-dd(ddd) ") &amp; "오후 21:00"</f>
        <v>2021-08-01(일) 오후 21:00</v>
      </c>
      <c r="K42" s="275"/>
      <c r="L42" s="276"/>
      <c r="M42" s="274" t="str">
        <f>TEXT($G$1+1, "[$-ko-KR]yyyy-mm-dd(ddd) ") &amp; "오전 00:00"</f>
        <v>2021-08-02(월)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60"/>
      <c r="R44" s="260"/>
      <c r="S44" s="260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60"/>
      <c r="R45" s="260"/>
      <c r="S45" s="260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50"/>
      <c r="R46" s="250"/>
      <c r="S46" s="250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50"/>
      <c r="R47" s="250"/>
      <c r="S47" s="250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50"/>
      <c r="R48" s="250"/>
      <c r="S48" s="250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50"/>
      <c r="R49" s="250"/>
      <c r="S49" s="250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50"/>
      <c r="R50" s="250"/>
      <c r="S50" s="250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50"/>
      <c r="R51" s="250"/>
      <c r="S51" s="250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51"/>
      <c r="R53" s="252"/>
      <c r="S53" s="253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54"/>
      <c r="R54" s="255"/>
      <c r="S54" s="256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57"/>
      <c r="R55" s="258"/>
      <c r="S55" s="259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50"/>
      <c r="R56" s="250"/>
      <c r="S56" s="250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60"/>
      <c r="R57" s="260"/>
      <c r="S57" s="260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60"/>
      <c r="R58" s="260"/>
      <c r="S58" s="260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50"/>
      <c r="R59" s="250"/>
      <c r="S59" s="250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50"/>
      <c r="R60" s="250"/>
      <c r="S60" s="250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50"/>
      <c r="R61" s="250"/>
      <c r="S61" s="250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39"/>
      <c r="R62" s="240"/>
      <c r="S62" s="241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57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2021-08-01(일) 오전 00:00</v>
      </c>
      <c r="C69" s="302"/>
      <c r="D69" s="274" t="str">
        <f>TEXT($G$1, "[$-ko-KR]yyyy-mm-dd(ddd) ") &amp; "오후 14:00"</f>
        <v>2021-08-01(일) 오후 14:00</v>
      </c>
      <c r="E69" s="275"/>
      <c r="F69" s="276"/>
      <c r="G69" s="274" t="str">
        <f>TEXT($G$1, "[$-ko-KR]yyyy-mm-dd(ddd) ") &amp; "오후 19:00"</f>
        <v>2021-08-01(일) 오후 19:00</v>
      </c>
      <c r="H69" s="275"/>
      <c r="I69" s="276"/>
      <c r="J69" s="274" t="str">
        <f>TEXT($G$1, "[$-ko-KR]yyyy-mm-dd(ddd) ") &amp; "오후 21:00"</f>
        <v>2021-08-01(일) 오후 21:00</v>
      </c>
      <c r="K69" s="275"/>
      <c r="L69" s="276"/>
      <c r="M69" s="274" t="str">
        <f>TEXT($G$1+1, "[$-ko-KR]yyyy-mm-dd(ddd) ") &amp; "오전 00:00"</f>
        <v>2021-08-02(월)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60"/>
      <c r="R71" s="260"/>
      <c r="S71" s="260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60"/>
      <c r="R72" s="260"/>
      <c r="S72" s="260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50"/>
      <c r="R73" s="250"/>
      <c r="S73" s="250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50"/>
      <c r="R74" s="250"/>
      <c r="S74" s="250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50"/>
      <c r="R75" s="250"/>
      <c r="S75" s="250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50"/>
      <c r="R76" s="250"/>
      <c r="S76" s="250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50"/>
      <c r="R77" s="250"/>
      <c r="S77" s="250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50"/>
      <c r="R78" s="250"/>
      <c r="S78" s="250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51"/>
      <c r="R80" s="252"/>
      <c r="S80" s="253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54"/>
      <c r="R81" s="255"/>
      <c r="S81" s="256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57"/>
      <c r="R82" s="258"/>
      <c r="S82" s="259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50"/>
      <c r="R83" s="250"/>
      <c r="S83" s="250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60"/>
      <c r="R84" s="260"/>
      <c r="S84" s="260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60"/>
      <c r="R85" s="260"/>
      <c r="S85" s="260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50"/>
      <c r="R86" s="250"/>
      <c r="S86" s="250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50"/>
      <c r="R87" s="250"/>
      <c r="S87" s="250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50"/>
      <c r="R88" s="250"/>
      <c r="S88" s="250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39"/>
      <c r="R89" s="240"/>
      <c r="S89" s="241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57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2021-08-01(일) 오전 00:00</v>
      </c>
      <c r="C96" s="302"/>
      <c r="D96" s="274" t="str">
        <f>TEXT($G$1, "[$-ko-KR]yyyy-mm-dd(ddd) ") &amp; "오후 14:00"</f>
        <v>2021-08-01(일) 오후 14:00</v>
      </c>
      <c r="E96" s="275"/>
      <c r="F96" s="276"/>
      <c r="G96" s="274" t="str">
        <f>TEXT($G$1, "[$-ko-KR]yyyy-mm-dd(ddd) ") &amp; "오후 19:00"</f>
        <v>2021-08-01(일) 오후 19:00</v>
      </c>
      <c r="H96" s="275"/>
      <c r="I96" s="276"/>
      <c r="J96" s="274" t="str">
        <f>TEXT($G$1, "[$-ko-KR]yyyy-mm-dd(ddd) ") &amp; "오후 21:00"</f>
        <v>2021-08-01(일) 오후 21:00</v>
      </c>
      <c r="K96" s="275"/>
      <c r="L96" s="276"/>
      <c r="M96" s="274" t="str">
        <f>TEXT($G$1+1, "[$-ko-KR]yyyy-mm-dd(ddd) ") &amp; "오전 00:00"</f>
        <v>2021-08-02(월)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60"/>
      <c r="R98" s="260"/>
      <c r="S98" s="260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60"/>
      <c r="R99" s="260"/>
      <c r="S99" s="260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50"/>
      <c r="R100" s="250"/>
      <c r="S100" s="250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50"/>
      <c r="R101" s="250"/>
      <c r="S101" s="250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50"/>
      <c r="R102" s="250"/>
      <c r="S102" s="250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50"/>
      <c r="R103" s="250"/>
      <c r="S103" s="250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50"/>
      <c r="R104" s="250"/>
      <c r="S104" s="250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50"/>
      <c r="R105" s="250"/>
      <c r="S105" s="250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51"/>
      <c r="R107" s="252"/>
      <c r="S107" s="253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54"/>
      <c r="R108" s="255"/>
      <c r="S108" s="256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57"/>
      <c r="R109" s="258"/>
      <c r="S109" s="259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50"/>
      <c r="R110" s="250"/>
      <c r="S110" s="250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60"/>
      <c r="R111" s="260"/>
      <c r="S111" s="260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60"/>
      <c r="R112" s="260"/>
      <c r="S112" s="260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50"/>
      <c r="R113" s="250"/>
      <c r="S113" s="250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50"/>
      <c r="R114" s="250"/>
      <c r="S114" s="250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50"/>
      <c r="R115" s="250"/>
      <c r="S115" s="250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39"/>
      <c r="R116" s="240"/>
      <c r="S116" s="241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57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2021-08-01(일) 오전 00:00</v>
      </c>
      <c r="C123" s="302"/>
      <c r="D123" s="274" t="str">
        <f>TEXT($G$1, "[$-ko-KR]yyyy-mm-dd(ddd) ") &amp; "오후 14:00"</f>
        <v>2021-08-01(일) 오후 14:00</v>
      </c>
      <c r="E123" s="275"/>
      <c r="F123" s="276"/>
      <c r="G123" s="274" t="str">
        <f>TEXT($G$1, "[$-ko-KR]yyyy-mm-dd(ddd) ") &amp; "오후 19:00"</f>
        <v>2021-08-01(일) 오후 19:00</v>
      </c>
      <c r="H123" s="275"/>
      <c r="I123" s="276"/>
      <c r="J123" s="274" t="str">
        <f>TEXT($G$1, "[$-ko-KR]yyyy-mm-dd(ddd) ") &amp; "오후 21:00"</f>
        <v>2021-08-01(일) 오후 21:00</v>
      </c>
      <c r="K123" s="275"/>
      <c r="L123" s="276"/>
      <c r="M123" s="274" t="str">
        <f>TEXT($G$1+1, "[$-ko-KR]yyyy-mm-dd(ddd) ") &amp; "오전 00:00"</f>
        <v>2021-08-02(월)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60"/>
      <c r="R125" s="260"/>
      <c r="S125" s="260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60"/>
      <c r="R126" s="260"/>
      <c r="S126" s="260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50"/>
      <c r="R127" s="250"/>
      <c r="S127" s="250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50"/>
      <c r="R128" s="250"/>
      <c r="S128" s="250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50"/>
      <c r="R129" s="250"/>
      <c r="S129" s="250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50"/>
      <c r="R130" s="250"/>
      <c r="S130" s="250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50"/>
      <c r="R131" s="250"/>
      <c r="S131" s="250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50"/>
      <c r="R132" s="250"/>
      <c r="S132" s="250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51"/>
      <c r="R134" s="252"/>
      <c r="S134" s="253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54"/>
      <c r="R135" s="255"/>
      <c r="S135" s="256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57"/>
      <c r="R136" s="258"/>
      <c r="S136" s="259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50"/>
      <c r="R137" s="250"/>
      <c r="S137" s="250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60"/>
      <c r="R138" s="260"/>
      <c r="S138" s="260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60"/>
      <c r="R139" s="260"/>
      <c r="S139" s="260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50"/>
      <c r="R140" s="250"/>
      <c r="S140" s="250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50"/>
      <c r="R141" s="250"/>
      <c r="S141" s="250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50"/>
      <c r="R142" s="250"/>
      <c r="S142" s="250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39"/>
      <c r="R143" s="240"/>
      <c r="S143" s="241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57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2021-08-01(일) 오전 00:00</v>
      </c>
      <c r="C150" s="302"/>
      <c r="D150" s="274" t="str">
        <f>TEXT($G$1, "[$-ko-KR]yyyy-mm-dd(ddd) ") &amp; "오후 14:00"</f>
        <v>2021-08-01(일) 오후 14:00</v>
      </c>
      <c r="E150" s="275"/>
      <c r="F150" s="276"/>
      <c r="G150" s="274" t="str">
        <f>TEXT($G$1, "[$-ko-KR]yyyy-mm-dd(ddd) ") &amp; "오후 19:00"</f>
        <v>2021-08-01(일) 오후 19:00</v>
      </c>
      <c r="H150" s="275"/>
      <c r="I150" s="276"/>
      <c r="J150" s="274" t="str">
        <f>TEXT($G$1, "[$-ko-KR]yyyy-mm-dd(ddd) ") &amp; "오후 21:00"</f>
        <v>2021-08-01(일) 오후 21:00</v>
      </c>
      <c r="K150" s="275"/>
      <c r="L150" s="276"/>
      <c r="M150" s="274" t="str">
        <f>TEXT($G$1+1, "[$-ko-KR]yyyy-mm-dd(ddd) ") &amp; "오전 00:00"</f>
        <v>2021-08-02(월)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60"/>
      <c r="R152" s="260"/>
      <c r="S152" s="260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60"/>
      <c r="R153" s="260"/>
      <c r="S153" s="260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50"/>
      <c r="R154" s="250"/>
      <c r="S154" s="250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50"/>
      <c r="R155" s="250"/>
      <c r="S155" s="250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50"/>
      <c r="R156" s="250"/>
      <c r="S156" s="250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50"/>
      <c r="R157" s="250"/>
      <c r="S157" s="250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50"/>
      <c r="R158" s="250"/>
      <c r="S158" s="250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50"/>
      <c r="R159" s="250"/>
      <c r="S159" s="250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51"/>
      <c r="R161" s="252"/>
      <c r="S161" s="253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54"/>
      <c r="R162" s="255"/>
      <c r="S162" s="256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7"/>
      <c r="R163" s="258"/>
      <c r="S163" s="259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50"/>
      <c r="R164" s="250"/>
      <c r="S164" s="250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60"/>
      <c r="R165" s="260"/>
      <c r="S165" s="260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60"/>
      <c r="R166" s="260"/>
      <c r="S166" s="260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50"/>
      <c r="R167" s="250"/>
      <c r="S167" s="250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50"/>
      <c r="R168" s="250"/>
      <c r="S168" s="250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50"/>
      <c r="R169" s="250"/>
      <c r="S169" s="250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39"/>
      <c r="R170" s="240"/>
      <c r="S170" s="241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57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2021-08-01(일) 오전 00:00</v>
      </c>
      <c r="C177" s="302"/>
      <c r="D177" s="274" t="str">
        <f>TEXT($G$1, "[$-ko-KR]yyyy-mm-dd(ddd) ") &amp; "오후 14:00"</f>
        <v>2021-08-01(일) 오후 14:00</v>
      </c>
      <c r="E177" s="275"/>
      <c r="F177" s="276"/>
      <c r="G177" s="274" t="str">
        <f>TEXT($G$1, "[$-ko-KR]yyyy-mm-dd(ddd) ") &amp; "오후 19:00"</f>
        <v>2021-08-01(일) 오후 19:00</v>
      </c>
      <c r="H177" s="275"/>
      <c r="I177" s="276"/>
      <c r="J177" s="274" t="str">
        <f>TEXT($G$1, "[$-ko-KR]yyyy-mm-dd(ddd) ") &amp; "오후 21:00"</f>
        <v>2021-08-01(일) 오후 21:00</v>
      </c>
      <c r="K177" s="275"/>
      <c r="L177" s="276"/>
      <c r="M177" s="274" t="str">
        <f>TEXT($G$1+1, "[$-ko-KR]yyyy-mm-dd(ddd) ") &amp; "오전 00:00"</f>
        <v>2021-08-02(월)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60"/>
      <c r="R179" s="260"/>
      <c r="S179" s="260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60"/>
      <c r="R180" s="260"/>
      <c r="S180" s="260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50"/>
      <c r="R181" s="250"/>
      <c r="S181" s="250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50"/>
      <c r="R182" s="250"/>
      <c r="S182" s="250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50"/>
      <c r="R183" s="250"/>
      <c r="S183" s="250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50"/>
      <c r="R184" s="250"/>
      <c r="S184" s="250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50"/>
      <c r="R185" s="250"/>
      <c r="S185" s="250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50"/>
      <c r="R186" s="250"/>
      <c r="S186" s="250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51"/>
      <c r="R188" s="252"/>
      <c r="S188" s="253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54"/>
      <c r="R189" s="255"/>
      <c r="S189" s="256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57"/>
      <c r="R190" s="258"/>
      <c r="S190" s="259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50"/>
      <c r="R191" s="250"/>
      <c r="S191" s="250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60"/>
      <c r="R192" s="260"/>
      <c r="S192" s="260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60"/>
      <c r="R193" s="260"/>
      <c r="S193" s="260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50"/>
      <c r="R194" s="250"/>
      <c r="S194" s="250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50"/>
      <c r="R195" s="250"/>
      <c r="S195" s="250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50"/>
      <c r="R196" s="250"/>
      <c r="S196" s="250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39"/>
      <c r="R197" s="240"/>
      <c r="S197" s="241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2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2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2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2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1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18" priority="157">
      <formula>AND($N17 &gt; 0, ISNUMBER($N17))</formula>
    </cfRule>
    <cfRule type="expression" dxfId="3617" priority="158">
      <formula>AND($N17 = 0 * ISNUMBER($N17))</formula>
    </cfRule>
    <cfRule type="expression" dxfId="3616" priority="159">
      <formula>AND($N17 &lt; 0, ISNUMBER($N17))</formula>
    </cfRule>
  </conditionalFormatting>
  <conditionalFormatting sqref="A17:F36">
    <cfRule type="expression" dxfId="3615" priority="166">
      <formula>AND($E17 &gt; 0, ISNUMBER($E17))</formula>
    </cfRule>
    <cfRule type="expression" dxfId="3614" priority="167">
      <formula>AND($E17 = 0 * ISNUMBER($E17))</formula>
    </cfRule>
    <cfRule type="expression" dxfId="3613" priority="168">
      <formula>AND($E17 &lt; 0, ISNUMBER($E17))</formula>
    </cfRule>
  </conditionalFormatting>
  <conditionalFormatting sqref="A17:C36 G17:I36">
    <cfRule type="expression" dxfId="3612" priority="163">
      <formula>AND($H17 &gt; 0, ISNUMBER($H17))</formula>
    </cfRule>
    <cfRule type="expression" dxfId="3611" priority="164">
      <formula>AND($H17 = 0 * ISNUMBER($H17))</formula>
    </cfRule>
    <cfRule type="expression" dxfId="3610" priority="165">
      <formula>AND($H17 &lt; 0, ISNUMBER($H17))</formula>
    </cfRule>
  </conditionalFormatting>
  <conditionalFormatting sqref="A17:C36 J17:L36">
    <cfRule type="expression" dxfId="3609" priority="160">
      <formula>AND($K17 &gt; 0, ISNUMBER($K17))</formula>
    </cfRule>
    <cfRule type="expression" dxfId="3608" priority="161">
      <formula>AND($K17 = 0 * ISNUMBER($K17))</formula>
    </cfRule>
    <cfRule type="expression" dxfId="3607" priority="162">
      <formula>AND($K17 &lt; 0, ISNUMBER($K17))</formula>
    </cfRule>
  </conditionalFormatting>
  <conditionalFormatting sqref="D15:F16 E37:F37">
    <cfRule type="expression" dxfId="3606" priority="154">
      <formula>$E$37 &gt; 0</formula>
    </cfRule>
    <cfRule type="expression" dxfId="3605" priority="155">
      <formula>$E$37 = 0</formula>
    </cfRule>
    <cfRule type="expression" dxfId="3604" priority="156">
      <formula>$E$37 &lt; 0</formula>
    </cfRule>
  </conditionalFormatting>
  <conditionalFormatting sqref="G15:I16 H37:I37">
    <cfRule type="expression" dxfId="3603" priority="151">
      <formula>$H$37 &gt; 0</formula>
    </cfRule>
    <cfRule type="expression" dxfId="3602" priority="152">
      <formula>$H$37 = 0</formula>
    </cfRule>
    <cfRule type="expression" dxfId="3601" priority="153">
      <formula>$H$37 &lt; 0</formula>
    </cfRule>
  </conditionalFormatting>
  <conditionalFormatting sqref="J15:L16 K37:L37">
    <cfRule type="expression" dxfId="3600" priority="148">
      <formula>$K$37 &gt; 0</formula>
    </cfRule>
    <cfRule type="expression" dxfId="3599" priority="149">
      <formula>$K$37 = 0</formula>
    </cfRule>
    <cfRule type="expression" dxfId="3598" priority="150">
      <formula>$K$37 &lt; 0</formula>
    </cfRule>
  </conditionalFormatting>
  <conditionalFormatting sqref="M15:O16 N37:O37">
    <cfRule type="expression" dxfId="3597" priority="145">
      <formula>$N$37 &gt; 0</formula>
    </cfRule>
    <cfRule type="expression" dxfId="3596" priority="146">
      <formula>$N$37 = 0</formula>
    </cfRule>
    <cfRule type="expression" dxfId="3595" priority="147">
      <formula>$N$37 &lt; 0</formula>
    </cfRule>
  </conditionalFormatting>
  <conditionalFormatting sqref="A44:C63 M44:O63">
    <cfRule type="expression" dxfId="3594" priority="133">
      <formula>AND($N44 &gt; 0, ISNUMBER($N44))</formula>
    </cfRule>
    <cfRule type="expression" dxfId="3593" priority="134">
      <formula>AND($N44 = 0 * ISNUMBER($N44))</formula>
    </cfRule>
    <cfRule type="expression" dxfId="3592" priority="135">
      <formula>AND($N44 &lt; 0, ISNUMBER($N44))</formula>
    </cfRule>
  </conditionalFormatting>
  <conditionalFormatting sqref="A44:F63">
    <cfRule type="expression" dxfId="3591" priority="142">
      <formula>AND($E44 &gt; 0, ISNUMBER($E44))</formula>
    </cfRule>
    <cfRule type="expression" dxfId="3590" priority="143">
      <formula>AND($E44 = 0 * ISNUMBER($E44))</formula>
    </cfRule>
    <cfRule type="expression" dxfId="3589" priority="144">
      <formula>AND($E44 &lt; 0, ISNUMBER($E44))</formula>
    </cfRule>
  </conditionalFormatting>
  <conditionalFormatting sqref="A44:C63 G44:I63">
    <cfRule type="expression" dxfId="3588" priority="139">
      <formula>AND($H44 &gt; 0, ISNUMBER($H44))</formula>
    </cfRule>
    <cfRule type="expression" dxfId="3587" priority="140">
      <formula>AND($H44 = 0 * ISNUMBER($H44))</formula>
    </cfRule>
    <cfRule type="expression" dxfId="3586" priority="141">
      <formula>AND($H44 &lt; 0, ISNUMBER($H44))</formula>
    </cfRule>
  </conditionalFormatting>
  <conditionalFormatting sqref="A44:C63 J44:L63">
    <cfRule type="expression" dxfId="3585" priority="136">
      <formula>AND($K44 &gt; 0, ISNUMBER($K44))</formula>
    </cfRule>
    <cfRule type="expression" dxfId="3584" priority="137">
      <formula>AND($K44 = 0 * ISNUMBER($K44))</formula>
    </cfRule>
    <cfRule type="expression" dxfId="3583" priority="138">
      <formula>AND($K44 &lt; 0, ISNUMBER($K44))</formula>
    </cfRule>
  </conditionalFormatting>
  <conditionalFormatting sqref="D42:F43 E64:F64">
    <cfRule type="expression" dxfId="3582" priority="130">
      <formula>$E$64 &gt; 0</formula>
    </cfRule>
    <cfRule type="expression" dxfId="3581" priority="131">
      <formula>$E$64 = 0</formula>
    </cfRule>
    <cfRule type="expression" dxfId="3580" priority="132">
      <formula>$E$64 &lt; 0</formula>
    </cfRule>
  </conditionalFormatting>
  <conditionalFormatting sqref="G42:I43 H64:I64">
    <cfRule type="expression" dxfId="3579" priority="127">
      <formula>$H$64 &gt; 0</formula>
    </cfRule>
    <cfRule type="expression" dxfId="3578" priority="128">
      <formula>$H$64 = 0</formula>
    </cfRule>
    <cfRule type="expression" dxfId="3577" priority="129">
      <formula>$H$64 &lt; 0</formula>
    </cfRule>
  </conditionalFormatting>
  <conditionalFormatting sqref="J42:L43 K64:L64">
    <cfRule type="expression" dxfId="3576" priority="124">
      <formula>$K$64 &gt; 0</formula>
    </cfRule>
    <cfRule type="expression" dxfId="3575" priority="125">
      <formula>$K$64 = 0</formula>
    </cfRule>
    <cfRule type="expression" dxfId="3574" priority="126">
      <formula>$K$64 &lt; 0</formula>
    </cfRule>
  </conditionalFormatting>
  <conditionalFormatting sqref="M42:O43 N64:O64">
    <cfRule type="expression" dxfId="3573" priority="121">
      <formula>$N$64 &gt; 0</formula>
    </cfRule>
    <cfRule type="expression" dxfId="3572" priority="122">
      <formula>$N$64 = 0</formula>
    </cfRule>
    <cfRule type="expression" dxfId="3571" priority="123">
      <formula>$N$64 &lt; 0</formula>
    </cfRule>
  </conditionalFormatting>
  <conditionalFormatting sqref="A71:C90 M71:O90">
    <cfRule type="expression" dxfId="3570" priority="109">
      <formula>AND($N71 &gt; 0, ISNUMBER($N71))</formula>
    </cfRule>
    <cfRule type="expression" dxfId="3569" priority="110">
      <formula>AND($N71 = 0 * ISNUMBER($N71))</formula>
    </cfRule>
    <cfRule type="expression" dxfId="3568" priority="111">
      <formula>AND($N71 &lt; 0, ISNUMBER($N71))</formula>
    </cfRule>
  </conditionalFormatting>
  <conditionalFormatting sqref="A71:F90">
    <cfRule type="expression" dxfId="3567" priority="118">
      <formula>AND($E71 &gt; 0, ISNUMBER($E71))</formula>
    </cfRule>
    <cfRule type="expression" dxfId="3566" priority="119">
      <formula>AND($E71 = 0 * ISNUMBER($E71))</formula>
    </cfRule>
    <cfRule type="expression" dxfId="3565" priority="120">
      <formula>AND($E71 &lt; 0, ISNUMBER($E71))</formula>
    </cfRule>
  </conditionalFormatting>
  <conditionalFormatting sqref="A71:C90 G71:I90">
    <cfRule type="expression" dxfId="3564" priority="115">
      <formula>AND($H71 &gt; 0, ISNUMBER($H71))</formula>
    </cfRule>
    <cfRule type="expression" dxfId="3563" priority="116">
      <formula>AND($H71 = 0 * ISNUMBER($H71))</formula>
    </cfRule>
    <cfRule type="expression" dxfId="3562" priority="117">
      <formula>AND($H71 &lt; 0, ISNUMBER($H71))</formula>
    </cfRule>
  </conditionalFormatting>
  <conditionalFormatting sqref="A71:C90 J71:L90">
    <cfRule type="expression" dxfId="3561" priority="112">
      <formula>AND($K71 &gt; 0, ISNUMBER($K71))</formula>
    </cfRule>
    <cfRule type="expression" dxfId="3560" priority="113">
      <formula>AND($K71 = 0 * ISNUMBER($K71))</formula>
    </cfRule>
    <cfRule type="expression" dxfId="3559" priority="114">
      <formula>AND($K71 &lt; 0, ISNUMBER($K71))</formula>
    </cfRule>
  </conditionalFormatting>
  <conditionalFormatting sqref="D69:F70 E91:F91">
    <cfRule type="expression" dxfId="3558" priority="106">
      <formula>$E$91 &gt; 0</formula>
    </cfRule>
    <cfRule type="expression" dxfId="3557" priority="107">
      <formula>$E$91 = 0</formula>
    </cfRule>
    <cfRule type="expression" dxfId="3556" priority="108">
      <formula>$E$91 &lt; 0</formula>
    </cfRule>
  </conditionalFormatting>
  <conditionalFormatting sqref="G69:I70 H91:I91">
    <cfRule type="expression" dxfId="3555" priority="103">
      <formula>$H$91 &gt; 0</formula>
    </cfRule>
    <cfRule type="expression" dxfId="3554" priority="104">
      <formula>$H$91 = 0</formula>
    </cfRule>
    <cfRule type="expression" dxfId="3553" priority="105">
      <formula>$H$91 &lt; 0</formula>
    </cfRule>
  </conditionalFormatting>
  <conditionalFormatting sqref="J69:L70 K91:L91">
    <cfRule type="expression" dxfId="3552" priority="100">
      <formula>$K$91 &gt; 0</formula>
    </cfRule>
    <cfRule type="expression" dxfId="3551" priority="101">
      <formula>$K$91 = 0</formula>
    </cfRule>
    <cfRule type="expression" dxfId="3550" priority="102">
      <formula>$K$91 &lt; 0</formula>
    </cfRule>
  </conditionalFormatting>
  <conditionalFormatting sqref="M69:O70 N91:O91">
    <cfRule type="expression" dxfId="3549" priority="97">
      <formula>$N$91 &gt; 0</formula>
    </cfRule>
    <cfRule type="expression" dxfId="3548" priority="98">
      <formula>$N$91 = 0</formula>
    </cfRule>
    <cfRule type="expression" dxfId="3547" priority="99">
      <formula>$N$91 &lt; 0</formula>
    </cfRule>
  </conditionalFormatting>
  <conditionalFormatting sqref="A98:C117 M98:O117">
    <cfRule type="expression" dxfId="3546" priority="85">
      <formula>AND($N98 &gt; 0, ISNUMBER($N98))</formula>
    </cfRule>
    <cfRule type="expression" dxfId="3545" priority="86">
      <formula>AND($N98 = 0 * ISNUMBER($N98))</formula>
    </cfRule>
    <cfRule type="expression" dxfId="3544" priority="87">
      <formula>AND($N98 &lt; 0, ISNUMBER($N98))</formula>
    </cfRule>
  </conditionalFormatting>
  <conditionalFormatting sqref="A98:F117">
    <cfRule type="expression" dxfId="3543" priority="94">
      <formula>AND($E98 &gt; 0, ISNUMBER($E98))</formula>
    </cfRule>
    <cfRule type="expression" dxfId="3542" priority="95">
      <formula>AND($E98 = 0 * ISNUMBER($E98))</formula>
    </cfRule>
    <cfRule type="expression" dxfId="3541" priority="96">
      <formula>AND($E98 &lt; 0, ISNUMBER($E98))</formula>
    </cfRule>
  </conditionalFormatting>
  <conditionalFormatting sqref="A98:C117 G98:I117">
    <cfRule type="expression" dxfId="3540" priority="91">
      <formula>AND($H98 &gt; 0, ISNUMBER($H98))</formula>
    </cfRule>
    <cfRule type="expression" dxfId="3539" priority="92">
      <formula>AND($H98 = 0 * ISNUMBER($H98))</formula>
    </cfRule>
    <cfRule type="expression" dxfId="3538" priority="93">
      <formula>AND($H98 &lt; 0, ISNUMBER($H98))</formula>
    </cfRule>
  </conditionalFormatting>
  <conditionalFormatting sqref="A98:C117 J98:L117">
    <cfRule type="expression" dxfId="3537" priority="88">
      <formula>AND($K98 &gt; 0, ISNUMBER($K98))</formula>
    </cfRule>
    <cfRule type="expression" dxfId="3536" priority="89">
      <formula>AND($K98 = 0 * ISNUMBER($K98))</formula>
    </cfRule>
    <cfRule type="expression" dxfId="3535" priority="90">
      <formula>AND($K98 &lt; 0, ISNUMBER($K98))</formula>
    </cfRule>
  </conditionalFormatting>
  <conditionalFormatting sqref="D96:F97 E118:F118">
    <cfRule type="expression" dxfId="3534" priority="82">
      <formula>$E$118 &gt; 0</formula>
    </cfRule>
    <cfRule type="expression" dxfId="3533" priority="83">
      <formula>$E$118 = 0</formula>
    </cfRule>
    <cfRule type="expression" dxfId="3532" priority="84">
      <formula>$E$118 &lt; 0</formula>
    </cfRule>
  </conditionalFormatting>
  <conditionalFormatting sqref="G96:I97 H118:I118">
    <cfRule type="expression" dxfId="3531" priority="79">
      <formula>$H$118 &gt; 0</formula>
    </cfRule>
    <cfRule type="expression" dxfId="3530" priority="80">
      <formula>$H$118 = 0</formula>
    </cfRule>
    <cfRule type="expression" dxfId="3529" priority="81">
      <formula>$H$118 &lt; 0</formula>
    </cfRule>
  </conditionalFormatting>
  <conditionalFormatting sqref="J96:L97 K118:L118">
    <cfRule type="expression" dxfId="3528" priority="76">
      <formula>$K$118 &gt; 0</formula>
    </cfRule>
    <cfRule type="expression" dxfId="3527" priority="77">
      <formula>$K$118 = 0</formula>
    </cfRule>
    <cfRule type="expression" dxfId="3526" priority="78">
      <formula>$K$118 &lt; 0</formula>
    </cfRule>
  </conditionalFormatting>
  <conditionalFormatting sqref="M96:O97 N118:O118">
    <cfRule type="expression" dxfId="3525" priority="73">
      <formula>$N$118 &gt; 0</formula>
    </cfRule>
    <cfRule type="expression" dxfId="3524" priority="74">
      <formula>$N$118 = 0</formula>
    </cfRule>
    <cfRule type="expression" dxfId="3523" priority="75">
      <formula>$N$118 &lt; 0</formula>
    </cfRule>
  </conditionalFormatting>
  <conditionalFormatting sqref="A125:C144 M125:O144">
    <cfRule type="expression" dxfId="3522" priority="61">
      <formula>AND($N125 &gt; 0, ISNUMBER($N125))</formula>
    </cfRule>
    <cfRule type="expression" dxfId="3521" priority="62">
      <formula>AND($N125 = 0 * ISNUMBER($N125))</formula>
    </cfRule>
    <cfRule type="expression" dxfId="3520" priority="63">
      <formula>AND($N125 &lt; 0, ISNUMBER($N125))</formula>
    </cfRule>
  </conditionalFormatting>
  <conditionalFormatting sqref="A125:F144">
    <cfRule type="expression" dxfId="3519" priority="70">
      <formula>AND($E125 &gt; 0, ISNUMBER($E125))</formula>
    </cfRule>
    <cfRule type="expression" dxfId="3518" priority="71">
      <formula>AND($E125 = 0 * ISNUMBER($E125))</formula>
    </cfRule>
    <cfRule type="expression" dxfId="3517" priority="72">
      <formula>AND($E125 &lt; 0, ISNUMBER($E125))</formula>
    </cfRule>
  </conditionalFormatting>
  <conditionalFormatting sqref="A125:C144 G125:I144">
    <cfRule type="expression" dxfId="3516" priority="67">
      <formula>AND($H125 &gt; 0, ISNUMBER($H125))</formula>
    </cfRule>
    <cfRule type="expression" dxfId="3515" priority="68">
      <formula>AND($H125 = 0 * ISNUMBER($H125))</formula>
    </cfRule>
    <cfRule type="expression" dxfId="3514" priority="69">
      <formula>AND($H125 &lt; 0, ISNUMBER($H125))</formula>
    </cfRule>
  </conditionalFormatting>
  <conditionalFormatting sqref="A125:C144 J125:L144">
    <cfRule type="expression" dxfId="3513" priority="64">
      <formula>AND($K125 &gt; 0, ISNUMBER($K125))</formula>
    </cfRule>
    <cfRule type="expression" dxfId="3512" priority="65">
      <formula>AND($K125 = 0 * ISNUMBER($K125))</formula>
    </cfRule>
    <cfRule type="expression" dxfId="3511" priority="66">
      <formula>AND($K125 &lt; 0, ISNUMBER($K125))</formula>
    </cfRule>
  </conditionalFormatting>
  <conditionalFormatting sqref="D123:F124 E145:F145">
    <cfRule type="expression" dxfId="3510" priority="58">
      <formula>$E$145 &gt; 0</formula>
    </cfRule>
    <cfRule type="expression" dxfId="3509" priority="59">
      <formula>$E$145 = 0</formula>
    </cfRule>
    <cfRule type="expression" dxfId="3508" priority="60">
      <formula>$E$145 &lt; 0</formula>
    </cfRule>
  </conditionalFormatting>
  <conditionalFormatting sqref="G123:I124 H145:I145">
    <cfRule type="expression" dxfId="3507" priority="55">
      <formula>$H$145 &gt; 0</formula>
    </cfRule>
    <cfRule type="expression" dxfId="3506" priority="56">
      <formula>$H$145 = 0</formula>
    </cfRule>
    <cfRule type="expression" dxfId="3505" priority="57">
      <formula>$H$145 &lt; 0</formula>
    </cfRule>
  </conditionalFormatting>
  <conditionalFormatting sqref="J123:L124 K145:L145">
    <cfRule type="expression" dxfId="3504" priority="52">
      <formula>$K$145 &gt; 0</formula>
    </cfRule>
    <cfRule type="expression" dxfId="3503" priority="53">
      <formula>$K$145 = 0</formula>
    </cfRule>
    <cfRule type="expression" dxfId="3502" priority="54">
      <formula>$K$145 &lt; 0</formula>
    </cfRule>
  </conditionalFormatting>
  <conditionalFormatting sqref="M123:O124 N145:O145">
    <cfRule type="expression" dxfId="3501" priority="49">
      <formula>$N$145 &gt; 0</formula>
    </cfRule>
    <cfRule type="expression" dxfId="3500" priority="50">
      <formula>$N$145 = 0</formula>
    </cfRule>
    <cfRule type="expression" dxfId="3499" priority="51">
      <formula>$N$145 &lt; 0</formula>
    </cfRule>
  </conditionalFormatting>
  <conditionalFormatting sqref="A152:C171 M152:O171">
    <cfRule type="expression" dxfId="3498" priority="37">
      <formula>AND($N152 &gt; 0, ISNUMBER($N152))</formula>
    </cfRule>
    <cfRule type="expression" dxfId="3497" priority="38">
      <formula>AND($N152 = 0 * ISNUMBER($N152))</formula>
    </cfRule>
    <cfRule type="expression" dxfId="3496" priority="39">
      <formula>AND($N152 &lt; 0, ISNUMBER($N152))</formula>
    </cfRule>
  </conditionalFormatting>
  <conditionalFormatting sqref="A152:F171">
    <cfRule type="expression" dxfId="3495" priority="46">
      <formula>AND($E152 &gt; 0, ISNUMBER($E152))</formula>
    </cfRule>
    <cfRule type="expression" dxfId="3494" priority="47">
      <formula>AND($E152 = 0 * ISNUMBER($E152))</formula>
    </cfRule>
    <cfRule type="expression" dxfId="3493" priority="48">
      <formula>AND($E152 &lt; 0, ISNUMBER($E152))</formula>
    </cfRule>
  </conditionalFormatting>
  <conditionalFormatting sqref="A152:C171 G152:I171">
    <cfRule type="expression" dxfId="3492" priority="43">
      <formula>AND($H152 &gt; 0, ISNUMBER($H152))</formula>
    </cfRule>
    <cfRule type="expression" dxfId="3491" priority="44">
      <formula>AND($H152 = 0 * ISNUMBER($H152))</formula>
    </cfRule>
    <cfRule type="expression" dxfId="3490" priority="45">
      <formula>AND($H152 &lt; 0, ISNUMBER($H152))</formula>
    </cfRule>
  </conditionalFormatting>
  <conditionalFormatting sqref="A152:C171 J152:L171">
    <cfRule type="expression" dxfId="3489" priority="40">
      <formula>AND($K152 &gt; 0, ISNUMBER($K152))</formula>
    </cfRule>
    <cfRule type="expression" dxfId="3488" priority="41">
      <formula>AND($K152 = 0 * ISNUMBER($K152))</formula>
    </cfRule>
    <cfRule type="expression" dxfId="3487" priority="42">
      <formula>AND($K152 &lt; 0, ISNUMBER($K152))</formula>
    </cfRule>
  </conditionalFormatting>
  <conditionalFormatting sqref="D150:F151 E172:F172">
    <cfRule type="expression" dxfId="3486" priority="34">
      <formula>$E$172 &gt; 0</formula>
    </cfRule>
    <cfRule type="expression" dxfId="3485" priority="35">
      <formula>$E$172 = 0</formula>
    </cfRule>
    <cfRule type="expression" dxfId="3484" priority="36">
      <formula>$E$172 &lt; 0</formula>
    </cfRule>
  </conditionalFormatting>
  <conditionalFormatting sqref="G150:I151 H172:I172">
    <cfRule type="expression" dxfId="3483" priority="31">
      <formula>$H$172 &gt; 0</formula>
    </cfRule>
    <cfRule type="expression" dxfId="3482" priority="32">
      <formula>$H$172 = 0</formula>
    </cfRule>
    <cfRule type="expression" dxfId="3481" priority="33">
      <formula>$H$172 &lt; 0</formula>
    </cfRule>
  </conditionalFormatting>
  <conditionalFormatting sqref="J150:L151 K172:L172">
    <cfRule type="expression" dxfId="3480" priority="28">
      <formula>$K$172 &gt; 0</formula>
    </cfRule>
    <cfRule type="expression" dxfId="3479" priority="29">
      <formula>$K$172 = 0</formula>
    </cfRule>
    <cfRule type="expression" dxfId="3478" priority="30">
      <formula>$K$172 &lt; 0</formula>
    </cfRule>
  </conditionalFormatting>
  <conditionalFormatting sqref="M150:O151 N172:O172">
    <cfRule type="expression" dxfId="3477" priority="25">
      <formula>$N$172 &gt; 0</formula>
    </cfRule>
    <cfRule type="expression" dxfId="3476" priority="26">
      <formula>$N$172 = 0</formula>
    </cfRule>
    <cfRule type="expression" dxfId="3475" priority="27">
      <formula>$N$172 &lt; 0</formula>
    </cfRule>
  </conditionalFormatting>
  <conditionalFormatting sqref="A179:C198 M179:O198">
    <cfRule type="expression" dxfId="3474" priority="13">
      <formula>AND($N179 &gt; 0, ISNUMBER($N179))</formula>
    </cfRule>
    <cfRule type="expression" dxfId="3473" priority="14">
      <formula>AND($N179 = 0 * ISNUMBER($N179))</formula>
    </cfRule>
    <cfRule type="expression" dxfId="3472" priority="15">
      <formula>AND($N179 &lt; 0, ISNUMBER($N179))</formula>
    </cfRule>
  </conditionalFormatting>
  <conditionalFormatting sqref="A179:F198">
    <cfRule type="expression" dxfId="3471" priority="22">
      <formula>AND($E179 &gt; 0, ISNUMBER($E179))</formula>
    </cfRule>
    <cfRule type="expression" dxfId="3470" priority="23">
      <formula>AND($E179 = 0 * ISNUMBER($E179))</formula>
    </cfRule>
    <cfRule type="expression" dxfId="3469" priority="24">
      <formula>AND($E179 &lt; 0, ISNUMBER($E179))</formula>
    </cfRule>
  </conditionalFormatting>
  <conditionalFormatting sqref="A179:C198 G179:I198">
    <cfRule type="expression" dxfId="3468" priority="19">
      <formula>AND($H179 &gt; 0, ISNUMBER($H179))</formula>
    </cfRule>
    <cfRule type="expression" dxfId="3467" priority="20">
      <formula>AND($H179 = 0 * ISNUMBER($H179))</formula>
    </cfRule>
    <cfRule type="expression" dxfId="3466" priority="21">
      <formula>AND($H179 &lt; 0, ISNUMBER($H179))</formula>
    </cfRule>
  </conditionalFormatting>
  <conditionalFormatting sqref="A179:C198 J179:L198">
    <cfRule type="expression" dxfId="3465" priority="16">
      <formula>AND($K179 &gt; 0, ISNUMBER($K179))</formula>
    </cfRule>
    <cfRule type="expression" dxfId="3464" priority="17">
      <formula>AND($K179 = 0 * ISNUMBER($K179))</formula>
    </cfRule>
    <cfRule type="expression" dxfId="3463" priority="18">
      <formula>AND($K179 &lt; 0, ISNUMBER($K179))</formula>
    </cfRule>
  </conditionalFormatting>
  <conditionalFormatting sqref="D177:F178 E199:F199">
    <cfRule type="expression" dxfId="3462" priority="10">
      <formula>$E$199 &gt; 0</formula>
    </cfRule>
    <cfRule type="expression" dxfId="3461" priority="11">
      <formula>$E$199 = 0</formula>
    </cfRule>
    <cfRule type="expression" dxfId="3460" priority="12">
      <formula>$E$199 &lt; 0</formula>
    </cfRule>
  </conditionalFormatting>
  <conditionalFormatting sqref="G177:I178 H199:I199">
    <cfRule type="expression" dxfId="3459" priority="7">
      <formula>$H$199 &gt; 0</formula>
    </cfRule>
    <cfRule type="expression" dxfId="3458" priority="8">
      <formula>$H$199 = 0</formula>
    </cfRule>
    <cfRule type="expression" dxfId="3457" priority="9">
      <formula>$H$199 &lt; 0</formula>
    </cfRule>
  </conditionalFormatting>
  <conditionalFormatting sqref="J177:L178 K199:L199">
    <cfRule type="expression" dxfId="3456" priority="4">
      <formula>$K$199 &gt; 0</formula>
    </cfRule>
    <cfRule type="expression" dxfId="3455" priority="5">
      <formula>$K$199 = 0</formula>
    </cfRule>
    <cfRule type="expression" dxfId="3454" priority="6">
      <formula>$K$199 &lt; 0</formula>
    </cfRule>
  </conditionalFormatting>
  <conditionalFormatting sqref="M177:O178 N199:O199">
    <cfRule type="expression" dxfId="3453" priority="1">
      <formula>$N$199 &gt; 0</formula>
    </cfRule>
    <cfRule type="expression" dxfId="3452" priority="2">
      <formula>$N$199 = 0</formula>
    </cfRule>
    <cfRule type="expression" dxfId="345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44410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61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2021-08-02(월) 오전 00:00</v>
      </c>
      <c r="C15" s="300"/>
      <c r="D15" s="274" t="str">
        <f>TEXT($G$1, "[$-ko-KR]yyyy-mm-dd(ddd) ") &amp; "오후 14:00"</f>
        <v>2021-08-02(월) 오후 14:00</v>
      </c>
      <c r="E15" s="275"/>
      <c r="F15" s="276"/>
      <c r="G15" s="274" t="str">
        <f>TEXT($G$1, "[$-ko-KR]yyyy-mm-dd(ddd) ") &amp; "오후 19:00"</f>
        <v>2021-08-02(월) 오후 19:00</v>
      </c>
      <c r="H15" s="275"/>
      <c r="I15" s="276"/>
      <c r="J15" s="274" t="str">
        <f>TEXT($G$1, "[$-ko-KR]yyyy-mm-dd(ddd) ") &amp; "오후 21:00"</f>
        <v>2021-08-02(월) 오후 21:00</v>
      </c>
      <c r="K15" s="275"/>
      <c r="L15" s="276"/>
      <c r="M15" s="274" t="str">
        <f>TEXT($G$1+1, "[$-ko-KR]yyyy-mm-dd(ddd) ") &amp; "오전 00:00"</f>
        <v>2021-08-03(화)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61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2021-08-02(월) 오전 00:00</v>
      </c>
      <c r="C42" s="302"/>
      <c r="D42" s="274" t="str">
        <f>TEXT($G$1, "[$-ko-KR]yyyy-mm-dd(ddd) ") &amp; "오후 14:00"</f>
        <v>2021-08-02(월) 오후 14:00</v>
      </c>
      <c r="E42" s="275"/>
      <c r="F42" s="276"/>
      <c r="G42" s="274" t="str">
        <f>TEXT($G$1, "[$-ko-KR]yyyy-mm-dd(ddd) ") &amp; "오후 19:00"</f>
        <v>2021-08-02(월) 오후 19:00</v>
      </c>
      <c r="H42" s="275"/>
      <c r="I42" s="276"/>
      <c r="J42" s="274" t="str">
        <f>TEXT($G$1, "[$-ko-KR]yyyy-mm-dd(ddd) ") &amp; "오후 21:00"</f>
        <v>2021-08-02(월) 오후 21:00</v>
      </c>
      <c r="K42" s="275"/>
      <c r="L42" s="276"/>
      <c r="M42" s="274" t="str">
        <f>TEXT($G$1+1, "[$-ko-KR]yyyy-mm-dd(ddd) ") &amp; "오전 00:00"</f>
        <v>2021-08-03(화)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60"/>
      <c r="R44" s="260"/>
      <c r="S44" s="260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60"/>
      <c r="R45" s="260"/>
      <c r="S45" s="260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50"/>
      <c r="R46" s="250"/>
      <c r="S46" s="250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50"/>
      <c r="R47" s="250"/>
      <c r="S47" s="250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50"/>
      <c r="R48" s="250"/>
      <c r="S48" s="250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50"/>
      <c r="R49" s="250"/>
      <c r="S49" s="250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50"/>
      <c r="R50" s="250"/>
      <c r="S50" s="250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50"/>
      <c r="R51" s="250"/>
      <c r="S51" s="250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51"/>
      <c r="R53" s="252"/>
      <c r="S53" s="253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54"/>
      <c r="R54" s="255"/>
      <c r="S54" s="256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57"/>
      <c r="R55" s="258"/>
      <c r="S55" s="259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50"/>
      <c r="R56" s="250"/>
      <c r="S56" s="250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60"/>
      <c r="R57" s="260"/>
      <c r="S57" s="260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60"/>
      <c r="R58" s="260"/>
      <c r="S58" s="260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50"/>
      <c r="R59" s="250"/>
      <c r="S59" s="250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50"/>
      <c r="R60" s="250"/>
      <c r="S60" s="250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50"/>
      <c r="R61" s="250"/>
      <c r="S61" s="250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39"/>
      <c r="R62" s="240"/>
      <c r="S62" s="241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61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2021-08-02(월) 오전 00:00</v>
      </c>
      <c r="C69" s="302"/>
      <c r="D69" s="274" t="str">
        <f>TEXT($G$1, "[$-ko-KR]yyyy-mm-dd(ddd) ") &amp; "오후 14:00"</f>
        <v>2021-08-02(월) 오후 14:00</v>
      </c>
      <c r="E69" s="275"/>
      <c r="F69" s="276"/>
      <c r="G69" s="274" t="str">
        <f>TEXT($G$1, "[$-ko-KR]yyyy-mm-dd(ddd) ") &amp; "오후 19:00"</f>
        <v>2021-08-02(월) 오후 19:00</v>
      </c>
      <c r="H69" s="275"/>
      <c r="I69" s="276"/>
      <c r="J69" s="274" t="str">
        <f>TEXT($G$1, "[$-ko-KR]yyyy-mm-dd(ddd) ") &amp; "오후 21:00"</f>
        <v>2021-08-02(월) 오후 21:00</v>
      </c>
      <c r="K69" s="275"/>
      <c r="L69" s="276"/>
      <c r="M69" s="274" t="str">
        <f>TEXT($G$1+1, "[$-ko-KR]yyyy-mm-dd(ddd) ") &amp; "오전 00:00"</f>
        <v>2021-08-03(화)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60"/>
      <c r="R71" s="260"/>
      <c r="S71" s="260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60"/>
      <c r="R72" s="260"/>
      <c r="S72" s="260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50"/>
      <c r="R73" s="250"/>
      <c r="S73" s="250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50"/>
      <c r="R74" s="250"/>
      <c r="S74" s="250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50"/>
      <c r="R75" s="250"/>
      <c r="S75" s="250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50"/>
      <c r="R76" s="250"/>
      <c r="S76" s="250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50"/>
      <c r="R77" s="250"/>
      <c r="S77" s="250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50"/>
      <c r="R78" s="250"/>
      <c r="S78" s="250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51"/>
      <c r="R80" s="252"/>
      <c r="S80" s="253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54"/>
      <c r="R81" s="255"/>
      <c r="S81" s="256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57"/>
      <c r="R82" s="258"/>
      <c r="S82" s="259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50"/>
      <c r="R83" s="250"/>
      <c r="S83" s="250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60"/>
      <c r="R84" s="260"/>
      <c r="S84" s="260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60"/>
      <c r="R85" s="260"/>
      <c r="S85" s="260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50"/>
      <c r="R86" s="250"/>
      <c r="S86" s="250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0"/>
      <c r="R87" s="250"/>
      <c r="S87" s="250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50"/>
      <c r="R88" s="250"/>
      <c r="S88" s="250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39"/>
      <c r="R89" s="240"/>
      <c r="S89" s="241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61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2021-08-02(월) 오전 00:00</v>
      </c>
      <c r="C96" s="302"/>
      <c r="D96" s="274" t="str">
        <f>TEXT($G$1, "[$-ko-KR]yyyy-mm-dd(ddd) ") &amp; "오후 14:00"</f>
        <v>2021-08-02(월) 오후 14:00</v>
      </c>
      <c r="E96" s="275"/>
      <c r="F96" s="276"/>
      <c r="G96" s="274" t="str">
        <f>TEXT($G$1, "[$-ko-KR]yyyy-mm-dd(ddd) ") &amp; "오후 19:00"</f>
        <v>2021-08-02(월) 오후 19:00</v>
      </c>
      <c r="H96" s="275"/>
      <c r="I96" s="276"/>
      <c r="J96" s="274" t="str">
        <f>TEXT($G$1, "[$-ko-KR]yyyy-mm-dd(ddd) ") &amp; "오후 21:00"</f>
        <v>2021-08-02(월) 오후 21:00</v>
      </c>
      <c r="K96" s="275"/>
      <c r="L96" s="276"/>
      <c r="M96" s="274" t="str">
        <f>TEXT($G$1+1, "[$-ko-KR]yyyy-mm-dd(ddd) ") &amp; "오전 00:00"</f>
        <v>2021-08-03(화)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60"/>
      <c r="R98" s="260"/>
      <c r="S98" s="260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60"/>
      <c r="R99" s="260"/>
      <c r="S99" s="260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50"/>
      <c r="R100" s="250"/>
      <c r="S100" s="250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50"/>
      <c r="R101" s="250"/>
      <c r="S101" s="250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50"/>
      <c r="R102" s="250"/>
      <c r="S102" s="250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50"/>
      <c r="R103" s="250"/>
      <c r="S103" s="250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50"/>
      <c r="R104" s="250"/>
      <c r="S104" s="250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50"/>
      <c r="R105" s="250"/>
      <c r="S105" s="250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51"/>
      <c r="R107" s="252"/>
      <c r="S107" s="253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54"/>
      <c r="R108" s="255"/>
      <c r="S108" s="256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57"/>
      <c r="R109" s="258"/>
      <c r="S109" s="259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50"/>
      <c r="R110" s="250"/>
      <c r="S110" s="250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60"/>
      <c r="R111" s="260"/>
      <c r="S111" s="260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60"/>
      <c r="R112" s="260"/>
      <c r="S112" s="260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50"/>
      <c r="R113" s="250"/>
      <c r="S113" s="250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50"/>
      <c r="R114" s="250"/>
      <c r="S114" s="250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50"/>
      <c r="R115" s="250"/>
      <c r="S115" s="250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39"/>
      <c r="R116" s="240"/>
      <c r="S116" s="241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61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2021-08-02(월) 오전 00:00</v>
      </c>
      <c r="C123" s="302"/>
      <c r="D123" s="274" t="str">
        <f>TEXT($G$1, "[$-ko-KR]yyyy-mm-dd(ddd) ") &amp; "오후 14:00"</f>
        <v>2021-08-02(월) 오후 14:00</v>
      </c>
      <c r="E123" s="275"/>
      <c r="F123" s="276"/>
      <c r="G123" s="274" t="str">
        <f>TEXT($G$1, "[$-ko-KR]yyyy-mm-dd(ddd) ") &amp; "오후 19:00"</f>
        <v>2021-08-02(월) 오후 19:00</v>
      </c>
      <c r="H123" s="275"/>
      <c r="I123" s="276"/>
      <c r="J123" s="274" t="str">
        <f>TEXT($G$1, "[$-ko-KR]yyyy-mm-dd(ddd) ") &amp; "오후 21:00"</f>
        <v>2021-08-02(월) 오후 21:00</v>
      </c>
      <c r="K123" s="275"/>
      <c r="L123" s="276"/>
      <c r="M123" s="274" t="str">
        <f>TEXT($G$1+1, "[$-ko-KR]yyyy-mm-dd(ddd) ") &amp; "오전 00:00"</f>
        <v>2021-08-03(화)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60"/>
      <c r="R125" s="260"/>
      <c r="S125" s="260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60"/>
      <c r="R126" s="260"/>
      <c r="S126" s="260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50"/>
      <c r="R127" s="250"/>
      <c r="S127" s="250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50"/>
      <c r="R128" s="250"/>
      <c r="S128" s="250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50"/>
      <c r="R129" s="250"/>
      <c r="S129" s="250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50"/>
      <c r="R130" s="250"/>
      <c r="S130" s="250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50"/>
      <c r="R131" s="250"/>
      <c r="S131" s="250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50"/>
      <c r="R132" s="250"/>
      <c r="S132" s="250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51"/>
      <c r="R134" s="252"/>
      <c r="S134" s="253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54"/>
      <c r="R135" s="255"/>
      <c r="S135" s="256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57"/>
      <c r="R136" s="258"/>
      <c r="S136" s="259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50"/>
      <c r="R137" s="250"/>
      <c r="S137" s="250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60"/>
      <c r="R138" s="260"/>
      <c r="S138" s="260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60"/>
      <c r="R139" s="260"/>
      <c r="S139" s="260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50"/>
      <c r="R140" s="250"/>
      <c r="S140" s="250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50"/>
      <c r="R141" s="250"/>
      <c r="S141" s="250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50"/>
      <c r="R142" s="250"/>
      <c r="S142" s="250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39"/>
      <c r="R143" s="240"/>
      <c r="S143" s="241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61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2021-08-02(월) 오전 00:00</v>
      </c>
      <c r="C150" s="302"/>
      <c r="D150" s="274" t="str">
        <f>TEXT($G$1, "[$-ko-KR]yyyy-mm-dd(ddd) ") &amp; "오후 14:00"</f>
        <v>2021-08-02(월) 오후 14:00</v>
      </c>
      <c r="E150" s="275"/>
      <c r="F150" s="276"/>
      <c r="G150" s="274" t="str">
        <f>TEXT($G$1, "[$-ko-KR]yyyy-mm-dd(ddd) ") &amp; "오후 19:00"</f>
        <v>2021-08-02(월) 오후 19:00</v>
      </c>
      <c r="H150" s="275"/>
      <c r="I150" s="276"/>
      <c r="J150" s="274" t="str">
        <f>TEXT($G$1, "[$-ko-KR]yyyy-mm-dd(ddd) ") &amp; "오후 21:00"</f>
        <v>2021-08-02(월) 오후 21:00</v>
      </c>
      <c r="K150" s="275"/>
      <c r="L150" s="276"/>
      <c r="M150" s="274" t="str">
        <f>TEXT($G$1+1, "[$-ko-KR]yyyy-mm-dd(ddd) ") &amp; "오전 00:00"</f>
        <v>2021-08-03(화)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60"/>
      <c r="R152" s="260"/>
      <c r="S152" s="260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0"/>
      <c r="R153" s="260"/>
      <c r="S153" s="260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50"/>
      <c r="R154" s="250"/>
      <c r="S154" s="250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50"/>
      <c r="R155" s="250"/>
      <c r="S155" s="250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50"/>
      <c r="R156" s="250"/>
      <c r="S156" s="250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50"/>
      <c r="R157" s="250"/>
      <c r="S157" s="250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50"/>
      <c r="R158" s="250"/>
      <c r="S158" s="250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50"/>
      <c r="R159" s="250"/>
      <c r="S159" s="250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51"/>
      <c r="R161" s="252"/>
      <c r="S161" s="253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54"/>
      <c r="R162" s="255"/>
      <c r="S162" s="256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57"/>
      <c r="R163" s="258"/>
      <c r="S163" s="259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50"/>
      <c r="R164" s="250"/>
      <c r="S164" s="250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60"/>
      <c r="R165" s="260"/>
      <c r="S165" s="260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60"/>
      <c r="R166" s="260"/>
      <c r="S166" s="260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50"/>
      <c r="R167" s="250"/>
      <c r="S167" s="250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50"/>
      <c r="R168" s="250"/>
      <c r="S168" s="250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50"/>
      <c r="R169" s="250"/>
      <c r="S169" s="250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39"/>
      <c r="R170" s="240"/>
      <c r="S170" s="241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61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2021-08-02(월) 오전 00:00</v>
      </c>
      <c r="C177" s="302"/>
      <c r="D177" s="274" t="str">
        <f>TEXT($G$1, "[$-ko-KR]yyyy-mm-dd(ddd) ") &amp; "오후 14:00"</f>
        <v>2021-08-02(월) 오후 14:00</v>
      </c>
      <c r="E177" s="275"/>
      <c r="F177" s="276"/>
      <c r="G177" s="274" t="str">
        <f>TEXT($G$1, "[$-ko-KR]yyyy-mm-dd(ddd) ") &amp; "오후 19:00"</f>
        <v>2021-08-02(월) 오후 19:00</v>
      </c>
      <c r="H177" s="275"/>
      <c r="I177" s="276"/>
      <c r="J177" s="274" t="str">
        <f>TEXT($G$1, "[$-ko-KR]yyyy-mm-dd(ddd) ") &amp; "오후 21:00"</f>
        <v>2021-08-02(월) 오후 21:00</v>
      </c>
      <c r="K177" s="275"/>
      <c r="L177" s="276"/>
      <c r="M177" s="274" t="str">
        <f>TEXT($G$1+1, "[$-ko-KR]yyyy-mm-dd(ddd) ") &amp; "오전 00:00"</f>
        <v>2021-08-03(화)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60"/>
      <c r="R179" s="260"/>
      <c r="S179" s="260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60"/>
      <c r="R180" s="260"/>
      <c r="S180" s="260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50"/>
      <c r="R181" s="250"/>
      <c r="S181" s="250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50"/>
      <c r="R182" s="250"/>
      <c r="S182" s="250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50"/>
      <c r="R183" s="250"/>
      <c r="S183" s="250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50"/>
      <c r="R184" s="250"/>
      <c r="S184" s="250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50"/>
      <c r="R185" s="250"/>
      <c r="S185" s="250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50"/>
      <c r="R186" s="250"/>
      <c r="S186" s="250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51"/>
      <c r="R188" s="252"/>
      <c r="S188" s="253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54"/>
      <c r="R189" s="255"/>
      <c r="S189" s="256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57"/>
      <c r="R190" s="258"/>
      <c r="S190" s="259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50"/>
      <c r="R191" s="250"/>
      <c r="S191" s="250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60"/>
      <c r="R192" s="260"/>
      <c r="S192" s="260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60"/>
      <c r="R193" s="260"/>
      <c r="S193" s="260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50"/>
      <c r="R194" s="250"/>
      <c r="S194" s="250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50"/>
      <c r="R195" s="250"/>
      <c r="S195" s="250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50"/>
      <c r="R196" s="250"/>
      <c r="S196" s="250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39"/>
      <c r="R197" s="240"/>
      <c r="S197" s="241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5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4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4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4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4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4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0" priority="157">
      <formula>AND($N17 &gt; 0, ISNUMBER($N17))</formula>
    </cfRule>
    <cfRule type="expression" dxfId="3439" priority="158">
      <formula>AND($N17 = 0 * ISNUMBER($N17))</formula>
    </cfRule>
    <cfRule type="expression" dxfId="3438" priority="159">
      <formula>AND($N17 &lt; 0, ISNUMBER($N17))</formula>
    </cfRule>
  </conditionalFormatting>
  <conditionalFormatting sqref="A17:F36">
    <cfRule type="expression" dxfId="3437" priority="166">
      <formula>AND($E17 &gt; 0, ISNUMBER($E17))</formula>
    </cfRule>
    <cfRule type="expression" dxfId="3436" priority="167">
      <formula>AND($E17 = 0 * ISNUMBER($E17))</formula>
    </cfRule>
    <cfRule type="expression" dxfId="3435" priority="168">
      <formula>AND($E17 &lt; 0, ISNUMBER($E17))</formula>
    </cfRule>
  </conditionalFormatting>
  <conditionalFormatting sqref="A17:C36 G17:I36">
    <cfRule type="expression" dxfId="3434" priority="163">
      <formula>AND($H17 &gt; 0, ISNUMBER($H17))</formula>
    </cfRule>
    <cfRule type="expression" dxfId="3433" priority="164">
      <formula>AND($H17 = 0 * ISNUMBER($H17))</formula>
    </cfRule>
    <cfRule type="expression" dxfId="3432" priority="165">
      <formula>AND($H17 &lt; 0, ISNUMBER($H17))</formula>
    </cfRule>
  </conditionalFormatting>
  <conditionalFormatting sqref="A17:C36 J17:L36">
    <cfRule type="expression" dxfId="3431" priority="160">
      <formula>AND($K17 &gt; 0, ISNUMBER($K17))</formula>
    </cfRule>
    <cfRule type="expression" dxfId="3430" priority="161">
      <formula>AND($K17 = 0 * ISNUMBER($K17))</formula>
    </cfRule>
    <cfRule type="expression" dxfId="3429" priority="162">
      <formula>AND($K17 &lt; 0, ISNUMBER($K17))</formula>
    </cfRule>
  </conditionalFormatting>
  <conditionalFormatting sqref="D15:F16 E37:F37">
    <cfRule type="expression" dxfId="3428" priority="154">
      <formula>$E$37 &gt; 0</formula>
    </cfRule>
    <cfRule type="expression" dxfId="3427" priority="155">
      <formula>$E$37 = 0</formula>
    </cfRule>
    <cfRule type="expression" dxfId="3426" priority="156">
      <formula>$E$37 &lt; 0</formula>
    </cfRule>
  </conditionalFormatting>
  <conditionalFormatting sqref="G15:I16 H37:I37">
    <cfRule type="expression" dxfId="3425" priority="151">
      <formula>$H$37 &gt; 0</formula>
    </cfRule>
    <cfRule type="expression" dxfId="3424" priority="152">
      <formula>$H$37 = 0</formula>
    </cfRule>
    <cfRule type="expression" dxfId="3423" priority="153">
      <formula>$H$37 &lt; 0</formula>
    </cfRule>
  </conditionalFormatting>
  <conditionalFormatting sqref="J15:L16 K37:L37">
    <cfRule type="expression" dxfId="3422" priority="148">
      <formula>$K$37 &gt; 0</formula>
    </cfRule>
    <cfRule type="expression" dxfId="3421" priority="149">
      <formula>$K$37 = 0</formula>
    </cfRule>
    <cfRule type="expression" dxfId="3420" priority="150">
      <formula>$K$37 &lt; 0</formula>
    </cfRule>
  </conditionalFormatting>
  <conditionalFormatting sqref="M15:O16 N37:O37">
    <cfRule type="expression" dxfId="3419" priority="145">
      <formula>$N$37 &gt; 0</formula>
    </cfRule>
    <cfRule type="expression" dxfId="3418" priority="146">
      <formula>$N$37 = 0</formula>
    </cfRule>
    <cfRule type="expression" dxfId="3417" priority="147">
      <formula>$N$37 &lt; 0</formula>
    </cfRule>
  </conditionalFormatting>
  <conditionalFormatting sqref="A44:C63 M44:O63">
    <cfRule type="expression" dxfId="3416" priority="133">
      <formula>AND($N44 &gt; 0, ISNUMBER($N44))</formula>
    </cfRule>
    <cfRule type="expression" dxfId="3415" priority="134">
      <formula>AND($N44 = 0 * ISNUMBER($N44))</formula>
    </cfRule>
    <cfRule type="expression" dxfId="3414" priority="135">
      <formula>AND($N44 &lt; 0, ISNUMBER($N44))</formula>
    </cfRule>
  </conditionalFormatting>
  <conditionalFormatting sqref="A44:F63">
    <cfRule type="expression" dxfId="3413" priority="142">
      <formula>AND($E44 &gt; 0, ISNUMBER($E44))</formula>
    </cfRule>
    <cfRule type="expression" dxfId="3412" priority="143">
      <formula>AND($E44 = 0 * ISNUMBER($E44))</formula>
    </cfRule>
    <cfRule type="expression" dxfId="3411" priority="144">
      <formula>AND($E44 &lt; 0, ISNUMBER($E44))</formula>
    </cfRule>
  </conditionalFormatting>
  <conditionalFormatting sqref="A44:C63 G44:I63">
    <cfRule type="expression" dxfId="3410" priority="139">
      <formula>AND($H44 &gt; 0, ISNUMBER($H44))</formula>
    </cfRule>
    <cfRule type="expression" dxfId="3409" priority="140">
      <formula>AND($H44 = 0 * ISNUMBER($H44))</formula>
    </cfRule>
    <cfRule type="expression" dxfId="3408" priority="141">
      <formula>AND($H44 &lt; 0, ISNUMBER($H44))</formula>
    </cfRule>
  </conditionalFormatting>
  <conditionalFormatting sqref="A44:C63 J44:L63">
    <cfRule type="expression" dxfId="3407" priority="136">
      <formula>AND($K44 &gt; 0, ISNUMBER($K44))</formula>
    </cfRule>
    <cfRule type="expression" dxfId="3406" priority="137">
      <formula>AND($K44 = 0 * ISNUMBER($K44))</formula>
    </cfRule>
    <cfRule type="expression" dxfId="3405" priority="138">
      <formula>AND($K44 &lt; 0, ISNUMBER($K44))</formula>
    </cfRule>
  </conditionalFormatting>
  <conditionalFormatting sqref="D42:F43 E64:F64">
    <cfRule type="expression" dxfId="3404" priority="130">
      <formula>$E$64 &gt; 0</formula>
    </cfRule>
    <cfRule type="expression" dxfId="3403" priority="131">
      <formula>$E$64 = 0</formula>
    </cfRule>
    <cfRule type="expression" dxfId="3402" priority="132">
      <formula>$E$64 &lt; 0</formula>
    </cfRule>
  </conditionalFormatting>
  <conditionalFormatting sqref="G42:I43 H64:I64">
    <cfRule type="expression" dxfId="3401" priority="127">
      <formula>$H$64 &gt; 0</formula>
    </cfRule>
    <cfRule type="expression" dxfId="3400" priority="128">
      <formula>$H$64 = 0</formula>
    </cfRule>
    <cfRule type="expression" dxfId="3399" priority="129">
      <formula>$H$64 &lt; 0</formula>
    </cfRule>
  </conditionalFormatting>
  <conditionalFormatting sqref="J42:L43 K64:L64">
    <cfRule type="expression" dxfId="3398" priority="124">
      <formula>$K$64 &gt; 0</formula>
    </cfRule>
    <cfRule type="expression" dxfId="3397" priority="125">
      <formula>$K$64 = 0</formula>
    </cfRule>
    <cfRule type="expression" dxfId="3396" priority="126">
      <formula>$K$64 &lt; 0</formula>
    </cfRule>
  </conditionalFormatting>
  <conditionalFormatting sqref="M42:O43 N64:O64">
    <cfRule type="expression" dxfId="3395" priority="121">
      <formula>$N$64 &gt; 0</formula>
    </cfRule>
    <cfRule type="expression" dxfId="3394" priority="122">
      <formula>$N$64 = 0</formula>
    </cfRule>
    <cfRule type="expression" dxfId="3393" priority="123">
      <formula>$N$64 &lt; 0</formula>
    </cfRule>
  </conditionalFormatting>
  <conditionalFormatting sqref="A71:C90 M71:O90">
    <cfRule type="expression" dxfId="3392" priority="109">
      <formula>AND($N71 &gt; 0, ISNUMBER($N71))</formula>
    </cfRule>
    <cfRule type="expression" dxfId="3391" priority="110">
      <formula>AND($N71 = 0 * ISNUMBER($N71))</formula>
    </cfRule>
    <cfRule type="expression" dxfId="3390" priority="111">
      <formula>AND($N71 &lt; 0, ISNUMBER($N71))</formula>
    </cfRule>
  </conditionalFormatting>
  <conditionalFormatting sqref="A71:F90">
    <cfRule type="expression" dxfId="3389" priority="118">
      <formula>AND($E71 &gt; 0, ISNUMBER($E71))</formula>
    </cfRule>
    <cfRule type="expression" dxfId="3388" priority="119">
      <formula>AND($E71 = 0 * ISNUMBER($E71))</formula>
    </cfRule>
    <cfRule type="expression" dxfId="3387" priority="120">
      <formula>AND($E71 &lt; 0, ISNUMBER($E71))</formula>
    </cfRule>
  </conditionalFormatting>
  <conditionalFormatting sqref="A71:C90 G71:I90">
    <cfRule type="expression" dxfId="3386" priority="115">
      <formula>AND($H71 &gt; 0, ISNUMBER($H71))</formula>
    </cfRule>
    <cfRule type="expression" dxfId="3385" priority="116">
      <formula>AND($H71 = 0 * ISNUMBER($H71))</formula>
    </cfRule>
    <cfRule type="expression" dxfId="3384" priority="117">
      <formula>AND($H71 &lt; 0, ISNUMBER($H71))</formula>
    </cfRule>
  </conditionalFormatting>
  <conditionalFormatting sqref="A71:C90 J71:L90">
    <cfRule type="expression" dxfId="3383" priority="112">
      <formula>AND($K71 &gt; 0, ISNUMBER($K71))</formula>
    </cfRule>
    <cfRule type="expression" dxfId="3382" priority="113">
      <formula>AND($K71 = 0 * ISNUMBER($K71))</formula>
    </cfRule>
    <cfRule type="expression" dxfId="3381" priority="114">
      <formula>AND($K71 &lt; 0, ISNUMBER($K71))</formula>
    </cfRule>
  </conditionalFormatting>
  <conditionalFormatting sqref="D69:F70 E91:F91">
    <cfRule type="expression" dxfId="3380" priority="106">
      <formula>$E$91 &gt; 0</formula>
    </cfRule>
    <cfRule type="expression" dxfId="3379" priority="107">
      <formula>$E$91 = 0</formula>
    </cfRule>
    <cfRule type="expression" dxfId="3378" priority="108">
      <formula>$E$91 &lt; 0</formula>
    </cfRule>
  </conditionalFormatting>
  <conditionalFormatting sqref="G69:I70 H91:I91">
    <cfRule type="expression" dxfId="3377" priority="103">
      <formula>$H$91 &gt; 0</formula>
    </cfRule>
    <cfRule type="expression" dxfId="3376" priority="104">
      <formula>$H$91 = 0</formula>
    </cfRule>
    <cfRule type="expression" dxfId="3375" priority="105">
      <formula>$H$91 &lt; 0</formula>
    </cfRule>
  </conditionalFormatting>
  <conditionalFormatting sqref="J69:L70 K91:L91">
    <cfRule type="expression" dxfId="3374" priority="100">
      <formula>$K$91 &gt; 0</formula>
    </cfRule>
    <cfRule type="expression" dxfId="3373" priority="101">
      <formula>$K$91 = 0</formula>
    </cfRule>
    <cfRule type="expression" dxfId="3372" priority="102">
      <formula>$K$91 &lt; 0</formula>
    </cfRule>
  </conditionalFormatting>
  <conditionalFormatting sqref="M69:O70 N91:O91">
    <cfRule type="expression" dxfId="3371" priority="97">
      <formula>$N$91 &gt; 0</formula>
    </cfRule>
    <cfRule type="expression" dxfId="3370" priority="98">
      <formula>$N$91 = 0</formula>
    </cfRule>
    <cfRule type="expression" dxfId="3369" priority="99">
      <formula>$N$91 &lt; 0</formula>
    </cfRule>
  </conditionalFormatting>
  <conditionalFormatting sqref="A98:C117 M98:O117">
    <cfRule type="expression" dxfId="3368" priority="85">
      <formula>AND($N98 &gt; 0, ISNUMBER($N98))</formula>
    </cfRule>
    <cfRule type="expression" dxfId="3367" priority="86">
      <formula>AND($N98 = 0 * ISNUMBER($N98))</formula>
    </cfRule>
    <cfRule type="expression" dxfId="3366" priority="87">
      <formula>AND($N98 &lt; 0, ISNUMBER($N98))</formula>
    </cfRule>
  </conditionalFormatting>
  <conditionalFormatting sqref="A98:F117">
    <cfRule type="expression" dxfId="3365" priority="94">
      <formula>AND($E98 &gt; 0, ISNUMBER($E98))</formula>
    </cfRule>
    <cfRule type="expression" dxfId="3364" priority="95">
      <formula>AND($E98 = 0 * ISNUMBER($E98))</formula>
    </cfRule>
    <cfRule type="expression" dxfId="3363" priority="96">
      <formula>AND($E98 &lt; 0, ISNUMBER($E98))</formula>
    </cfRule>
  </conditionalFormatting>
  <conditionalFormatting sqref="A98:C117 G98:I117">
    <cfRule type="expression" dxfId="3362" priority="91">
      <formula>AND($H98 &gt; 0, ISNUMBER($H98))</formula>
    </cfRule>
    <cfRule type="expression" dxfId="3361" priority="92">
      <formula>AND($H98 = 0 * ISNUMBER($H98))</formula>
    </cfRule>
    <cfRule type="expression" dxfId="3360" priority="93">
      <formula>AND($H98 &lt; 0, ISNUMBER($H98))</formula>
    </cfRule>
  </conditionalFormatting>
  <conditionalFormatting sqref="A98:C117 J98:L117">
    <cfRule type="expression" dxfId="3359" priority="88">
      <formula>AND($K98 &gt; 0, ISNUMBER($K98))</formula>
    </cfRule>
    <cfRule type="expression" dxfId="3358" priority="89">
      <formula>AND($K98 = 0 * ISNUMBER($K98))</formula>
    </cfRule>
    <cfRule type="expression" dxfId="3357" priority="90">
      <formula>AND($K98 &lt; 0, ISNUMBER($K98))</formula>
    </cfRule>
  </conditionalFormatting>
  <conditionalFormatting sqref="D96:F97 E118:F118">
    <cfRule type="expression" dxfId="3356" priority="82">
      <formula>$E$118 &gt; 0</formula>
    </cfRule>
    <cfRule type="expression" dxfId="3355" priority="83">
      <formula>$E$118 = 0</formula>
    </cfRule>
    <cfRule type="expression" dxfId="3354" priority="84">
      <formula>$E$118 &lt; 0</formula>
    </cfRule>
  </conditionalFormatting>
  <conditionalFormatting sqref="G96:I97 H118:I118">
    <cfRule type="expression" dxfId="3353" priority="79">
      <formula>$H$118 &gt; 0</formula>
    </cfRule>
    <cfRule type="expression" dxfId="3352" priority="80">
      <formula>$H$118 = 0</formula>
    </cfRule>
    <cfRule type="expression" dxfId="3351" priority="81">
      <formula>$H$118 &lt; 0</formula>
    </cfRule>
  </conditionalFormatting>
  <conditionalFormatting sqref="J96:L97 K118:L118">
    <cfRule type="expression" dxfId="3350" priority="76">
      <formula>$K$118 &gt; 0</formula>
    </cfRule>
    <cfRule type="expression" dxfId="3349" priority="77">
      <formula>$K$118 = 0</formula>
    </cfRule>
    <cfRule type="expression" dxfId="3348" priority="78">
      <formula>$K$118 &lt; 0</formula>
    </cfRule>
  </conditionalFormatting>
  <conditionalFormatting sqref="M96:O97 N118:O118">
    <cfRule type="expression" dxfId="3347" priority="73">
      <formula>$N$118 &gt; 0</formula>
    </cfRule>
    <cfRule type="expression" dxfId="3346" priority="74">
      <formula>$N$118 = 0</formula>
    </cfRule>
    <cfRule type="expression" dxfId="3345" priority="75">
      <formula>$N$118 &lt; 0</formula>
    </cfRule>
  </conditionalFormatting>
  <conditionalFormatting sqref="A125:C144 M125:O144">
    <cfRule type="expression" dxfId="3344" priority="61">
      <formula>AND($N125 &gt; 0, ISNUMBER($N125))</formula>
    </cfRule>
    <cfRule type="expression" dxfId="3343" priority="62">
      <formula>AND($N125 = 0 * ISNUMBER($N125))</formula>
    </cfRule>
    <cfRule type="expression" dxfId="3342" priority="63">
      <formula>AND($N125 &lt; 0, ISNUMBER($N125))</formula>
    </cfRule>
  </conditionalFormatting>
  <conditionalFormatting sqref="A125:F144">
    <cfRule type="expression" dxfId="3341" priority="70">
      <formula>AND($E125 &gt; 0, ISNUMBER($E125))</formula>
    </cfRule>
    <cfRule type="expression" dxfId="3340" priority="71">
      <formula>AND($E125 = 0 * ISNUMBER($E125))</formula>
    </cfRule>
    <cfRule type="expression" dxfId="3339" priority="72">
      <formula>AND($E125 &lt; 0, ISNUMBER($E125))</formula>
    </cfRule>
  </conditionalFormatting>
  <conditionalFormatting sqref="A125:C144 G125:I144">
    <cfRule type="expression" dxfId="3338" priority="67">
      <formula>AND($H125 &gt; 0, ISNUMBER($H125))</formula>
    </cfRule>
    <cfRule type="expression" dxfId="3337" priority="68">
      <formula>AND($H125 = 0 * ISNUMBER($H125))</formula>
    </cfRule>
    <cfRule type="expression" dxfId="3336" priority="69">
      <formula>AND($H125 &lt; 0, ISNUMBER($H125))</formula>
    </cfRule>
  </conditionalFormatting>
  <conditionalFormatting sqref="A125:C144 J125:L144">
    <cfRule type="expression" dxfId="3335" priority="64">
      <formula>AND($K125 &gt; 0, ISNUMBER($K125))</formula>
    </cfRule>
    <cfRule type="expression" dxfId="3334" priority="65">
      <formula>AND($K125 = 0 * ISNUMBER($K125))</formula>
    </cfRule>
    <cfRule type="expression" dxfId="3333" priority="66">
      <formula>AND($K125 &lt; 0, ISNUMBER($K125))</formula>
    </cfRule>
  </conditionalFormatting>
  <conditionalFormatting sqref="D123:F124 E145:F145">
    <cfRule type="expression" dxfId="3332" priority="58">
      <formula>$E$145 &gt; 0</formula>
    </cfRule>
    <cfRule type="expression" dxfId="3331" priority="59">
      <formula>$E$145 = 0</formula>
    </cfRule>
    <cfRule type="expression" dxfId="3330" priority="60">
      <formula>$E$145 &lt; 0</formula>
    </cfRule>
  </conditionalFormatting>
  <conditionalFormatting sqref="G123:I124 H145:I145">
    <cfRule type="expression" dxfId="3329" priority="55">
      <formula>$H$145 &gt; 0</formula>
    </cfRule>
    <cfRule type="expression" dxfId="3328" priority="56">
      <formula>$H$145 = 0</formula>
    </cfRule>
    <cfRule type="expression" dxfId="3327" priority="57">
      <formula>$H$145 &lt; 0</formula>
    </cfRule>
  </conditionalFormatting>
  <conditionalFormatting sqref="J123:L124 K145:L145">
    <cfRule type="expression" dxfId="3326" priority="52">
      <formula>$K$145 &gt; 0</formula>
    </cfRule>
    <cfRule type="expression" dxfId="3325" priority="53">
      <formula>$K$145 = 0</formula>
    </cfRule>
    <cfRule type="expression" dxfId="3324" priority="54">
      <formula>$K$145 &lt; 0</formula>
    </cfRule>
  </conditionalFormatting>
  <conditionalFormatting sqref="M123:O124 N145:O145">
    <cfRule type="expression" dxfId="3323" priority="49">
      <formula>$N$145 &gt; 0</formula>
    </cfRule>
    <cfRule type="expression" dxfId="3322" priority="50">
      <formula>$N$145 = 0</formula>
    </cfRule>
    <cfRule type="expression" dxfId="3321" priority="51">
      <formula>$N$145 &lt; 0</formula>
    </cfRule>
  </conditionalFormatting>
  <conditionalFormatting sqref="A152:C171 M152:O171">
    <cfRule type="expression" dxfId="3320" priority="37">
      <formula>AND($N152 &gt; 0, ISNUMBER($N152))</formula>
    </cfRule>
    <cfRule type="expression" dxfId="3319" priority="38">
      <formula>AND($N152 = 0 * ISNUMBER($N152))</formula>
    </cfRule>
    <cfRule type="expression" dxfId="3318" priority="39">
      <formula>AND($N152 &lt; 0, ISNUMBER($N152))</formula>
    </cfRule>
  </conditionalFormatting>
  <conditionalFormatting sqref="A152:F171">
    <cfRule type="expression" dxfId="3317" priority="46">
      <formula>AND($E152 &gt; 0, ISNUMBER($E152))</formula>
    </cfRule>
    <cfRule type="expression" dxfId="3316" priority="47">
      <formula>AND($E152 = 0 * ISNUMBER($E152))</formula>
    </cfRule>
    <cfRule type="expression" dxfId="3315" priority="48">
      <formula>AND($E152 &lt; 0, ISNUMBER($E152))</formula>
    </cfRule>
  </conditionalFormatting>
  <conditionalFormatting sqref="A152:C171 G152:I171">
    <cfRule type="expression" dxfId="3314" priority="43">
      <formula>AND($H152 &gt; 0, ISNUMBER($H152))</formula>
    </cfRule>
    <cfRule type="expression" dxfId="3313" priority="44">
      <formula>AND($H152 = 0 * ISNUMBER($H152))</formula>
    </cfRule>
    <cfRule type="expression" dxfId="3312" priority="45">
      <formula>AND($H152 &lt; 0, ISNUMBER($H152))</formula>
    </cfRule>
  </conditionalFormatting>
  <conditionalFormatting sqref="A152:C171 J152:L171">
    <cfRule type="expression" dxfId="3311" priority="40">
      <formula>AND($K152 &gt; 0, ISNUMBER($K152))</formula>
    </cfRule>
    <cfRule type="expression" dxfId="3310" priority="41">
      <formula>AND($K152 = 0 * ISNUMBER($K152))</formula>
    </cfRule>
    <cfRule type="expression" dxfId="3309" priority="42">
      <formula>AND($K152 &lt; 0, ISNUMBER($K152))</formula>
    </cfRule>
  </conditionalFormatting>
  <conditionalFormatting sqref="D150:F151 E172:F172">
    <cfRule type="expression" dxfId="3308" priority="34">
      <formula>$E$172 &gt; 0</formula>
    </cfRule>
    <cfRule type="expression" dxfId="3307" priority="35">
      <formula>$E$172 = 0</formula>
    </cfRule>
    <cfRule type="expression" dxfId="3306" priority="36">
      <formula>$E$172 &lt; 0</formula>
    </cfRule>
  </conditionalFormatting>
  <conditionalFormatting sqref="G150:I151 H172:I172">
    <cfRule type="expression" dxfId="3305" priority="31">
      <formula>$H$172 &gt; 0</formula>
    </cfRule>
    <cfRule type="expression" dxfId="3304" priority="32">
      <formula>$H$172 = 0</formula>
    </cfRule>
    <cfRule type="expression" dxfId="3303" priority="33">
      <formula>$H$172 &lt; 0</formula>
    </cfRule>
  </conditionalFormatting>
  <conditionalFormatting sqref="J150:L151 K172:L172">
    <cfRule type="expression" dxfId="3302" priority="28">
      <formula>$K$172 &gt; 0</formula>
    </cfRule>
    <cfRule type="expression" dxfId="3301" priority="29">
      <formula>$K$172 = 0</formula>
    </cfRule>
    <cfRule type="expression" dxfId="3300" priority="30">
      <formula>$K$172 &lt; 0</formula>
    </cfRule>
  </conditionalFormatting>
  <conditionalFormatting sqref="M150:O151 N172:O172">
    <cfRule type="expression" dxfId="3299" priority="25">
      <formula>$N$172 &gt; 0</formula>
    </cfRule>
    <cfRule type="expression" dxfId="3298" priority="26">
      <formula>$N$172 = 0</formula>
    </cfRule>
    <cfRule type="expression" dxfId="3297" priority="27">
      <formula>$N$172 &lt; 0</formula>
    </cfRule>
  </conditionalFormatting>
  <conditionalFormatting sqref="A179:C198 M179:O198">
    <cfRule type="expression" dxfId="3296" priority="13">
      <formula>AND($N179 &gt; 0, ISNUMBER($N179))</formula>
    </cfRule>
    <cfRule type="expression" dxfId="3295" priority="14">
      <formula>AND($N179 = 0 * ISNUMBER($N179))</formula>
    </cfRule>
    <cfRule type="expression" dxfId="3294" priority="15">
      <formula>AND($N179 &lt; 0, ISNUMBER($N179))</formula>
    </cfRule>
  </conditionalFormatting>
  <conditionalFormatting sqref="A179:F198">
    <cfRule type="expression" dxfId="3293" priority="22">
      <formula>AND($E179 &gt; 0, ISNUMBER($E179))</formula>
    </cfRule>
    <cfRule type="expression" dxfId="3292" priority="23">
      <formula>AND($E179 = 0 * ISNUMBER($E179))</formula>
    </cfRule>
    <cfRule type="expression" dxfId="3291" priority="24">
      <formula>AND($E179 &lt; 0, ISNUMBER($E179))</formula>
    </cfRule>
  </conditionalFormatting>
  <conditionalFormatting sqref="A179:C198 G179:I198">
    <cfRule type="expression" dxfId="3290" priority="19">
      <formula>AND($H179 &gt; 0, ISNUMBER($H179))</formula>
    </cfRule>
    <cfRule type="expression" dxfId="3289" priority="20">
      <formula>AND($H179 = 0 * ISNUMBER($H179))</formula>
    </cfRule>
    <cfRule type="expression" dxfId="3288" priority="21">
      <formula>AND($H179 &lt; 0, ISNUMBER($H179))</formula>
    </cfRule>
  </conditionalFormatting>
  <conditionalFormatting sqref="A179:C198 J179:L198">
    <cfRule type="expression" dxfId="3287" priority="16">
      <formula>AND($K179 &gt; 0, ISNUMBER($K179))</formula>
    </cfRule>
    <cfRule type="expression" dxfId="3286" priority="17">
      <formula>AND($K179 = 0 * ISNUMBER($K179))</formula>
    </cfRule>
    <cfRule type="expression" dxfId="3285" priority="18">
      <formula>AND($K179 &lt; 0, ISNUMBER($K179))</formula>
    </cfRule>
  </conditionalFormatting>
  <conditionalFormatting sqref="D177:F178 E199:F199">
    <cfRule type="expression" dxfId="3284" priority="10">
      <formula>$E$199 &gt; 0</formula>
    </cfRule>
    <cfRule type="expression" dxfId="3283" priority="11">
      <formula>$E$199 = 0</formula>
    </cfRule>
    <cfRule type="expression" dxfId="3282" priority="12">
      <formula>$E$199 &lt; 0</formula>
    </cfRule>
  </conditionalFormatting>
  <conditionalFormatting sqref="G177:I178 H199:I199">
    <cfRule type="expression" dxfId="3281" priority="7">
      <formula>$H$199 &gt; 0</formula>
    </cfRule>
    <cfRule type="expression" dxfId="3280" priority="8">
      <formula>$H$199 = 0</formula>
    </cfRule>
    <cfRule type="expression" dxfId="3279" priority="9">
      <formula>$H$199 &lt; 0</formula>
    </cfRule>
  </conditionalFormatting>
  <conditionalFormatting sqref="J177:L178 K199:L199">
    <cfRule type="expression" dxfId="3278" priority="4">
      <formula>$K$199 &gt; 0</formula>
    </cfRule>
    <cfRule type="expression" dxfId="3277" priority="5">
      <formula>$K$199 = 0</formula>
    </cfRule>
    <cfRule type="expression" dxfId="3276" priority="6">
      <formula>$K$199 &lt; 0</formula>
    </cfRule>
  </conditionalFormatting>
  <conditionalFormatting sqref="M177:O178 N199:O199">
    <cfRule type="expression" dxfId="3275" priority="1">
      <formula>$N$199 &gt; 0</formula>
    </cfRule>
    <cfRule type="expression" dxfId="3274" priority="2">
      <formula>$N$199 = 0</formula>
    </cfRule>
    <cfRule type="expression" dxfId="327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44411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65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2021-08-03(화) 오전 00:00</v>
      </c>
      <c r="C15" s="300"/>
      <c r="D15" s="274" t="str">
        <f>TEXT($G$1, "[$-ko-KR]yyyy-mm-dd(ddd) ") &amp; "오후 14:00"</f>
        <v>2021-08-03(화) 오후 14:00</v>
      </c>
      <c r="E15" s="275"/>
      <c r="F15" s="276"/>
      <c r="G15" s="274" t="str">
        <f>TEXT($G$1, "[$-ko-KR]yyyy-mm-dd(ddd) ") &amp; "오후 19:00"</f>
        <v>2021-08-03(화) 오후 19:00</v>
      </c>
      <c r="H15" s="275"/>
      <c r="I15" s="276"/>
      <c r="J15" s="274" t="str">
        <f>TEXT($G$1, "[$-ko-KR]yyyy-mm-dd(ddd) ") &amp; "오후 21:00"</f>
        <v>2021-08-03(화) 오후 21:00</v>
      </c>
      <c r="K15" s="275"/>
      <c r="L15" s="276"/>
      <c r="M15" s="274" t="str">
        <f>TEXT($G$1+1, "[$-ko-KR]yyyy-mm-dd(ddd) ") &amp; "오전 00:00"</f>
        <v>2021-08-04(수)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65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2021-08-03(화) 오전 00:00</v>
      </c>
      <c r="C42" s="302"/>
      <c r="D42" s="274" t="str">
        <f>TEXT($G$1, "[$-ko-KR]yyyy-mm-dd(ddd) ") &amp; "오후 14:00"</f>
        <v>2021-08-03(화) 오후 14:00</v>
      </c>
      <c r="E42" s="275"/>
      <c r="F42" s="276"/>
      <c r="G42" s="274" t="str">
        <f>TEXT($G$1, "[$-ko-KR]yyyy-mm-dd(ddd) ") &amp; "오후 19:00"</f>
        <v>2021-08-03(화) 오후 19:00</v>
      </c>
      <c r="H42" s="275"/>
      <c r="I42" s="276"/>
      <c r="J42" s="274" t="str">
        <f>TEXT($G$1, "[$-ko-KR]yyyy-mm-dd(ddd) ") &amp; "오후 21:00"</f>
        <v>2021-08-03(화) 오후 21:00</v>
      </c>
      <c r="K42" s="275"/>
      <c r="L42" s="276"/>
      <c r="M42" s="274" t="str">
        <f>TEXT($G$1+1, "[$-ko-KR]yyyy-mm-dd(ddd) ") &amp; "오전 00:00"</f>
        <v>2021-08-04(수)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60"/>
      <c r="R44" s="260"/>
      <c r="S44" s="260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60"/>
      <c r="R45" s="260"/>
      <c r="S45" s="260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50"/>
      <c r="R46" s="250"/>
      <c r="S46" s="250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50"/>
      <c r="R47" s="250"/>
      <c r="S47" s="250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50"/>
      <c r="R48" s="250"/>
      <c r="S48" s="250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50"/>
      <c r="R49" s="250"/>
      <c r="S49" s="250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50"/>
      <c r="R50" s="250"/>
      <c r="S50" s="250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50"/>
      <c r="R51" s="250"/>
      <c r="S51" s="250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51"/>
      <c r="R53" s="252"/>
      <c r="S53" s="253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54"/>
      <c r="R54" s="255"/>
      <c r="S54" s="256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57"/>
      <c r="R55" s="258"/>
      <c r="S55" s="259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50"/>
      <c r="R56" s="250"/>
      <c r="S56" s="250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60"/>
      <c r="R57" s="260"/>
      <c r="S57" s="260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60"/>
      <c r="R58" s="260"/>
      <c r="S58" s="260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50"/>
      <c r="R59" s="250"/>
      <c r="S59" s="250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50"/>
      <c r="R60" s="250"/>
      <c r="S60" s="250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50"/>
      <c r="R61" s="250"/>
      <c r="S61" s="250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39"/>
      <c r="R62" s="240"/>
      <c r="S62" s="241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65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2021-08-03(화) 오전 00:00</v>
      </c>
      <c r="C69" s="302"/>
      <c r="D69" s="274" t="str">
        <f>TEXT($G$1, "[$-ko-KR]yyyy-mm-dd(ddd) ") &amp; "오후 14:00"</f>
        <v>2021-08-03(화) 오후 14:00</v>
      </c>
      <c r="E69" s="275"/>
      <c r="F69" s="276"/>
      <c r="G69" s="274" t="str">
        <f>TEXT($G$1, "[$-ko-KR]yyyy-mm-dd(ddd) ") &amp; "오후 19:00"</f>
        <v>2021-08-03(화) 오후 19:00</v>
      </c>
      <c r="H69" s="275"/>
      <c r="I69" s="276"/>
      <c r="J69" s="274" t="str">
        <f>TEXT($G$1, "[$-ko-KR]yyyy-mm-dd(ddd) ") &amp; "오후 21:00"</f>
        <v>2021-08-03(화) 오후 21:00</v>
      </c>
      <c r="K69" s="275"/>
      <c r="L69" s="276"/>
      <c r="M69" s="274" t="str">
        <f>TEXT($G$1+1, "[$-ko-KR]yyyy-mm-dd(ddd) ") &amp; "오전 00:00"</f>
        <v>2021-08-04(수)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60"/>
      <c r="R71" s="260"/>
      <c r="S71" s="260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60"/>
      <c r="R72" s="260"/>
      <c r="S72" s="260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50"/>
      <c r="R73" s="250"/>
      <c r="S73" s="250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50"/>
      <c r="R74" s="250"/>
      <c r="S74" s="250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50"/>
      <c r="R75" s="250"/>
      <c r="S75" s="250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50"/>
      <c r="R76" s="250"/>
      <c r="S76" s="250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50"/>
      <c r="R77" s="250"/>
      <c r="S77" s="250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50"/>
      <c r="R78" s="250"/>
      <c r="S78" s="250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51"/>
      <c r="R80" s="252"/>
      <c r="S80" s="253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54"/>
      <c r="R81" s="255"/>
      <c r="S81" s="256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57"/>
      <c r="R82" s="258"/>
      <c r="S82" s="259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50"/>
      <c r="R83" s="250"/>
      <c r="S83" s="250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60"/>
      <c r="R84" s="260"/>
      <c r="S84" s="260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60"/>
      <c r="R85" s="260"/>
      <c r="S85" s="260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50"/>
      <c r="R86" s="250"/>
      <c r="S86" s="250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50"/>
      <c r="R87" s="250"/>
      <c r="S87" s="250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50"/>
      <c r="R88" s="250"/>
      <c r="S88" s="250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39"/>
      <c r="R89" s="240"/>
      <c r="S89" s="241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65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2021-08-03(화) 오전 00:00</v>
      </c>
      <c r="C96" s="302"/>
      <c r="D96" s="274" t="str">
        <f>TEXT($G$1, "[$-ko-KR]yyyy-mm-dd(ddd) ") &amp; "오후 14:00"</f>
        <v>2021-08-03(화) 오후 14:00</v>
      </c>
      <c r="E96" s="275"/>
      <c r="F96" s="276"/>
      <c r="G96" s="274" t="str">
        <f>TEXT($G$1, "[$-ko-KR]yyyy-mm-dd(ddd) ") &amp; "오후 19:00"</f>
        <v>2021-08-03(화) 오후 19:00</v>
      </c>
      <c r="H96" s="275"/>
      <c r="I96" s="276"/>
      <c r="J96" s="274" t="str">
        <f>TEXT($G$1, "[$-ko-KR]yyyy-mm-dd(ddd) ") &amp; "오후 21:00"</f>
        <v>2021-08-03(화) 오후 21:00</v>
      </c>
      <c r="K96" s="275"/>
      <c r="L96" s="276"/>
      <c r="M96" s="274" t="str">
        <f>TEXT($G$1+1, "[$-ko-KR]yyyy-mm-dd(ddd) ") &amp; "오전 00:00"</f>
        <v>2021-08-04(수)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60"/>
      <c r="R98" s="260"/>
      <c r="S98" s="260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60"/>
      <c r="R99" s="260"/>
      <c r="S99" s="260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50"/>
      <c r="R100" s="250"/>
      <c r="S100" s="250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50"/>
      <c r="R101" s="250"/>
      <c r="S101" s="250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50"/>
      <c r="R102" s="250"/>
      <c r="S102" s="250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50"/>
      <c r="R103" s="250"/>
      <c r="S103" s="250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50"/>
      <c r="R104" s="250"/>
      <c r="S104" s="250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50"/>
      <c r="R105" s="250"/>
      <c r="S105" s="250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51"/>
      <c r="R107" s="252"/>
      <c r="S107" s="253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54"/>
      <c r="R108" s="255"/>
      <c r="S108" s="256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57"/>
      <c r="R109" s="258"/>
      <c r="S109" s="259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50"/>
      <c r="R110" s="250"/>
      <c r="S110" s="250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60"/>
      <c r="R111" s="260"/>
      <c r="S111" s="260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60"/>
      <c r="R112" s="260"/>
      <c r="S112" s="260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50"/>
      <c r="R113" s="250"/>
      <c r="S113" s="250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50"/>
      <c r="R114" s="250"/>
      <c r="S114" s="250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50"/>
      <c r="R115" s="250"/>
      <c r="S115" s="250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39"/>
      <c r="R116" s="240"/>
      <c r="S116" s="241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65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2021-08-03(화) 오전 00:00</v>
      </c>
      <c r="C123" s="302"/>
      <c r="D123" s="274" t="str">
        <f>TEXT($G$1, "[$-ko-KR]yyyy-mm-dd(ddd) ") &amp; "오후 14:00"</f>
        <v>2021-08-03(화) 오후 14:00</v>
      </c>
      <c r="E123" s="275"/>
      <c r="F123" s="276"/>
      <c r="G123" s="274" t="str">
        <f>TEXT($G$1, "[$-ko-KR]yyyy-mm-dd(ddd) ") &amp; "오후 19:00"</f>
        <v>2021-08-03(화) 오후 19:00</v>
      </c>
      <c r="H123" s="275"/>
      <c r="I123" s="276"/>
      <c r="J123" s="274" t="str">
        <f>TEXT($G$1, "[$-ko-KR]yyyy-mm-dd(ddd) ") &amp; "오후 21:00"</f>
        <v>2021-08-03(화) 오후 21:00</v>
      </c>
      <c r="K123" s="275"/>
      <c r="L123" s="276"/>
      <c r="M123" s="274" t="str">
        <f>TEXT($G$1+1, "[$-ko-KR]yyyy-mm-dd(ddd) ") &amp; "오전 00:00"</f>
        <v>2021-08-04(수)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60"/>
      <c r="R125" s="260"/>
      <c r="S125" s="260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60"/>
      <c r="R126" s="260"/>
      <c r="S126" s="260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50"/>
      <c r="R127" s="250"/>
      <c r="S127" s="250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50"/>
      <c r="R128" s="250"/>
      <c r="S128" s="250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50"/>
      <c r="R129" s="250"/>
      <c r="S129" s="250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50"/>
      <c r="R130" s="250"/>
      <c r="S130" s="250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50"/>
      <c r="R131" s="250"/>
      <c r="S131" s="250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50"/>
      <c r="R132" s="250"/>
      <c r="S132" s="250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51"/>
      <c r="R134" s="252"/>
      <c r="S134" s="253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54"/>
      <c r="R135" s="255"/>
      <c r="S135" s="256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57"/>
      <c r="R136" s="258"/>
      <c r="S136" s="259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50"/>
      <c r="R137" s="250"/>
      <c r="S137" s="250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60"/>
      <c r="R138" s="260"/>
      <c r="S138" s="260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60"/>
      <c r="R139" s="260"/>
      <c r="S139" s="260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50"/>
      <c r="R140" s="250"/>
      <c r="S140" s="250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50"/>
      <c r="R141" s="250"/>
      <c r="S141" s="250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50"/>
      <c r="R142" s="250"/>
      <c r="S142" s="250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39"/>
      <c r="R143" s="240"/>
      <c r="S143" s="241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65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2021-08-03(화) 오전 00:00</v>
      </c>
      <c r="C150" s="302"/>
      <c r="D150" s="274" t="str">
        <f>TEXT($G$1, "[$-ko-KR]yyyy-mm-dd(ddd) ") &amp; "오후 14:00"</f>
        <v>2021-08-03(화) 오후 14:00</v>
      </c>
      <c r="E150" s="275"/>
      <c r="F150" s="276"/>
      <c r="G150" s="274" t="str">
        <f>TEXT($G$1, "[$-ko-KR]yyyy-mm-dd(ddd) ") &amp; "오후 19:00"</f>
        <v>2021-08-03(화) 오후 19:00</v>
      </c>
      <c r="H150" s="275"/>
      <c r="I150" s="276"/>
      <c r="J150" s="274" t="str">
        <f>TEXT($G$1, "[$-ko-KR]yyyy-mm-dd(ddd) ") &amp; "오후 21:00"</f>
        <v>2021-08-03(화) 오후 21:00</v>
      </c>
      <c r="K150" s="275"/>
      <c r="L150" s="276"/>
      <c r="M150" s="274" t="str">
        <f>TEXT($G$1+1, "[$-ko-KR]yyyy-mm-dd(ddd) ") &amp; "오전 00:00"</f>
        <v>2021-08-04(수)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60"/>
      <c r="R152" s="260"/>
      <c r="S152" s="260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60"/>
      <c r="R153" s="260"/>
      <c r="S153" s="260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50"/>
      <c r="R154" s="250"/>
      <c r="S154" s="250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50"/>
      <c r="R155" s="250"/>
      <c r="S155" s="250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50"/>
      <c r="R156" s="250"/>
      <c r="S156" s="250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50"/>
      <c r="R157" s="250"/>
      <c r="S157" s="250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50"/>
      <c r="R158" s="250"/>
      <c r="S158" s="250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50"/>
      <c r="R159" s="250"/>
      <c r="S159" s="250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51"/>
      <c r="R161" s="252"/>
      <c r="S161" s="253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54"/>
      <c r="R162" s="255"/>
      <c r="S162" s="256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57"/>
      <c r="R163" s="258"/>
      <c r="S163" s="259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50"/>
      <c r="R164" s="250"/>
      <c r="S164" s="250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60"/>
      <c r="R165" s="260"/>
      <c r="S165" s="260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60"/>
      <c r="R166" s="260"/>
      <c r="S166" s="260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50"/>
      <c r="R167" s="250"/>
      <c r="S167" s="250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50"/>
      <c r="R168" s="250"/>
      <c r="S168" s="250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50"/>
      <c r="R169" s="250"/>
      <c r="S169" s="250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39"/>
      <c r="R170" s="240"/>
      <c r="S170" s="241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65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2021-08-03(화) 오전 00:00</v>
      </c>
      <c r="C177" s="302"/>
      <c r="D177" s="274" t="str">
        <f>TEXT($G$1, "[$-ko-KR]yyyy-mm-dd(ddd) ") &amp; "오후 14:00"</f>
        <v>2021-08-03(화) 오후 14:00</v>
      </c>
      <c r="E177" s="275"/>
      <c r="F177" s="276"/>
      <c r="G177" s="274" t="str">
        <f>TEXT($G$1, "[$-ko-KR]yyyy-mm-dd(ddd) ") &amp; "오후 19:00"</f>
        <v>2021-08-03(화) 오후 19:00</v>
      </c>
      <c r="H177" s="275"/>
      <c r="I177" s="276"/>
      <c r="J177" s="274" t="str">
        <f>TEXT($G$1, "[$-ko-KR]yyyy-mm-dd(ddd) ") &amp; "오후 21:00"</f>
        <v>2021-08-03(화) 오후 21:00</v>
      </c>
      <c r="K177" s="275"/>
      <c r="L177" s="276"/>
      <c r="M177" s="274" t="str">
        <f>TEXT($G$1+1, "[$-ko-KR]yyyy-mm-dd(ddd) ") &amp; "오전 00:00"</f>
        <v>2021-08-04(수)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60"/>
      <c r="R179" s="260"/>
      <c r="S179" s="260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60"/>
      <c r="R180" s="260"/>
      <c r="S180" s="260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50"/>
      <c r="R181" s="250"/>
      <c r="S181" s="250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50"/>
      <c r="R182" s="250"/>
      <c r="S182" s="250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50"/>
      <c r="R183" s="250"/>
      <c r="S183" s="250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50"/>
      <c r="R184" s="250"/>
      <c r="S184" s="250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50"/>
      <c r="R185" s="250"/>
      <c r="S185" s="250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50"/>
      <c r="R186" s="250"/>
      <c r="S186" s="250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51"/>
      <c r="R188" s="252"/>
      <c r="S188" s="253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54"/>
      <c r="R189" s="255"/>
      <c r="S189" s="256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57"/>
      <c r="R190" s="258"/>
      <c r="S190" s="259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50"/>
      <c r="R191" s="250"/>
      <c r="S191" s="250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60"/>
      <c r="R192" s="260"/>
      <c r="S192" s="260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60"/>
      <c r="R193" s="260"/>
      <c r="S193" s="260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50"/>
      <c r="R194" s="250"/>
      <c r="S194" s="250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50"/>
      <c r="R195" s="250"/>
      <c r="S195" s="250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50"/>
      <c r="R196" s="250"/>
      <c r="S196" s="250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39"/>
      <c r="R197" s="240"/>
      <c r="S197" s="241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45"/>
      <c r="R199" s="246"/>
      <c r="S199" s="24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7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6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6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6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6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6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2" priority="157">
      <formula>AND($N17 &gt; 0, ISNUMBER($N17))</formula>
    </cfRule>
    <cfRule type="expression" dxfId="3261" priority="158">
      <formula>AND($N17 = 0 * ISNUMBER($N17))</formula>
    </cfRule>
    <cfRule type="expression" dxfId="3260" priority="159">
      <formula>AND($N17 &lt; 0, ISNUMBER($N17))</formula>
    </cfRule>
  </conditionalFormatting>
  <conditionalFormatting sqref="A17:F36">
    <cfRule type="expression" dxfId="3259" priority="166">
      <formula>AND($E17 &gt; 0, ISNUMBER($E17))</formula>
    </cfRule>
    <cfRule type="expression" dxfId="3258" priority="167">
      <formula>AND($E17 = 0 * ISNUMBER($E17))</formula>
    </cfRule>
    <cfRule type="expression" dxfId="3257" priority="168">
      <formula>AND($E17 &lt; 0, ISNUMBER($E17))</formula>
    </cfRule>
  </conditionalFormatting>
  <conditionalFormatting sqref="A17:C36 G17:I36">
    <cfRule type="expression" dxfId="3256" priority="163">
      <formula>AND($H17 &gt; 0, ISNUMBER($H17))</formula>
    </cfRule>
    <cfRule type="expression" dxfId="3255" priority="164">
      <formula>AND($H17 = 0 * ISNUMBER($H17))</formula>
    </cfRule>
    <cfRule type="expression" dxfId="3254" priority="165">
      <formula>AND($H17 &lt; 0, ISNUMBER($H17))</formula>
    </cfRule>
  </conditionalFormatting>
  <conditionalFormatting sqref="A17:C36 J17:L36">
    <cfRule type="expression" dxfId="3253" priority="160">
      <formula>AND($K17 &gt; 0, ISNUMBER($K17))</formula>
    </cfRule>
    <cfRule type="expression" dxfId="3252" priority="161">
      <formula>AND($K17 = 0 * ISNUMBER($K17))</formula>
    </cfRule>
    <cfRule type="expression" dxfId="3251" priority="162">
      <formula>AND($K17 &lt; 0, ISNUMBER($K17))</formula>
    </cfRule>
  </conditionalFormatting>
  <conditionalFormatting sqref="D15:F16 E37:F37">
    <cfRule type="expression" dxfId="3250" priority="154">
      <formula>$E$37 &gt; 0</formula>
    </cfRule>
    <cfRule type="expression" dxfId="3249" priority="155">
      <formula>$E$37 = 0</formula>
    </cfRule>
    <cfRule type="expression" dxfId="3248" priority="156">
      <formula>$E$37 &lt; 0</formula>
    </cfRule>
  </conditionalFormatting>
  <conditionalFormatting sqref="G15:I16 H37:I37">
    <cfRule type="expression" dxfId="3247" priority="151">
      <formula>$H$37 &gt; 0</formula>
    </cfRule>
    <cfRule type="expression" dxfId="3246" priority="152">
      <formula>$H$37 = 0</formula>
    </cfRule>
    <cfRule type="expression" dxfId="3245" priority="153">
      <formula>$H$37 &lt; 0</formula>
    </cfRule>
  </conditionalFormatting>
  <conditionalFormatting sqref="J15:L16 K37:L37">
    <cfRule type="expression" dxfId="3244" priority="148">
      <formula>$K$37 &gt; 0</formula>
    </cfRule>
    <cfRule type="expression" dxfId="3243" priority="149">
      <formula>$K$37 = 0</formula>
    </cfRule>
    <cfRule type="expression" dxfId="3242" priority="150">
      <formula>$K$37 &lt; 0</formula>
    </cfRule>
  </conditionalFormatting>
  <conditionalFormatting sqref="M15:O16 N37:O37">
    <cfRule type="expression" dxfId="3241" priority="145">
      <formula>$N$37 &gt; 0</formula>
    </cfRule>
    <cfRule type="expression" dxfId="3240" priority="146">
      <formula>$N$37 = 0</formula>
    </cfRule>
    <cfRule type="expression" dxfId="3239" priority="147">
      <formula>$N$37 &lt; 0</formula>
    </cfRule>
  </conditionalFormatting>
  <conditionalFormatting sqref="A44:C63 M44:O63">
    <cfRule type="expression" dxfId="3238" priority="133">
      <formula>AND($N44 &gt; 0, ISNUMBER($N44))</formula>
    </cfRule>
    <cfRule type="expression" dxfId="3237" priority="134">
      <formula>AND($N44 = 0 * ISNUMBER($N44))</formula>
    </cfRule>
    <cfRule type="expression" dxfId="3236" priority="135">
      <formula>AND($N44 &lt; 0, ISNUMBER($N44))</formula>
    </cfRule>
  </conditionalFormatting>
  <conditionalFormatting sqref="A44:F63">
    <cfRule type="expression" dxfId="3235" priority="142">
      <formula>AND($E44 &gt; 0, ISNUMBER($E44))</formula>
    </cfRule>
    <cfRule type="expression" dxfId="3234" priority="143">
      <formula>AND($E44 = 0 * ISNUMBER($E44))</formula>
    </cfRule>
    <cfRule type="expression" dxfId="3233" priority="144">
      <formula>AND($E44 &lt; 0, ISNUMBER($E44))</formula>
    </cfRule>
  </conditionalFormatting>
  <conditionalFormatting sqref="A44:C63 G44:I63">
    <cfRule type="expression" dxfId="3232" priority="139">
      <formula>AND($H44 &gt; 0, ISNUMBER($H44))</formula>
    </cfRule>
    <cfRule type="expression" dxfId="3231" priority="140">
      <formula>AND($H44 = 0 * ISNUMBER($H44))</formula>
    </cfRule>
    <cfRule type="expression" dxfId="3230" priority="141">
      <formula>AND($H44 &lt; 0, ISNUMBER($H44))</formula>
    </cfRule>
  </conditionalFormatting>
  <conditionalFormatting sqref="A44:C63 J44:L63">
    <cfRule type="expression" dxfId="3229" priority="136">
      <formula>AND($K44 &gt; 0, ISNUMBER($K44))</formula>
    </cfRule>
    <cfRule type="expression" dxfId="3228" priority="137">
      <formula>AND($K44 = 0 * ISNUMBER($K44))</formula>
    </cfRule>
    <cfRule type="expression" dxfId="3227" priority="138">
      <formula>AND($K44 &lt; 0, ISNUMBER($K44))</formula>
    </cfRule>
  </conditionalFormatting>
  <conditionalFormatting sqref="D42:F43 E64:F64">
    <cfRule type="expression" dxfId="3226" priority="130">
      <formula>$E$64 &gt; 0</formula>
    </cfRule>
    <cfRule type="expression" dxfId="3225" priority="131">
      <formula>$E$64 = 0</formula>
    </cfRule>
    <cfRule type="expression" dxfId="3224" priority="132">
      <formula>$E$64 &lt; 0</formula>
    </cfRule>
  </conditionalFormatting>
  <conditionalFormatting sqref="G42:I43 H64:I64">
    <cfRule type="expression" dxfId="3223" priority="127">
      <formula>$H$64 &gt; 0</formula>
    </cfRule>
    <cfRule type="expression" dxfId="3222" priority="128">
      <formula>$H$64 = 0</formula>
    </cfRule>
    <cfRule type="expression" dxfId="3221" priority="129">
      <formula>$H$64 &lt; 0</formula>
    </cfRule>
  </conditionalFormatting>
  <conditionalFormatting sqref="J42:L43 K64:L64">
    <cfRule type="expression" dxfId="3220" priority="124">
      <formula>$K$64 &gt; 0</formula>
    </cfRule>
    <cfRule type="expression" dxfId="3219" priority="125">
      <formula>$K$64 = 0</formula>
    </cfRule>
    <cfRule type="expression" dxfId="3218" priority="126">
      <formula>$K$64 &lt; 0</formula>
    </cfRule>
  </conditionalFormatting>
  <conditionalFormatting sqref="M42:O43 N64:O64">
    <cfRule type="expression" dxfId="3217" priority="121">
      <formula>$N$64 &gt; 0</formula>
    </cfRule>
    <cfRule type="expression" dxfId="3216" priority="122">
      <formula>$N$64 = 0</formula>
    </cfRule>
    <cfRule type="expression" dxfId="3215" priority="123">
      <formula>$N$64 &lt; 0</formula>
    </cfRule>
  </conditionalFormatting>
  <conditionalFormatting sqref="A71:C90 M71:O90">
    <cfRule type="expression" dxfId="3214" priority="109">
      <formula>AND($N71 &gt; 0, ISNUMBER($N71))</formula>
    </cfRule>
    <cfRule type="expression" dxfId="3213" priority="110">
      <formula>AND($N71 = 0 * ISNUMBER($N71))</formula>
    </cfRule>
    <cfRule type="expression" dxfId="3212" priority="111">
      <formula>AND($N71 &lt; 0, ISNUMBER($N71))</formula>
    </cfRule>
  </conditionalFormatting>
  <conditionalFormatting sqref="A71:F90">
    <cfRule type="expression" dxfId="3211" priority="118">
      <formula>AND($E71 &gt; 0, ISNUMBER($E71))</formula>
    </cfRule>
    <cfRule type="expression" dxfId="3210" priority="119">
      <formula>AND($E71 = 0 * ISNUMBER($E71))</formula>
    </cfRule>
    <cfRule type="expression" dxfId="3209" priority="120">
      <formula>AND($E71 &lt; 0, ISNUMBER($E71))</formula>
    </cfRule>
  </conditionalFormatting>
  <conditionalFormatting sqref="A71:C90 G71:I90">
    <cfRule type="expression" dxfId="3208" priority="115">
      <formula>AND($H71 &gt; 0, ISNUMBER($H71))</formula>
    </cfRule>
    <cfRule type="expression" dxfId="3207" priority="116">
      <formula>AND($H71 = 0 * ISNUMBER($H71))</formula>
    </cfRule>
    <cfRule type="expression" dxfId="3206" priority="117">
      <formula>AND($H71 &lt; 0, ISNUMBER($H71))</formula>
    </cfRule>
  </conditionalFormatting>
  <conditionalFormatting sqref="A71:C90 J71:L90">
    <cfRule type="expression" dxfId="3205" priority="112">
      <formula>AND($K71 &gt; 0, ISNUMBER($K71))</formula>
    </cfRule>
    <cfRule type="expression" dxfId="3204" priority="113">
      <formula>AND($K71 = 0 * ISNUMBER($K71))</formula>
    </cfRule>
    <cfRule type="expression" dxfId="3203" priority="114">
      <formula>AND($K71 &lt; 0, ISNUMBER($K71))</formula>
    </cfRule>
  </conditionalFormatting>
  <conditionalFormatting sqref="D69:F70 E91:F91">
    <cfRule type="expression" dxfId="3202" priority="106">
      <formula>$E$91 &gt; 0</formula>
    </cfRule>
    <cfRule type="expression" dxfId="3201" priority="107">
      <formula>$E$91 = 0</formula>
    </cfRule>
    <cfRule type="expression" dxfId="3200" priority="108">
      <formula>$E$91 &lt; 0</formula>
    </cfRule>
  </conditionalFormatting>
  <conditionalFormatting sqref="G69:I70 H91:I91">
    <cfRule type="expression" dxfId="3199" priority="103">
      <formula>$H$91 &gt; 0</formula>
    </cfRule>
    <cfRule type="expression" dxfId="3198" priority="104">
      <formula>$H$91 = 0</formula>
    </cfRule>
    <cfRule type="expression" dxfId="3197" priority="105">
      <formula>$H$91 &lt; 0</formula>
    </cfRule>
  </conditionalFormatting>
  <conditionalFormatting sqref="J69:L70 K91:L91">
    <cfRule type="expression" dxfId="3196" priority="100">
      <formula>$K$91 &gt; 0</formula>
    </cfRule>
    <cfRule type="expression" dxfId="3195" priority="101">
      <formula>$K$91 = 0</formula>
    </cfRule>
    <cfRule type="expression" dxfId="3194" priority="102">
      <formula>$K$91 &lt; 0</formula>
    </cfRule>
  </conditionalFormatting>
  <conditionalFormatting sqref="M69:O70 N91:O91">
    <cfRule type="expression" dxfId="3193" priority="97">
      <formula>$N$91 &gt; 0</formula>
    </cfRule>
    <cfRule type="expression" dxfId="3192" priority="98">
      <formula>$N$91 = 0</formula>
    </cfRule>
    <cfRule type="expression" dxfId="3191" priority="99">
      <formula>$N$91 &lt; 0</formula>
    </cfRule>
  </conditionalFormatting>
  <conditionalFormatting sqref="A98:C117 M98:O117">
    <cfRule type="expression" dxfId="3190" priority="85">
      <formula>AND($N98 &gt; 0, ISNUMBER($N98))</formula>
    </cfRule>
    <cfRule type="expression" dxfId="3189" priority="86">
      <formula>AND($N98 = 0 * ISNUMBER($N98))</formula>
    </cfRule>
    <cfRule type="expression" dxfId="3188" priority="87">
      <formula>AND($N98 &lt; 0, ISNUMBER($N98))</formula>
    </cfRule>
  </conditionalFormatting>
  <conditionalFormatting sqref="A98:F117">
    <cfRule type="expression" dxfId="3187" priority="94">
      <formula>AND($E98 &gt; 0, ISNUMBER($E98))</formula>
    </cfRule>
    <cfRule type="expression" dxfId="3186" priority="95">
      <formula>AND($E98 = 0 * ISNUMBER($E98))</formula>
    </cfRule>
    <cfRule type="expression" dxfId="3185" priority="96">
      <formula>AND($E98 &lt; 0, ISNUMBER($E98))</formula>
    </cfRule>
  </conditionalFormatting>
  <conditionalFormatting sqref="A98:C117 G98:I117">
    <cfRule type="expression" dxfId="3184" priority="91">
      <formula>AND($H98 &gt; 0, ISNUMBER($H98))</formula>
    </cfRule>
    <cfRule type="expression" dxfId="3183" priority="92">
      <formula>AND($H98 = 0 * ISNUMBER($H98))</formula>
    </cfRule>
    <cfRule type="expression" dxfId="3182" priority="93">
      <formula>AND($H98 &lt; 0, ISNUMBER($H98))</formula>
    </cfRule>
  </conditionalFormatting>
  <conditionalFormatting sqref="A98:C117 J98:L117">
    <cfRule type="expression" dxfId="3181" priority="88">
      <formula>AND($K98 &gt; 0, ISNUMBER($K98))</formula>
    </cfRule>
    <cfRule type="expression" dxfId="3180" priority="89">
      <formula>AND($K98 = 0 * ISNUMBER($K98))</formula>
    </cfRule>
    <cfRule type="expression" dxfId="3179" priority="90">
      <formula>AND($K98 &lt; 0, ISNUMBER($K98))</formula>
    </cfRule>
  </conditionalFormatting>
  <conditionalFormatting sqref="D96:F97 E118:F118">
    <cfRule type="expression" dxfId="3178" priority="82">
      <formula>$E$118 &gt; 0</formula>
    </cfRule>
    <cfRule type="expression" dxfId="3177" priority="83">
      <formula>$E$118 = 0</formula>
    </cfRule>
    <cfRule type="expression" dxfId="3176" priority="84">
      <formula>$E$118 &lt; 0</formula>
    </cfRule>
  </conditionalFormatting>
  <conditionalFormatting sqref="G96:I97 H118:I118">
    <cfRule type="expression" dxfId="3175" priority="79">
      <formula>$H$118 &gt; 0</formula>
    </cfRule>
    <cfRule type="expression" dxfId="3174" priority="80">
      <formula>$H$118 = 0</formula>
    </cfRule>
    <cfRule type="expression" dxfId="3173" priority="81">
      <formula>$H$118 &lt; 0</formula>
    </cfRule>
  </conditionalFormatting>
  <conditionalFormatting sqref="J96:L97 K118:L118">
    <cfRule type="expression" dxfId="3172" priority="76">
      <formula>$K$118 &gt; 0</formula>
    </cfRule>
    <cfRule type="expression" dxfId="3171" priority="77">
      <formula>$K$118 = 0</formula>
    </cfRule>
    <cfRule type="expression" dxfId="3170" priority="78">
      <formula>$K$118 &lt; 0</formula>
    </cfRule>
  </conditionalFormatting>
  <conditionalFormatting sqref="M96:O97 N118:O118">
    <cfRule type="expression" dxfId="3169" priority="73">
      <formula>$N$118 &gt; 0</formula>
    </cfRule>
    <cfRule type="expression" dxfId="3168" priority="74">
      <formula>$N$118 = 0</formula>
    </cfRule>
    <cfRule type="expression" dxfId="3167" priority="75">
      <formula>$N$118 &lt; 0</formula>
    </cfRule>
  </conditionalFormatting>
  <conditionalFormatting sqref="A125:C144 M125:O144">
    <cfRule type="expression" dxfId="3166" priority="61">
      <formula>AND($N125 &gt; 0, ISNUMBER($N125))</formula>
    </cfRule>
    <cfRule type="expression" dxfId="3165" priority="62">
      <formula>AND($N125 = 0 * ISNUMBER($N125))</formula>
    </cfRule>
    <cfRule type="expression" dxfId="3164" priority="63">
      <formula>AND($N125 &lt; 0, ISNUMBER($N125))</formula>
    </cfRule>
  </conditionalFormatting>
  <conditionalFormatting sqref="A125:F144">
    <cfRule type="expression" dxfId="3163" priority="70">
      <formula>AND($E125 &gt; 0, ISNUMBER($E125))</formula>
    </cfRule>
    <cfRule type="expression" dxfId="3162" priority="71">
      <formula>AND($E125 = 0 * ISNUMBER($E125))</formula>
    </cfRule>
    <cfRule type="expression" dxfId="3161" priority="72">
      <formula>AND($E125 &lt; 0, ISNUMBER($E125))</formula>
    </cfRule>
  </conditionalFormatting>
  <conditionalFormatting sqref="A125:C144 G125:I144">
    <cfRule type="expression" dxfId="3160" priority="67">
      <formula>AND($H125 &gt; 0, ISNUMBER($H125))</formula>
    </cfRule>
    <cfRule type="expression" dxfId="3159" priority="68">
      <formula>AND($H125 = 0 * ISNUMBER($H125))</formula>
    </cfRule>
    <cfRule type="expression" dxfId="3158" priority="69">
      <formula>AND($H125 &lt; 0, ISNUMBER($H125))</formula>
    </cfRule>
  </conditionalFormatting>
  <conditionalFormatting sqref="A125:C144 J125:L144">
    <cfRule type="expression" dxfId="3157" priority="64">
      <formula>AND($K125 &gt; 0, ISNUMBER($K125))</formula>
    </cfRule>
    <cfRule type="expression" dxfId="3156" priority="65">
      <formula>AND($K125 = 0 * ISNUMBER($K125))</formula>
    </cfRule>
    <cfRule type="expression" dxfId="3155" priority="66">
      <formula>AND($K125 &lt; 0, ISNUMBER($K125))</formula>
    </cfRule>
  </conditionalFormatting>
  <conditionalFormatting sqref="D123:F124 E145:F145">
    <cfRule type="expression" dxfId="3154" priority="58">
      <formula>$E$145 &gt; 0</formula>
    </cfRule>
    <cfRule type="expression" dxfId="3153" priority="59">
      <formula>$E$145 = 0</formula>
    </cfRule>
    <cfRule type="expression" dxfId="3152" priority="60">
      <formula>$E$145 &lt; 0</formula>
    </cfRule>
  </conditionalFormatting>
  <conditionalFormatting sqref="G123:I124 H145:I145">
    <cfRule type="expression" dxfId="3151" priority="55">
      <formula>$H$145 &gt; 0</formula>
    </cfRule>
    <cfRule type="expression" dxfId="3150" priority="56">
      <formula>$H$145 = 0</formula>
    </cfRule>
    <cfRule type="expression" dxfId="3149" priority="57">
      <formula>$H$145 &lt; 0</formula>
    </cfRule>
  </conditionalFormatting>
  <conditionalFormatting sqref="J123:L124 K145:L145">
    <cfRule type="expression" dxfId="3148" priority="52">
      <formula>$K$145 &gt; 0</formula>
    </cfRule>
    <cfRule type="expression" dxfId="3147" priority="53">
      <formula>$K$145 = 0</formula>
    </cfRule>
    <cfRule type="expression" dxfId="3146" priority="54">
      <formula>$K$145 &lt; 0</formula>
    </cfRule>
  </conditionalFormatting>
  <conditionalFormatting sqref="M123:O124 N145:O145">
    <cfRule type="expression" dxfId="3145" priority="49">
      <formula>$N$145 &gt; 0</formula>
    </cfRule>
    <cfRule type="expression" dxfId="3144" priority="50">
      <formula>$N$145 = 0</formula>
    </cfRule>
    <cfRule type="expression" dxfId="3143" priority="51">
      <formula>$N$145 &lt; 0</formula>
    </cfRule>
  </conditionalFormatting>
  <conditionalFormatting sqref="A152:C171 M152:O171">
    <cfRule type="expression" dxfId="3142" priority="37">
      <formula>AND($N152 &gt; 0, ISNUMBER($N152))</formula>
    </cfRule>
    <cfRule type="expression" dxfId="3141" priority="38">
      <formula>AND($N152 = 0 * ISNUMBER($N152))</formula>
    </cfRule>
    <cfRule type="expression" dxfId="3140" priority="39">
      <formula>AND($N152 &lt; 0, ISNUMBER($N152))</formula>
    </cfRule>
  </conditionalFormatting>
  <conditionalFormatting sqref="A152:F171">
    <cfRule type="expression" dxfId="3139" priority="46">
      <formula>AND($E152 &gt; 0, ISNUMBER($E152))</formula>
    </cfRule>
    <cfRule type="expression" dxfId="3138" priority="47">
      <formula>AND($E152 = 0 * ISNUMBER($E152))</formula>
    </cfRule>
    <cfRule type="expression" dxfId="3137" priority="48">
      <formula>AND($E152 &lt; 0, ISNUMBER($E152))</formula>
    </cfRule>
  </conditionalFormatting>
  <conditionalFormatting sqref="A152:C171 G152:I171">
    <cfRule type="expression" dxfId="3136" priority="43">
      <formula>AND($H152 &gt; 0, ISNUMBER($H152))</formula>
    </cfRule>
    <cfRule type="expression" dxfId="3135" priority="44">
      <formula>AND($H152 = 0 * ISNUMBER($H152))</formula>
    </cfRule>
    <cfRule type="expression" dxfId="3134" priority="45">
      <formula>AND($H152 &lt; 0, ISNUMBER($H152))</formula>
    </cfRule>
  </conditionalFormatting>
  <conditionalFormatting sqref="A152:C171 J152:L171">
    <cfRule type="expression" dxfId="3133" priority="40">
      <formula>AND($K152 &gt; 0, ISNUMBER($K152))</formula>
    </cfRule>
    <cfRule type="expression" dxfId="3132" priority="41">
      <formula>AND($K152 = 0 * ISNUMBER($K152))</formula>
    </cfRule>
    <cfRule type="expression" dxfId="3131" priority="42">
      <formula>AND($K152 &lt; 0, ISNUMBER($K152))</formula>
    </cfRule>
  </conditionalFormatting>
  <conditionalFormatting sqref="D150:F151 E172:F172">
    <cfRule type="expression" dxfId="3130" priority="34">
      <formula>$E$172 &gt; 0</formula>
    </cfRule>
    <cfRule type="expression" dxfId="3129" priority="35">
      <formula>$E$172 = 0</formula>
    </cfRule>
    <cfRule type="expression" dxfId="3128" priority="36">
      <formula>$E$172 &lt; 0</formula>
    </cfRule>
  </conditionalFormatting>
  <conditionalFormatting sqref="G150:I151 H172:I172">
    <cfRule type="expression" dxfId="3127" priority="31">
      <formula>$H$172 &gt; 0</formula>
    </cfRule>
    <cfRule type="expression" dxfId="3126" priority="32">
      <formula>$H$172 = 0</formula>
    </cfRule>
    <cfRule type="expression" dxfId="3125" priority="33">
      <formula>$H$172 &lt; 0</formula>
    </cfRule>
  </conditionalFormatting>
  <conditionalFormatting sqref="J150:L151 K172:L172">
    <cfRule type="expression" dxfId="3124" priority="28">
      <formula>$K$172 &gt; 0</formula>
    </cfRule>
    <cfRule type="expression" dxfId="3123" priority="29">
      <formula>$K$172 = 0</formula>
    </cfRule>
    <cfRule type="expression" dxfId="3122" priority="30">
      <formula>$K$172 &lt; 0</formula>
    </cfRule>
  </conditionalFormatting>
  <conditionalFormatting sqref="M150:O151 N172:O172">
    <cfRule type="expression" dxfId="3121" priority="25">
      <formula>$N$172 &gt; 0</formula>
    </cfRule>
    <cfRule type="expression" dxfId="3120" priority="26">
      <formula>$N$172 = 0</formula>
    </cfRule>
    <cfRule type="expression" dxfId="3119" priority="27">
      <formula>$N$172 &lt; 0</formula>
    </cfRule>
  </conditionalFormatting>
  <conditionalFormatting sqref="A179:C198 M179:O198">
    <cfRule type="expression" dxfId="3118" priority="13">
      <formula>AND($N179 &gt; 0, ISNUMBER($N179))</formula>
    </cfRule>
    <cfRule type="expression" dxfId="3117" priority="14">
      <formula>AND($N179 = 0 * ISNUMBER($N179))</formula>
    </cfRule>
    <cfRule type="expression" dxfId="3116" priority="15">
      <formula>AND($N179 &lt; 0, ISNUMBER($N179))</formula>
    </cfRule>
  </conditionalFormatting>
  <conditionalFormatting sqref="A179:F198">
    <cfRule type="expression" dxfId="3115" priority="22">
      <formula>AND($E179 &gt; 0, ISNUMBER($E179))</formula>
    </cfRule>
    <cfRule type="expression" dxfId="3114" priority="23">
      <formula>AND($E179 = 0 * ISNUMBER($E179))</formula>
    </cfRule>
    <cfRule type="expression" dxfId="3113" priority="24">
      <formula>AND($E179 &lt; 0, ISNUMBER($E179))</formula>
    </cfRule>
  </conditionalFormatting>
  <conditionalFormatting sqref="A179:C198 G179:I198">
    <cfRule type="expression" dxfId="3112" priority="19">
      <formula>AND($H179 &gt; 0, ISNUMBER($H179))</formula>
    </cfRule>
    <cfRule type="expression" dxfId="3111" priority="20">
      <formula>AND($H179 = 0 * ISNUMBER($H179))</formula>
    </cfRule>
    <cfRule type="expression" dxfId="3110" priority="21">
      <formula>AND($H179 &lt; 0, ISNUMBER($H179))</formula>
    </cfRule>
  </conditionalFormatting>
  <conditionalFormatting sqref="A179:C198 J179:L198">
    <cfRule type="expression" dxfId="3109" priority="16">
      <formula>AND($K179 &gt; 0, ISNUMBER($K179))</formula>
    </cfRule>
    <cfRule type="expression" dxfId="3108" priority="17">
      <formula>AND($K179 = 0 * ISNUMBER($K179))</formula>
    </cfRule>
    <cfRule type="expression" dxfId="3107" priority="18">
      <formula>AND($K179 &lt; 0, ISNUMBER($K179))</formula>
    </cfRule>
  </conditionalFormatting>
  <conditionalFormatting sqref="D177:F178 E199:F199">
    <cfRule type="expression" dxfId="3106" priority="10">
      <formula>$E$199 &gt; 0</formula>
    </cfRule>
    <cfRule type="expression" dxfId="3105" priority="11">
      <formula>$E$199 = 0</formula>
    </cfRule>
    <cfRule type="expression" dxfId="3104" priority="12">
      <formula>$E$199 &lt; 0</formula>
    </cfRule>
  </conditionalFormatting>
  <conditionalFormatting sqref="G177:I178 H199:I199">
    <cfRule type="expression" dxfId="3103" priority="7">
      <formula>$H$199 &gt; 0</formula>
    </cfRule>
    <cfRule type="expression" dxfId="3102" priority="8">
      <formula>$H$199 = 0</formula>
    </cfRule>
    <cfRule type="expression" dxfId="3101" priority="9">
      <formula>$H$199 &lt; 0</formula>
    </cfRule>
  </conditionalFormatting>
  <conditionalFormatting sqref="J177:L178 K199:L199">
    <cfRule type="expression" dxfId="3100" priority="4">
      <formula>$K$199 &gt; 0</formula>
    </cfRule>
    <cfRule type="expression" dxfId="3099" priority="5">
      <formula>$K$199 = 0</formula>
    </cfRule>
    <cfRule type="expression" dxfId="3098" priority="6">
      <formula>$K$199 &lt; 0</formula>
    </cfRule>
  </conditionalFormatting>
  <conditionalFormatting sqref="M177:O178 N199:O199">
    <cfRule type="expression" dxfId="3097" priority="1">
      <formula>$N$199 &gt; 0</formula>
    </cfRule>
    <cfRule type="expression" dxfId="3096" priority="2">
      <formula>$N$199 = 0</formula>
    </cfRule>
    <cfRule type="expression" dxfId="309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44412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69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2021-08-04(수) 오전 00:00</v>
      </c>
      <c r="C15" s="300"/>
      <c r="D15" s="274" t="str">
        <f>TEXT($G$1, "[$-ko-KR]yyyy-mm-dd(ddd) ") &amp; "오후 14:00"</f>
        <v>2021-08-04(수) 오후 14:00</v>
      </c>
      <c r="E15" s="275"/>
      <c r="F15" s="276"/>
      <c r="G15" s="274" t="str">
        <f>TEXT($G$1, "[$-ko-KR]yyyy-mm-dd(ddd) ") &amp; "오후 19:00"</f>
        <v>2021-08-04(수) 오후 19:00</v>
      </c>
      <c r="H15" s="275"/>
      <c r="I15" s="276"/>
      <c r="J15" s="274" t="str">
        <f>TEXT($G$1, "[$-ko-KR]yyyy-mm-dd(ddd) ") &amp; "오후 21:00"</f>
        <v>2021-08-04(수) 오후 21:00</v>
      </c>
      <c r="K15" s="275"/>
      <c r="L15" s="276"/>
      <c r="M15" s="274" t="str">
        <f>TEXT($G$1+1, "[$-ko-KR]yyyy-mm-dd(ddd) ") &amp; "오전 00:00"</f>
        <v>2021-08-05(목)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69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2021-08-04(수) 오전 00:00</v>
      </c>
      <c r="C42" s="302"/>
      <c r="D42" s="274" t="str">
        <f>TEXT($G$1, "[$-ko-KR]yyyy-mm-dd(ddd) ") &amp; "오후 14:00"</f>
        <v>2021-08-04(수) 오후 14:00</v>
      </c>
      <c r="E42" s="275"/>
      <c r="F42" s="276"/>
      <c r="G42" s="274" t="str">
        <f>TEXT($G$1, "[$-ko-KR]yyyy-mm-dd(ddd) ") &amp; "오후 19:00"</f>
        <v>2021-08-04(수) 오후 19:00</v>
      </c>
      <c r="H42" s="275"/>
      <c r="I42" s="276"/>
      <c r="J42" s="274" t="str">
        <f>TEXT($G$1, "[$-ko-KR]yyyy-mm-dd(ddd) ") &amp; "오후 21:00"</f>
        <v>2021-08-04(수) 오후 21:00</v>
      </c>
      <c r="K42" s="275"/>
      <c r="L42" s="276"/>
      <c r="M42" s="274" t="str">
        <f>TEXT($G$1+1, "[$-ko-KR]yyyy-mm-dd(ddd) ") &amp; "오전 00:00"</f>
        <v>2021-08-05(목)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60"/>
      <c r="R44" s="260"/>
      <c r="S44" s="260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60"/>
      <c r="R45" s="260"/>
      <c r="S45" s="260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50"/>
      <c r="R46" s="250"/>
      <c r="S46" s="250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50"/>
      <c r="R47" s="250"/>
      <c r="S47" s="250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50"/>
      <c r="R48" s="250"/>
      <c r="S48" s="250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50"/>
      <c r="R49" s="250"/>
      <c r="S49" s="250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50"/>
      <c r="R50" s="250"/>
      <c r="S50" s="250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50"/>
      <c r="R51" s="250"/>
      <c r="S51" s="250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51"/>
      <c r="R53" s="252"/>
      <c r="S53" s="253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54"/>
      <c r="R54" s="255"/>
      <c r="S54" s="256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57"/>
      <c r="R55" s="258"/>
      <c r="S55" s="259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50"/>
      <c r="R56" s="250"/>
      <c r="S56" s="250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60"/>
      <c r="R57" s="260"/>
      <c r="S57" s="260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60"/>
      <c r="R58" s="260"/>
      <c r="S58" s="260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50"/>
      <c r="R59" s="250"/>
      <c r="S59" s="250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50"/>
      <c r="R60" s="250"/>
      <c r="S60" s="250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50"/>
      <c r="R61" s="250"/>
      <c r="S61" s="250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39"/>
      <c r="R62" s="240"/>
      <c r="S62" s="241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69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2021-08-04(수) 오전 00:00</v>
      </c>
      <c r="C69" s="302"/>
      <c r="D69" s="274" t="str">
        <f>TEXT($G$1, "[$-ko-KR]yyyy-mm-dd(ddd) ") &amp; "오후 14:00"</f>
        <v>2021-08-04(수) 오후 14:00</v>
      </c>
      <c r="E69" s="275"/>
      <c r="F69" s="276"/>
      <c r="G69" s="274" t="str">
        <f>TEXT($G$1, "[$-ko-KR]yyyy-mm-dd(ddd) ") &amp; "오후 19:00"</f>
        <v>2021-08-04(수) 오후 19:00</v>
      </c>
      <c r="H69" s="275"/>
      <c r="I69" s="276"/>
      <c r="J69" s="274" t="str">
        <f>TEXT($G$1, "[$-ko-KR]yyyy-mm-dd(ddd) ") &amp; "오후 21:00"</f>
        <v>2021-08-04(수) 오후 21:00</v>
      </c>
      <c r="K69" s="275"/>
      <c r="L69" s="276"/>
      <c r="M69" s="274" t="str">
        <f>TEXT($G$1+1, "[$-ko-KR]yyyy-mm-dd(ddd) ") &amp; "오전 00:00"</f>
        <v>2021-08-05(목)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60"/>
      <c r="R71" s="260"/>
      <c r="S71" s="260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60"/>
      <c r="R72" s="260"/>
      <c r="S72" s="260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50"/>
      <c r="R73" s="250"/>
      <c r="S73" s="250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50"/>
      <c r="R74" s="250"/>
      <c r="S74" s="250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50"/>
      <c r="R75" s="250"/>
      <c r="S75" s="250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50"/>
      <c r="R76" s="250"/>
      <c r="S76" s="250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50"/>
      <c r="R77" s="250"/>
      <c r="S77" s="250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50"/>
      <c r="R78" s="250"/>
      <c r="S78" s="250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51"/>
      <c r="R80" s="252"/>
      <c r="S80" s="253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54"/>
      <c r="R81" s="255"/>
      <c r="S81" s="256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57"/>
      <c r="R82" s="258"/>
      <c r="S82" s="259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50"/>
      <c r="R83" s="250"/>
      <c r="S83" s="250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60"/>
      <c r="R84" s="260"/>
      <c r="S84" s="260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60"/>
      <c r="R85" s="260"/>
      <c r="S85" s="260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50"/>
      <c r="R86" s="250"/>
      <c r="S86" s="250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50"/>
      <c r="R87" s="250"/>
      <c r="S87" s="250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50"/>
      <c r="R88" s="250"/>
      <c r="S88" s="250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39"/>
      <c r="R89" s="240"/>
      <c r="S89" s="241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69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2021-08-04(수) 오전 00:00</v>
      </c>
      <c r="C96" s="302"/>
      <c r="D96" s="274" t="str">
        <f>TEXT($G$1, "[$-ko-KR]yyyy-mm-dd(ddd) ") &amp; "오후 14:00"</f>
        <v>2021-08-04(수) 오후 14:00</v>
      </c>
      <c r="E96" s="275"/>
      <c r="F96" s="276"/>
      <c r="G96" s="274" t="str">
        <f>TEXT($G$1, "[$-ko-KR]yyyy-mm-dd(ddd) ") &amp; "오후 19:00"</f>
        <v>2021-08-04(수) 오후 19:00</v>
      </c>
      <c r="H96" s="275"/>
      <c r="I96" s="276"/>
      <c r="J96" s="274" t="str">
        <f>TEXT($G$1, "[$-ko-KR]yyyy-mm-dd(ddd) ") &amp; "오후 21:00"</f>
        <v>2021-08-04(수) 오후 21:00</v>
      </c>
      <c r="K96" s="275"/>
      <c r="L96" s="276"/>
      <c r="M96" s="274" t="str">
        <f>TEXT($G$1+1, "[$-ko-KR]yyyy-mm-dd(ddd) ") &amp; "오전 00:00"</f>
        <v>2021-08-05(목)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60"/>
      <c r="R98" s="260"/>
      <c r="S98" s="260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60"/>
      <c r="R99" s="260"/>
      <c r="S99" s="260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50"/>
      <c r="R100" s="250"/>
      <c r="S100" s="250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50"/>
      <c r="R101" s="250"/>
      <c r="S101" s="250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50"/>
      <c r="R102" s="250"/>
      <c r="S102" s="250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50"/>
      <c r="R103" s="250"/>
      <c r="S103" s="250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50"/>
      <c r="R104" s="250"/>
      <c r="S104" s="250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50"/>
      <c r="R105" s="250"/>
      <c r="S105" s="250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51"/>
      <c r="R107" s="252"/>
      <c r="S107" s="253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54"/>
      <c r="R108" s="255"/>
      <c r="S108" s="256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57"/>
      <c r="R109" s="258"/>
      <c r="S109" s="259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50"/>
      <c r="R110" s="250"/>
      <c r="S110" s="250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60"/>
      <c r="R111" s="260"/>
      <c r="S111" s="260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60"/>
      <c r="R112" s="260"/>
      <c r="S112" s="260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50"/>
      <c r="R113" s="250"/>
      <c r="S113" s="250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50"/>
      <c r="R114" s="250"/>
      <c r="S114" s="250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50"/>
      <c r="R115" s="250"/>
      <c r="S115" s="250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39"/>
      <c r="R116" s="240"/>
      <c r="S116" s="241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69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2021-08-04(수) 오전 00:00</v>
      </c>
      <c r="C123" s="302"/>
      <c r="D123" s="274" t="str">
        <f>TEXT($G$1, "[$-ko-KR]yyyy-mm-dd(ddd) ") &amp; "오후 14:00"</f>
        <v>2021-08-04(수) 오후 14:00</v>
      </c>
      <c r="E123" s="275"/>
      <c r="F123" s="276"/>
      <c r="G123" s="274" t="str">
        <f>TEXT($G$1, "[$-ko-KR]yyyy-mm-dd(ddd) ") &amp; "오후 19:00"</f>
        <v>2021-08-04(수) 오후 19:00</v>
      </c>
      <c r="H123" s="275"/>
      <c r="I123" s="276"/>
      <c r="J123" s="274" t="str">
        <f>TEXT($G$1, "[$-ko-KR]yyyy-mm-dd(ddd) ") &amp; "오후 21:00"</f>
        <v>2021-08-04(수) 오후 21:00</v>
      </c>
      <c r="K123" s="275"/>
      <c r="L123" s="276"/>
      <c r="M123" s="274" t="str">
        <f>TEXT($G$1+1, "[$-ko-KR]yyyy-mm-dd(ddd) ") &amp; "오전 00:00"</f>
        <v>2021-08-05(목)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60"/>
      <c r="R125" s="260"/>
      <c r="S125" s="260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60"/>
      <c r="R126" s="260"/>
      <c r="S126" s="260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50"/>
      <c r="R127" s="250"/>
      <c r="S127" s="250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50"/>
      <c r="R128" s="250"/>
      <c r="S128" s="250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50"/>
      <c r="R129" s="250"/>
      <c r="S129" s="250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50"/>
      <c r="R130" s="250"/>
      <c r="S130" s="250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50"/>
      <c r="R131" s="250"/>
      <c r="S131" s="250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50"/>
      <c r="R132" s="250"/>
      <c r="S132" s="250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51"/>
      <c r="R134" s="252"/>
      <c r="S134" s="253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54"/>
      <c r="R135" s="255"/>
      <c r="S135" s="256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57"/>
      <c r="R136" s="258"/>
      <c r="S136" s="259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50"/>
      <c r="R137" s="250"/>
      <c r="S137" s="250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60"/>
      <c r="R138" s="260"/>
      <c r="S138" s="260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60"/>
      <c r="R139" s="260"/>
      <c r="S139" s="260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50"/>
      <c r="R140" s="250"/>
      <c r="S140" s="250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50"/>
      <c r="R141" s="250"/>
      <c r="S141" s="250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50"/>
      <c r="R142" s="250"/>
      <c r="S142" s="250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39"/>
      <c r="R143" s="240"/>
      <c r="S143" s="241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69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2021-08-04(수) 오전 00:00</v>
      </c>
      <c r="C150" s="302"/>
      <c r="D150" s="274" t="str">
        <f>TEXT($G$1, "[$-ko-KR]yyyy-mm-dd(ddd) ") &amp; "오후 14:00"</f>
        <v>2021-08-04(수) 오후 14:00</v>
      </c>
      <c r="E150" s="275"/>
      <c r="F150" s="276"/>
      <c r="G150" s="274" t="str">
        <f>TEXT($G$1, "[$-ko-KR]yyyy-mm-dd(ddd) ") &amp; "오후 19:00"</f>
        <v>2021-08-04(수) 오후 19:00</v>
      </c>
      <c r="H150" s="275"/>
      <c r="I150" s="276"/>
      <c r="J150" s="274" t="str">
        <f>TEXT($G$1, "[$-ko-KR]yyyy-mm-dd(ddd) ") &amp; "오후 21:00"</f>
        <v>2021-08-04(수) 오후 21:00</v>
      </c>
      <c r="K150" s="275"/>
      <c r="L150" s="276"/>
      <c r="M150" s="274" t="str">
        <f>TEXT($G$1+1, "[$-ko-KR]yyyy-mm-dd(ddd) ") &amp; "오전 00:00"</f>
        <v>2021-08-05(목)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60"/>
      <c r="R152" s="260"/>
      <c r="S152" s="260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60"/>
      <c r="R153" s="260"/>
      <c r="S153" s="260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50"/>
      <c r="R154" s="250"/>
      <c r="S154" s="250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50"/>
      <c r="R155" s="250"/>
      <c r="S155" s="250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50"/>
      <c r="R156" s="250"/>
      <c r="S156" s="250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50"/>
      <c r="R157" s="250"/>
      <c r="S157" s="250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50"/>
      <c r="R158" s="250"/>
      <c r="S158" s="250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50"/>
      <c r="R159" s="250"/>
      <c r="S159" s="250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51"/>
      <c r="R161" s="252"/>
      <c r="S161" s="253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54"/>
      <c r="R162" s="255"/>
      <c r="S162" s="256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57"/>
      <c r="R163" s="258"/>
      <c r="S163" s="259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50"/>
      <c r="R164" s="250"/>
      <c r="S164" s="250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60"/>
      <c r="R165" s="260"/>
      <c r="S165" s="260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60"/>
      <c r="R166" s="260"/>
      <c r="S166" s="260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50"/>
      <c r="R167" s="250"/>
      <c r="S167" s="250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50"/>
      <c r="R168" s="250"/>
      <c r="S168" s="250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50"/>
      <c r="R169" s="250"/>
      <c r="S169" s="250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39"/>
      <c r="R170" s="240"/>
      <c r="S170" s="241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69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2021-08-04(수) 오전 00:00</v>
      </c>
      <c r="C177" s="302"/>
      <c r="D177" s="274" t="str">
        <f>TEXT($G$1, "[$-ko-KR]yyyy-mm-dd(ddd) ") &amp; "오후 14:00"</f>
        <v>2021-08-04(수) 오후 14:00</v>
      </c>
      <c r="E177" s="275"/>
      <c r="F177" s="276"/>
      <c r="G177" s="274" t="str">
        <f>TEXT($G$1, "[$-ko-KR]yyyy-mm-dd(ddd) ") &amp; "오후 19:00"</f>
        <v>2021-08-04(수) 오후 19:00</v>
      </c>
      <c r="H177" s="275"/>
      <c r="I177" s="276"/>
      <c r="J177" s="274" t="str">
        <f>TEXT($G$1, "[$-ko-KR]yyyy-mm-dd(ddd) ") &amp; "오후 21:00"</f>
        <v>2021-08-04(수) 오후 21:00</v>
      </c>
      <c r="K177" s="275"/>
      <c r="L177" s="276"/>
      <c r="M177" s="274" t="str">
        <f>TEXT($G$1+1, "[$-ko-KR]yyyy-mm-dd(ddd) ") &amp; "오전 00:00"</f>
        <v>2021-08-05(목)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60"/>
      <c r="R179" s="260"/>
      <c r="S179" s="260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60"/>
      <c r="R180" s="260"/>
      <c r="S180" s="260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50"/>
      <c r="R181" s="250"/>
      <c r="S181" s="250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50"/>
      <c r="R182" s="250"/>
      <c r="S182" s="250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50"/>
      <c r="R183" s="250"/>
      <c r="S183" s="250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50"/>
      <c r="R184" s="250"/>
      <c r="S184" s="250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50"/>
      <c r="R185" s="250"/>
      <c r="S185" s="250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50"/>
      <c r="R186" s="250"/>
      <c r="S186" s="250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51"/>
      <c r="R188" s="252"/>
      <c r="S188" s="253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54"/>
      <c r="R189" s="255"/>
      <c r="S189" s="256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57"/>
      <c r="R190" s="258"/>
      <c r="S190" s="259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50"/>
      <c r="R191" s="250"/>
      <c r="S191" s="250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60"/>
      <c r="R192" s="260"/>
      <c r="S192" s="260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60"/>
      <c r="R193" s="260"/>
      <c r="S193" s="260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50"/>
      <c r="R194" s="250"/>
      <c r="S194" s="250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50"/>
      <c r="R195" s="250"/>
      <c r="S195" s="250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50"/>
      <c r="R196" s="250"/>
      <c r="S196" s="250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39"/>
      <c r="R197" s="240"/>
      <c r="S197" s="241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9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8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8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8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8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8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4" priority="157">
      <formula>AND($N17 &gt; 0, ISNUMBER($N17))</formula>
    </cfRule>
    <cfRule type="expression" dxfId="3083" priority="158">
      <formula>AND($N17 = 0 * ISNUMBER($N17))</formula>
    </cfRule>
    <cfRule type="expression" dxfId="3082" priority="159">
      <formula>AND($N17 &lt; 0, ISNUMBER($N17))</formula>
    </cfRule>
  </conditionalFormatting>
  <conditionalFormatting sqref="A17:F36">
    <cfRule type="expression" dxfId="3081" priority="166">
      <formula>AND($E17 &gt; 0, ISNUMBER($E17))</formula>
    </cfRule>
    <cfRule type="expression" dxfId="3080" priority="167">
      <formula>AND($E17 = 0 * ISNUMBER($E17))</formula>
    </cfRule>
    <cfRule type="expression" dxfId="3079" priority="168">
      <formula>AND($E17 &lt; 0, ISNUMBER($E17))</formula>
    </cfRule>
  </conditionalFormatting>
  <conditionalFormatting sqref="A17:C36 G17:I36">
    <cfRule type="expression" dxfId="3078" priority="163">
      <formula>AND($H17 &gt; 0, ISNUMBER($H17))</formula>
    </cfRule>
    <cfRule type="expression" dxfId="3077" priority="164">
      <formula>AND($H17 = 0 * ISNUMBER($H17))</formula>
    </cfRule>
    <cfRule type="expression" dxfId="3076" priority="165">
      <formula>AND($H17 &lt; 0, ISNUMBER($H17))</formula>
    </cfRule>
  </conditionalFormatting>
  <conditionalFormatting sqref="A17:C36 J17:L36">
    <cfRule type="expression" dxfId="3075" priority="160">
      <formula>AND($K17 &gt; 0, ISNUMBER($K17))</formula>
    </cfRule>
    <cfRule type="expression" dxfId="3074" priority="161">
      <formula>AND($K17 = 0 * ISNUMBER($K17))</formula>
    </cfRule>
    <cfRule type="expression" dxfId="3073" priority="162">
      <formula>AND($K17 &lt; 0, ISNUMBER($K17))</formula>
    </cfRule>
  </conditionalFormatting>
  <conditionalFormatting sqref="D15:F16 E37:F37">
    <cfRule type="expression" dxfId="3072" priority="154">
      <formula>$E$37 &gt; 0</formula>
    </cfRule>
    <cfRule type="expression" dxfId="3071" priority="155">
      <formula>$E$37 = 0</formula>
    </cfRule>
    <cfRule type="expression" dxfId="3070" priority="156">
      <formula>$E$37 &lt; 0</formula>
    </cfRule>
  </conditionalFormatting>
  <conditionalFormatting sqref="G15:I16 H37:I37">
    <cfRule type="expression" dxfId="3069" priority="151">
      <formula>$H$37 &gt; 0</formula>
    </cfRule>
    <cfRule type="expression" dxfId="3068" priority="152">
      <formula>$H$37 = 0</formula>
    </cfRule>
    <cfRule type="expression" dxfId="3067" priority="153">
      <formula>$H$37 &lt; 0</formula>
    </cfRule>
  </conditionalFormatting>
  <conditionalFormatting sqref="J15:L16 K37:L37">
    <cfRule type="expression" dxfId="3066" priority="148">
      <formula>$K$37 &gt; 0</formula>
    </cfRule>
    <cfRule type="expression" dxfId="3065" priority="149">
      <formula>$K$37 = 0</formula>
    </cfRule>
    <cfRule type="expression" dxfId="3064" priority="150">
      <formula>$K$37 &lt; 0</formula>
    </cfRule>
  </conditionalFormatting>
  <conditionalFormatting sqref="M15:O16 N37:O37">
    <cfRule type="expression" dxfId="3063" priority="145">
      <formula>$N$37 &gt; 0</formula>
    </cfRule>
    <cfRule type="expression" dxfId="3062" priority="146">
      <formula>$N$37 = 0</formula>
    </cfRule>
    <cfRule type="expression" dxfId="3061" priority="147">
      <formula>$N$37 &lt; 0</formula>
    </cfRule>
  </conditionalFormatting>
  <conditionalFormatting sqref="A44:C63 M44:O63">
    <cfRule type="expression" dxfId="3060" priority="133">
      <formula>AND($N44 &gt; 0, ISNUMBER($N44))</formula>
    </cfRule>
    <cfRule type="expression" dxfId="3059" priority="134">
      <formula>AND($N44 = 0 * ISNUMBER($N44))</formula>
    </cfRule>
    <cfRule type="expression" dxfId="3058" priority="135">
      <formula>AND($N44 &lt; 0, ISNUMBER($N44))</formula>
    </cfRule>
  </conditionalFormatting>
  <conditionalFormatting sqref="A44:F63">
    <cfRule type="expression" dxfId="3057" priority="142">
      <formula>AND($E44 &gt; 0, ISNUMBER($E44))</formula>
    </cfRule>
    <cfRule type="expression" dxfId="3056" priority="143">
      <formula>AND($E44 = 0 * ISNUMBER($E44))</formula>
    </cfRule>
    <cfRule type="expression" dxfId="3055" priority="144">
      <formula>AND($E44 &lt; 0, ISNUMBER($E44))</formula>
    </cfRule>
  </conditionalFormatting>
  <conditionalFormatting sqref="A44:C63 G44:I63">
    <cfRule type="expression" dxfId="3054" priority="139">
      <formula>AND($H44 &gt; 0, ISNUMBER($H44))</formula>
    </cfRule>
    <cfRule type="expression" dxfId="3053" priority="140">
      <formula>AND($H44 = 0 * ISNUMBER($H44))</formula>
    </cfRule>
    <cfRule type="expression" dxfId="3052" priority="141">
      <formula>AND($H44 &lt; 0, ISNUMBER($H44))</formula>
    </cfRule>
  </conditionalFormatting>
  <conditionalFormatting sqref="A44:C63 J44:L63">
    <cfRule type="expression" dxfId="3051" priority="136">
      <formula>AND($K44 &gt; 0, ISNUMBER($K44))</formula>
    </cfRule>
    <cfRule type="expression" dxfId="3050" priority="137">
      <formula>AND($K44 = 0 * ISNUMBER($K44))</formula>
    </cfRule>
    <cfRule type="expression" dxfId="3049" priority="138">
      <formula>AND($K44 &lt; 0, ISNUMBER($K44))</formula>
    </cfRule>
  </conditionalFormatting>
  <conditionalFormatting sqref="D42:F43 E64:F64">
    <cfRule type="expression" dxfId="3048" priority="130">
      <formula>$E$64 &gt; 0</formula>
    </cfRule>
    <cfRule type="expression" dxfId="3047" priority="131">
      <formula>$E$64 = 0</formula>
    </cfRule>
    <cfRule type="expression" dxfId="3046" priority="132">
      <formula>$E$64 &lt; 0</formula>
    </cfRule>
  </conditionalFormatting>
  <conditionalFormatting sqref="G42:I43 H64:I64">
    <cfRule type="expression" dxfId="3045" priority="127">
      <formula>$H$64 &gt; 0</formula>
    </cfRule>
    <cfRule type="expression" dxfId="3044" priority="128">
      <formula>$H$64 = 0</formula>
    </cfRule>
    <cfRule type="expression" dxfId="3043" priority="129">
      <formula>$H$64 &lt; 0</formula>
    </cfRule>
  </conditionalFormatting>
  <conditionalFormatting sqref="J42:L43 K64:L64">
    <cfRule type="expression" dxfId="3042" priority="124">
      <formula>$K$64 &gt; 0</formula>
    </cfRule>
    <cfRule type="expression" dxfId="3041" priority="125">
      <formula>$K$64 = 0</formula>
    </cfRule>
    <cfRule type="expression" dxfId="3040" priority="126">
      <formula>$K$64 &lt; 0</formula>
    </cfRule>
  </conditionalFormatting>
  <conditionalFormatting sqref="M42:O43 N64:O64">
    <cfRule type="expression" dxfId="3039" priority="121">
      <formula>$N$64 &gt; 0</formula>
    </cfRule>
    <cfRule type="expression" dxfId="3038" priority="122">
      <formula>$N$64 = 0</formula>
    </cfRule>
    <cfRule type="expression" dxfId="3037" priority="123">
      <formula>$N$64 &lt; 0</formula>
    </cfRule>
  </conditionalFormatting>
  <conditionalFormatting sqref="A71:C90 M71:O90">
    <cfRule type="expression" dxfId="3036" priority="109">
      <formula>AND($N71 &gt; 0, ISNUMBER($N71))</formula>
    </cfRule>
    <cfRule type="expression" dxfId="3035" priority="110">
      <formula>AND($N71 = 0 * ISNUMBER($N71))</formula>
    </cfRule>
    <cfRule type="expression" dxfId="3034" priority="111">
      <formula>AND($N71 &lt; 0, ISNUMBER($N71))</formula>
    </cfRule>
  </conditionalFormatting>
  <conditionalFormatting sqref="A71:F90">
    <cfRule type="expression" dxfId="3033" priority="118">
      <formula>AND($E71 &gt; 0, ISNUMBER($E71))</formula>
    </cfRule>
    <cfRule type="expression" dxfId="3032" priority="119">
      <formula>AND($E71 = 0 * ISNUMBER($E71))</formula>
    </cfRule>
    <cfRule type="expression" dxfId="3031" priority="120">
      <formula>AND($E71 &lt; 0, ISNUMBER($E71))</formula>
    </cfRule>
  </conditionalFormatting>
  <conditionalFormatting sqref="A71:C90 G71:I90">
    <cfRule type="expression" dxfId="3030" priority="115">
      <formula>AND($H71 &gt; 0, ISNUMBER($H71))</formula>
    </cfRule>
    <cfRule type="expression" dxfId="3029" priority="116">
      <formula>AND($H71 = 0 * ISNUMBER($H71))</formula>
    </cfRule>
    <cfRule type="expression" dxfId="3028" priority="117">
      <formula>AND($H71 &lt; 0, ISNUMBER($H71))</formula>
    </cfRule>
  </conditionalFormatting>
  <conditionalFormatting sqref="A71:C90 J71:L90">
    <cfRule type="expression" dxfId="3027" priority="112">
      <formula>AND($K71 &gt; 0, ISNUMBER($K71))</formula>
    </cfRule>
    <cfRule type="expression" dxfId="3026" priority="113">
      <formula>AND($K71 = 0 * ISNUMBER($K71))</formula>
    </cfRule>
    <cfRule type="expression" dxfId="3025" priority="114">
      <formula>AND($K71 &lt; 0, ISNUMBER($K71))</formula>
    </cfRule>
  </conditionalFormatting>
  <conditionalFormatting sqref="D69:F70 E91:F91">
    <cfRule type="expression" dxfId="3024" priority="106">
      <formula>$E$91 &gt; 0</formula>
    </cfRule>
    <cfRule type="expression" dxfId="3023" priority="107">
      <formula>$E$91 = 0</formula>
    </cfRule>
    <cfRule type="expression" dxfId="3022" priority="108">
      <formula>$E$91 &lt; 0</formula>
    </cfRule>
  </conditionalFormatting>
  <conditionalFormatting sqref="G69:I70 H91:I91">
    <cfRule type="expression" dxfId="3021" priority="103">
      <formula>$H$91 &gt; 0</formula>
    </cfRule>
    <cfRule type="expression" dxfId="3020" priority="104">
      <formula>$H$91 = 0</formula>
    </cfRule>
    <cfRule type="expression" dxfId="3019" priority="105">
      <formula>$H$91 &lt; 0</formula>
    </cfRule>
  </conditionalFormatting>
  <conditionalFormatting sqref="J69:L70 K91:L91">
    <cfRule type="expression" dxfId="3018" priority="100">
      <formula>$K$91 &gt; 0</formula>
    </cfRule>
    <cfRule type="expression" dxfId="3017" priority="101">
      <formula>$K$91 = 0</formula>
    </cfRule>
    <cfRule type="expression" dxfId="3016" priority="102">
      <formula>$K$91 &lt; 0</formula>
    </cfRule>
  </conditionalFormatting>
  <conditionalFormatting sqref="M69:O70 N91:O91">
    <cfRule type="expression" dxfId="3015" priority="97">
      <formula>$N$91 &gt; 0</formula>
    </cfRule>
    <cfRule type="expression" dxfId="3014" priority="98">
      <formula>$N$91 = 0</formula>
    </cfRule>
    <cfRule type="expression" dxfId="3013" priority="99">
      <formula>$N$91 &lt; 0</formula>
    </cfRule>
  </conditionalFormatting>
  <conditionalFormatting sqref="A98:C117 M98:O117">
    <cfRule type="expression" dxfId="3012" priority="85">
      <formula>AND($N98 &gt; 0, ISNUMBER($N98))</formula>
    </cfRule>
    <cfRule type="expression" dxfId="3011" priority="86">
      <formula>AND($N98 = 0 * ISNUMBER($N98))</formula>
    </cfRule>
    <cfRule type="expression" dxfId="3010" priority="87">
      <formula>AND($N98 &lt; 0, ISNUMBER($N98))</formula>
    </cfRule>
  </conditionalFormatting>
  <conditionalFormatting sqref="A98:F117">
    <cfRule type="expression" dxfId="3009" priority="94">
      <formula>AND($E98 &gt; 0, ISNUMBER($E98))</formula>
    </cfRule>
    <cfRule type="expression" dxfId="3008" priority="95">
      <formula>AND($E98 = 0 * ISNUMBER($E98))</formula>
    </cfRule>
    <cfRule type="expression" dxfId="3007" priority="96">
      <formula>AND($E98 &lt; 0, ISNUMBER($E98))</formula>
    </cfRule>
  </conditionalFormatting>
  <conditionalFormatting sqref="A98:C117 G98:I117">
    <cfRule type="expression" dxfId="3006" priority="91">
      <formula>AND($H98 &gt; 0, ISNUMBER($H98))</formula>
    </cfRule>
    <cfRule type="expression" dxfId="3005" priority="92">
      <formula>AND($H98 = 0 * ISNUMBER($H98))</formula>
    </cfRule>
    <cfRule type="expression" dxfId="3004" priority="93">
      <formula>AND($H98 &lt; 0, ISNUMBER($H98))</formula>
    </cfRule>
  </conditionalFormatting>
  <conditionalFormatting sqref="A98:C117 J98:L117">
    <cfRule type="expression" dxfId="3003" priority="88">
      <formula>AND($K98 &gt; 0, ISNUMBER($K98))</formula>
    </cfRule>
    <cfRule type="expression" dxfId="3002" priority="89">
      <formula>AND($K98 = 0 * ISNUMBER($K98))</formula>
    </cfRule>
    <cfRule type="expression" dxfId="3001" priority="90">
      <formula>AND($K98 &lt; 0, ISNUMBER($K98))</formula>
    </cfRule>
  </conditionalFormatting>
  <conditionalFormatting sqref="D96:F97 E118:F118">
    <cfRule type="expression" dxfId="3000" priority="82">
      <formula>$E$118 &gt; 0</formula>
    </cfRule>
    <cfRule type="expression" dxfId="2999" priority="83">
      <formula>$E$118 = 0</formula>
    </cfRule>
    <cfRule type="expression" dxfId="2998" priority="84">
      <formula>$E$118 &lt; 0</formula>
    </cfRule>
  </conditionalFormatting>
  <conditionalFormatting sqref="G96:I97 H118:I118">
    <cfRule type="expression" dxfId="2997" priority="79">
      <formula>$H$118 &gt; 0</formula>
    </cfRule>
    <cfRule type="expression" dxfId="2996" priority="80">
      <formula>$H$118 = 0</formula>
    </cfRule>
    <cfRule type="expression" dxfId="2995" priority="81">
      <formula>$H$118 &lt; 0</formula>
    </cfRule>
  </conditionalFormatting>
  <conditionalFormatting sqref="J96:L97 K118:L118">
    <cfRule type="expression" dxfId="2994" priority="76">
      <formula>$K$118 &gt; 0</formula>
    </cfRule>
    <cfRule type="expression" dxfId="2993" priority="77">
      <formula>$K$118 = 0</formula>
    </cfRule>
    <cfRule type="expression" dxfId="2992" priority="78">
      <formula>$K$118 &lt; 0</formula>
    </cfRule>
  </conditionalFormatting>
  <conditionalFormatting sqref="M96:O97 N118:O118">
    <cfRule type="expression" dxfId="2991" priority="73">
      <formula>$N$118 &gt; 0</formula>
    </cfRule>
    <cfRule type="expression" dxfId="2990" priority="74">
      <formula>$N$118 = 0</formula>
    </cfRule>
    <cfRule type="expression" dxfId="2989" priority="75">
      <formula>$N$118 &lt; 0</formula>
    </cfRule>
  </conditionalFormatting>
  <conditionalFormatting sqref="A125:C144 M125:O144">
    <cfRule type="expression" dxfId="2988" priority="61">
      <formula>AND($N125 &gt; 0, ISNUMBER($N125))</formula>
    </cfRule>
    <cfRule type="expression" dxfId="2987" priority="62">
      <formula>AND($N125 = 0 * ISNUMBER($N125))</formula>
    </cfRule>
    <cfRule type="expression" dxfId="2986" priority="63">
      <formula>AND($N125 &lt; 0, ISNUMBER($N125))</formula>
    </cfRule>
  </conditionalFormatting>
  <conditionalFormatting sqref="A125:F144">
    <cfRule type="expression" dxfId="2985" priority="70">
      <formula>AND($E125 &gt; 0, ISNUMBER($E125))</formula>
    </cfRule>
    <cfRule type="expression" dxfId="2984" priority="71">
      <formula>AND($E125 = 0 * ISNUMBER($E125))</formula>
    </cfRule>
    <cfRule type="expression" dxfId="2983" priority="72">
      <formula>AND($E125 &lt; 0, ISNUMBER($E125))</formula>
    </cfRule>
  </conditionalFormatting>
  <conditionalFormatting sqref="A125:C144 G125:I144">
    <cfRule type="expression" dxfId="2982" priority="67">
      <formula>AND($H125 &gt; 0, ISNUMBER($H125))</formula>
    </cfRule>
    <cfRule type="expression" dxfId="2981" priority="68">
      <formula>AND($H125 = 0 * ISNUMBER($H125))</formula>
    </cfRule>
    <cfRule type="expression" dxfId="2980" priority="69">
      <formula>AND($H125 &lt; 0, ISNUMBER($H125))</formula>
    </cfRule>
  </conditionalFormatting>
  <conditionalFormatting sqref="A125:C144 J125:L144">
    <cfRule type="expression" dxfId="2979" priority="64">
      <formula>AND($K125 &gt; 0, ISNUMBER($K125))</formula>
    </cfRule>
    <cfRule type="expression" dxfId="2978" priority="65">
      <formula>AND($K125 = 0 * ISNUMBER($K125))</formula>
    </cfRule>
    <cfRule type="expression" dxfId="2977" priority="66">
      <formula>AND($K125 &lt; 0, ISNUMBER($K125))</formula>
    </cfRule>
  </conditionalFormatting>
  <conditionalFormatting sqref="D123:F124 E145:F145">
    <cfRule type="expression" dxfId="2976" priority="58">
      <formula>$E$145 &gt; 0</formula>
    </cfRule>
    <cfRule type="expression" dxfId="2975" priority="59">
      <formula>$E$145 = 0</formula>
    </cfRule>
    <cfRule type="expression" dxfId="2974" priority="60">
      <formula>$E$145 &lt; 0</formula>
    </cfRule>
  </conditionalFormatting>
  <conditionalFormatting sqref="G123:I124 H145:I145">
    <cfRule type="expression" dxfId="2973" priority="55">
      <formula>$H$145 &gt; 0</formula>
    </cfRule>
    <cfRule type="expression" dxfId="2972" priority="56">
      <formula>$H$145 = 0</formula>
    </cfRule>
    <cfRule type="expression" dxfId="2971" priority="57">
      <formula>$H$145 &lt; 0</formula>
    </cfRule>
  </conditionalFormatting>
  <conditionalFormatting sqref="J123:L124 K145:L145">
    <cfRule type="expression" dxfId="2970" priority="52">
      <formula>$K$145 &gt; 0</formula>
    </cfRule>
    <cfRule type="expression" dxfId="2969" priority="53">
      <formula>$K$145 = 0</formula>
    </cfRule>
    <cfRule type="expression" dxfId="2968" priority="54">
      <formula>$K$145 &lt; 0</formula>
    </cfRule>
  </conditionalFormatting>
  <conditionalFormatting sqref="M123:O124 N145:O145">
    <cfRule type="expression" dxfId="2967" priority="49">
      <formula>$N$145 &gt; 0</formula>
    </cfRule>
    <cfRule type="expression" dxfId="2966" priority="50">
      <formula>$N$145 = 0</formula>
    </cfRule>
    <cfRule type="expression" dxfId="2965" priority="51">
      <formula>$N$145 &lt; 0</formula>
    </cfRule>
  </conditionalFormatting>
  <conditionalFormatting sqref="A152:C171 M152:O171">
    <cfRule type="expression" dxfId="2964" priority="37">
      <formula>AND($N152 &gt; 0, ISNUMBER($N152))</formula>
    </cfRule>
    <cfRule type="expression" dxfId="2963" priority="38">
      <formula>AND($N152 = 0 * ISNUMBER($N152))</formula>
    </cfRule>
    <cfRule type="expression" dxfId="2962" priority="39">
      <formula>AND($N152 &lt; 0, ISNUMBER($N152))</formula>
    </cfRule>
  </conditionalFormatting>
  <conditionalFormatting sqref="A152:F171">
    <cfRule type="expression" dxfId="2961" priority="46">
      <formula>AND($E152 &gt; 0, ISNUMBER($E152))</formula>
    </cfRule>
    <cfRule type="expression" dxfId="2960" priority="47">
      <formula>AND($E152 = 0 * ISNUMBER($E152))</formula>
    </cfRule>
    <cfRule type="expression" dxfId="2959" priority="48">
      <formula>AND($E152 &lt; 0, ISNUMBER($E152))</formula>
    </cfRule>
  </conditionalFormatting>
  <conditionalFormatting sqref="A152:C171 G152:I171">
    <cfRule type="expression" dxfId="2958" priority="43">
      <formula>AND($H152 &gt; 0, ISNUMBER($H152))</formula>
    </cfRule>
    <cfRule type="expression" dxfId="2957" priority="44">
      <formula>AND($H152 = 0 * ISNUMBER($H152))</formula>
    </cfRule>
    <cfRule type="expression" dxfId="2956" priority="45">
      <formula>AND($H152 &lt; 0, ISNUMBER($H152))</formula>
    </cfRule>
  </conditionalFormatting>
  <conditionalFormatting sqref="A152:C171 J152:L171">
    <cfRule type="expression" dxfId="2955" priority="40">
      <formula>AND($K152 &gt; 0, ISNUMBER($K152))</formula>
    </cfRule>
    <cfRule type="expression" dxfId="2954" priority="41">
      <formula>AND($K152 = 0 * ISNUMBER($K152))</formula>
    </cfRule>
    <cfRule type="expression" dxfId="2953" priority="42">
      <formula>AND($K152 &lt; 0, ISNUMBER($K152))</formula>
    </cfRule>
  </conditionalFormatting>
  <conditionalFormatting sqref="D150:F151 E172:F172">
    <cfRule type="expression" dxfId="2952" priority="34">
      <formula>$E$172 &gt; 0</formula>
    </cfRule>
    <cfRule type="expression" dxfId="2951" priority="35">
      <formula>$E$172 = 0</formula>
    </cfRule>
    <cfRule type="expression" dxfId="2950" priority="36">
      <formula>$E$172 &lt; 0</formula>
    </cfRule>
  </conditionalFormatting>
  <conditionalFormatting sqref="G150:I151 H172:I172">
    <cfRule type="expression" dxfId="2949" priority="31">
      <formula>$H$172 &gt; 0</formula>
    </cfRule>
    <cfRule type="expression" dxfId="2948" priority="32">
      <formula>$H$172 = 0</formula>
    </cfRule>
    <cfRule type="expression" dxfId="2947" priority="33">
      <formula>$H$172 &lt; 0</formula>
    </cfRule>
  </conditionalFormatting>
  <conditionalFormatting sqref="J150:L151 K172:L172">
    <cfRule type="expression" dxfId="2946" priority="28">
      <formula>$K$172 &gt; 0</formula>
    </cfRule>
    <cfRule type="expression" dxfId="2945" priority="29">
      <formula>$K$172 = 0</formula>
    </cfRule>
    <cfRule type="expression" dxfId="2944" priority="30">
      <formula>$K$172 &lt; 0</formula>
    </cfRule>
  </conditionalFormatting>
  <conditionalFormatting sqref="M150:O151 N172:O172">
    <cfRule type="expression" dxfId="2943" priority="25">
      <formula>$N$172 &gt; 0</formula>
    </cfRule>
    <cfRule type="expression" dxfId="2942" priority="26">
      <formula>$N$172 = 0</formula>
    </cfRule>
    <cfRule type="expression" dxfId="2941" priority="27">
      <formula>$N$172 &lt; 0</formula>
    </cfRule>
  </conditionalFormatting>
  <conditionalFormatting sqref="A179:C198 M179:O198">
    <cfRule type="expression" dxfId="2940" priority="13">
      <formula>AND($N179 &gt; 0, ISNUMBER($N179))</formula>
    </cfRule>
    <cfRule type="expression" dxfId="2939" priority="14">
      <formula>AND($N179 = 0 * ISNUMBER($N179))</formula>
    </cfRule>
    <cfRule type="expression" dxfId="2938" priority="15">
      <formula>AND($N179 &lt; 0, ISNUMBER($N179))</formula>
    </cfRule>
  </conditionalFormatting>
  <conditionalFormatting sqref="A179:F198">
    <cfRule type="expression" dxfId="2937" priority="22">
      <formula>AND($E179 &gt; 0, ISNUMBER($E179))</formula>
    </cfRule>
    <cfRule type="expression" dxfId="2936" priority="23">
      <formula>AND($E179 = 0 * ISNUMBER($E179))</formula>
    </cfRule>
    <cfRule type="expression" dxfId="2935" priority="24">
      <formula>AND($E179 &lt; 0, ISNUMBER($E179))</formula>
    </cfRule>
  </conditionalFormatting>
  <conditionalFormatting sqref="A179:C198 G179:I198">
    <cfRule type="expression" dxfId="2934" priority="19">
      <formula>AND($H179 &gt; 0, ISNUMBER($H179))</formula>
    </cfRule>
    <cfRule type="expression" dxfId="2933" priority="20">
      <formula>AND($H179 = 0 * ISNUMBER($H179))</formula>
    </cfRule>
    <cfRule type="expression" dxfId="2932" priority="21">
      <formula>AND($H179 &lt; 0, ISNUMBER($H179))</formula>
    </cfRule>
  </conditionalFormatting>
  <conditionalFormatting sqref="A179:C198 J179:L198">
    <cfRule type="expression" dxfId="2931" priority="16">
      <formula>AND($K179 &gt; 0, ISNUMBER($K179))</formula>
    </cfRule>
    <cfRule type="expression" dxfId="2930" priority="17">
      <formula>AND($K179 = 0 * ISNUMBER($K179))</formula>
    </cfRule>
    <cfRule type="expression" dxfId="2929" priority="18">
      <formula>AND($K179 &lt; 0, ISNUMBER($K179))</formula>
    </cfRule>
  </conditionalFormatting>
  <conditionalFormatting sqref="D177:F178 E199:F199">
    <cfRule type="expression" dxfId="2928" priority="10">
      <formula>$E$199 &gt; 0</formula>
    </cfRule>
    <cfRule type="expression" dxfId="2927" priority="11">
      <formula>$E$199 = 0</formula>
    </cfRule>
    <cfRule type="expression" dxfId="2926" priority="12">
      <formula>$E$199 &lt; 0</formula>
    </cfRule>
  </conditionalFormatting>
  <conditionalFormatting sqref="G177:I178 H199:I199">
    <cfRule type="expression" dxfId="2925" priority="7">
      <formula>$H$199 &gt; 0</formula>
    </cfRule>
    <cfRule type="expression" dxfId="2924" priority="8">
      <formula>$H$199 = 0</formula>
    </cfRule>
    <cfRule type="expression" dxfId="2923" priority="9">
      <formula>$H$199 &lt; 0</formula>
    </cfRule>
  </conditionalFormatting>
  <conditionalFormatting sqref="J177:L178 K199:L199">
    <cfRule type="expression" dxfId="2922" priority="4">
      <formula>$K$199 &gt; 0</formula>
    </cfRule>
    <cfRule type="expression" dxfId="2921" priority="5">
      <formula>$K$199 = 0</formula>
    </cfRule>
    <cfRule type="expression" dxfId="2920" priority="6">
      <formula>$K$199 &lt; 0</formula>
    </cfRule>
  </conditionalFormatting>
  <conditionalFormatting sqref="M177:O178 N199:O199">
    <cfRule type="expression" dxfId="2919" priority="1">
      <formula>$N$199 &gt; 0</formula>
    </cfRule>
    <cfRule type="expression" dxfId="2918" priority="2">
      <formula>$N$199 = 0</formula>
    </cfRule>
    <cfRule type="expression" dxfId="291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44413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73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2021-08-05(목) 오전 00:00</v>
      </c>
      <c r="C15" s="300"/>
      <c r="D15" s="274" t="str">
        <f>TEXT($G$1, "[$-ko-KR]yyyy-mm-dd(ddd) ") &amp; "오후 14:00"</f>
        <v>2021-08-05(목) 오후 14:00</v>
      </c>
      <c r="E15" s="275"/>
      <c r="F15" s="276"/>
      <c r="G15" s="274" t="str">
        <f>TEXT($G$1, "[$-ko-KR]yyyy-mm-dd(ddd) ") &amp; "오후 19:00"</f>
        <v>2021-08-05(목) 오후 19:00</v>
      </c>
      <c r="H15" s="275"/>
      <c r="I15" s="276"/>
      <c r="J15" s="274" t="str">
        <f>TEXT($G$1, "[$-ko-KR]yyyy-mm-dd(ddd) ") &amp; "오후 21:00"</f>
        <v>2021-08-05(목) 오후 21:00</v>
      </c>
      <c r="K15" s="275"/>
      <c r="L15" s="276"/>
      <c r="M15" s="274" t="str">
        <f>TEXT($G$1+1, "[$-ko-KR]yyyy-mm-dd(ddd) ") &amp; "오전 00:00"</f>
        <v>2021-08-06(금)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73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2021-08-05(목) 오전 00:00</v>
      </c>
      <c r="C42" s="302"/>
      <c r="D42" s="274" t="str">
        <f>TEXT($G$1, "[$-ko-KR]yyyy-mm-dd(ddd) ") &amp; "오후 14:00"</f>
        <v>2021-08-05(목) 오후 14:00</v>
      </c>
      <c r="E42" s="275"/>
      <c r="F42" s="276"/>
      <c r="G42" s="274" t="str">
        <f>TEXT($G$1, "[$-ko-KR]yyyy-mm-dd(ddd) ") &amp; "오후 19:00"</f>
        <v>2021-08-05(목) 오후 19:00</v>
      </c>
      <c r="H42" s="275"/>
      <c r="I42" s="276"/>
      <c r="J42" s="274" t="str">
        <f>TEXT($G$1, "[$-ko-KR]yyyy-mm-dd(ddd) ") &amp; "오후 21:00"</f>
        <v>2021-08-05(목) 오후 21:00</v>
      </c>
      <c r="K42" s="275"/>
      <c r="L42" s="276"/>
      <c r="M42" s="274" t="str">
        <f>TEXT($G$1+1, "[$-ko-KR]yyyy-mm-dd(ddd) ") &amp; "오전 00:00"</f>
        <v>2021-08-06(금)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60"/>
      <c r="R44" s="260"/>
      <c r="S44" s="260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60"/>
      <c r="R45" s="260"/>
      <c r="S45" s="260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50"/>
      <c r="R46" s="250"/>
      <c r="S46" s="250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50"/>
      <c r="R47" s="250"/>
      <c r="S47" s="250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50"/>
      <c r="R48" s="250"/>
      <c r="S48" s="250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50"/>
      <c r="R49" s="250"/>
      <c r="S49" s="250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50"/>
      <c r="R50" s="250"/>
      <c r="S50" s="250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50"/>
      <c r="R51" s="250"/>
      <c r="S51" s="250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51"/>
      <c r="R53" s="252"/>
      <c r="S53" s="253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54"/>
      <c r="R54" s="255"/>
      <c r="S54" s="256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57"/>
      <c r="R55" s="258"/>
      <c r="S55" s="259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50"/>
      <c r="R56" s="250"/>
      <c r="S56" s="250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60"/>
      <c r="R57" s="260"/>
      <c r="S57" s="260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60"/>
      <c r="R58" s="260"/>
      <c r="S58" s="260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50"/>
      <c r="R59" s="250"/>
      <c r="S59" s="250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50"/>
      <c r="R60" s="250"/>
      <c r="S60" s="250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50"/>
      <c r="R61" s="250"/>
      <c r="S61" s="250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39"/>
      <c r="R62" s="240"/>
      <c r="S62" s="241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73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2021-08-05(목) 오전 00:00</v>
      </c>
      <c r="C69" s="302"/>
      <c r="D69" s="274" t="str">
        <f>TEXT($G$1, "[$-ko-KR]yyyy-mm-dd(ddd) ") &amp; "오후 14:00"</f>
        <v>2021-08-05(목) 오후 14:00</v>
      </c>
      <c r="E69" s="275"/>
      <c r="F69" s="276"/>
      <c r="G69" s="274" t="str">
        <f>TEXT($G$1, "[$-ko-KR]yyyy-mm-dd(ddd) ") &amp; "오후 19:00"</f>
        <v>2021-08-05(목) 오후 19:00</v>
      </c>
      <c r="H69" s="275"/>
      <c r="I69" s="276"/>
      <c r="J69" s="274" t="str">
        <f>TEXT($G$1, "[$-ko-KR]yyyy-mm-dd(ddd) ") &amp; "오후 21:00"</f>
        <v>2021-08-05(목) 오후 21:00</v>
      </c>
      <c r="K69" s="275"/>
      <c r="L69" s="276"/>
      <c r="M69" s="274" t="str">
        <f>TEXT($G$1+1, "[$-ko-KR]yyyy-mm-dd(ddd) ") &amp; "오전 00:00"</f>
        <v>2021-08-06(금)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60"/>
      <c r="R71" s="260"/>
      <c r="S71" s="260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60"/>
      <c r="R72" s="260"/>
      <c r="S72" s="260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50"/>
      <c r="R73" s="250"/>
      <c r="S73" s="250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50"/>
      <c r="R74" s="250"/>
      <c r="S74" s="250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50"/>
      <c r="R75" s="250"/>
      <c r="S75" s="250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50"/>
      <c r="R76" s="250"/>
      <c r="S76" s="250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50"/>
      <c r="R77" s="250"/>
      <c r="S77" s="250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50"/>
      <c r="R78" s="250"/>
      <c r="S78" s="250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51"/>
      <c r="R80" s="252"/>
      <c r="S80" s="253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54"/>
      <c r="R81" s="255"/>
      <c r="S81" s="256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57"/>
      <c r="R82" s="258"/>
      <c r="S82" s="259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50"/>
      <c r="R83" s="250"/>
      <c r="S83" s="250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60"/>
      <c r="R84" s="260"/>
      <c r="S84" s="260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60"/>
      <c r="R85" s="260"/>
      <c r="S85" s="260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50"/>
      <c r="R86" s="250"/>
      <c r="S86" s="250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50"/>
      <c r="R87" s="250"/>
      <c r="S87" s="250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50"/>
      <c r="R88" s="250"/>
      <c r="S88" s="250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39"/>
      <c r="R89" s="240"/>
      <c r="S89" s="241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73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2021-08-05(목) 오전 00:00</v>
      </c>
      <c r="C96" s="302"/>
      <c r="D96" s="274" t="str">
        <f>TEXT($G$1, "[$-ko-KR]yyyy-mm-dd(ddd) ") &amp; "오후 14:00"</f>
        <v>2021-08-05(목) 오후 14:00</v>
      </c>
      <c r="E96" s="275"/>
      <c r="F96" s="276"/>
      <c r="G96" s="274" t="str">
        <f>TEXT($G$1, "[$-ko-KR]yyyy-mm-dd(ddd) ") &amp; "오후 19:00"</f>
        <v>2021-08-05(목) 오후 19:00</v>
      </c>
      <c r="H96" s="275"/>
      <c r="I96" s="276"/>
      <c r="J96" s="274" t="str">
        <f>TEXT($G$1, "[$-ko-KR]yyyy-mm-dd(ddd) ") &amp; "오후 21:00"</f>
        <v>2021-08-05(목) 오후 21:00</v>
      </c>
      <c r="K96" s="275"/>
      <c r="L96" s="276"/>
      <c r="M96" s="274" t="str">
        <f>TEXT($G$1+1, "[$-ko-KR]yyyy-mm-dd(ddd) ") &amp; "오전 00:00"</f>
        <v>2021-08-06(금)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60"/>
      <c r="R98" s="260"/>
      <c r="S98" s="260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60"/>
      <c r="R99" s="260"/>
      <c r="S99" s="260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50"/>
      <c r="R100" s="250"/>
      <c r="S100" s="250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50"/>
      <c r="R101" s="250"/>
      <c r="S101" s="250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50"/>
      <c r="R102" s="250"/>
      <c r="S102" s="250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50"/>
      <c r="R103" s="250"/>
      <c r="S103" s="250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50"/>
      <c r="R104" s="250"/>
      <c r="S104" s="250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50"/>
      <c r="R105" s="250"/>
      <c r="S105" s="250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51"/>
      <c r="R107" s="252"/>
      <c r="S107" s="253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54"/>
      <c r="R108" s="255"/>
      <c r="S108" s="256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57"/>
      <c r="R109" s="258"/>
      <c r="S109" s="259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50"/>
      <c r="R110" s="250"/>
      <c r="S110" s="250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60"/>
      <c r="R111" s="260"/>
      <c r="S111" s="260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60"/>
      <c r="R112" s="260"/>
      <c r="S112" s="260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50"/>
      <c r="R113" s="250"/>
      <c r="S113" s="250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50"/>
      <c r="R114" s="250"/>
      <c r="S114" s="250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50"/>
      <c r="R115" s="250"/>
      <c r="S115" s="250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39"/>
      <c r="R116" s="240"/>
      <c r="S116" s="241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73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2021-08-05(목) 오전 00:00</v>
      </c>
      <c r="C123" s="302"/>
      <c r="D123" s="274" t="str">
        <f>TEXT($G$1, "[$-ko-KR]yyyy-mm-dd(ddd) ") &amp; "오후 14:00"</f>
        <v>2021-08-05(목) 오후 14:00</v>
      </c>
      <c r="E123" s="275"/>
      <c r="F123" s="276"/>
      <c r="G123" s="274" t="str">
        <f>TEXT($G$1, "[$-ko-KR]yyyy-mm-dd(ddd) ") &amp; "오후 19:00"</f>
        <v>2021-08-05(목) 오후 19:00</v>
      </c>
      <c r="H123" s="275"/>
      <c r="I123" s="276"/>
      <c r="J123" s="274" t="str">
        <f>TEXT($G$1, "[$-ko-KR]yyyy-mm-dd(ddd) ") &amp; "오후 21:00"</f>
        <v>2021-08-05(목) 오후 21:00</v>
      </c>
      <c r="K123" s="275"/>
      <c r="L123" s="276"/>
      <c r="M123" s="274" t="str">
        <f>TEXT($G$1+1, "[$-ko-KR]yyyy-mm-dd(ddd) ") &amp; "오전 00:00"</f>
        <v>2021-08-06(금)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60"/>
      <c r="R125" s="260"/>
      <c r="S125" s="260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60"/>
      <c r="R126" s="260"/>
      <c r="S126" s="260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50"/>
      <c r="R127" s="250"/>
      <c r="S127" s="250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50"/>
      <c r="R128" s="250"/>
      <c r="S128" s="250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50"/>
      <c r="R129" s="250"/>
      <c r="S129" s="250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50"/>
      <c r="R130" s="250"/>
      <c r="S130" s="250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50"/>
      <c r="R131" s="250"/>
      <c r="S131" s="250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50"/>
      <c r="R132" s="250"/>
      <c r="S132" s="250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51"/>
      <c r="R134" s="252"/>
      <c r="S134" s="253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54"/>
      <c r="R135" s="255"/>
      <c r="S135" s="256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57"/>
      <c r="R136" s="258"/>
      <c r="S136" s="259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50"/>
      <c r="R137" s="250"/>
      <c r="S137" s="250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60"/>
      <c r="R138" s="260"/>
      <c r="S138" s="260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60"/>
      <c r="R139" s="260"/>
      <c r="S139" s="260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50"/>
      <c r="R140" s="250"/>
      <c r="S140" s="250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50"/>
      <c r="R141" s="250"/>
      <c r="S141" s="250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50"/>
      <c r="R142" s="250"/>
      <c r="S142" s="250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39"/>
      <c r="R143" s="240"/>
      <c r="S143" s="241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73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2021-08-05(목) 오전 00:00</v>
      </c>
      <c r="C150" s="302"/>
      <c r="D150" s="274" t="str">
        <f>TEXT($G$1, "[$-ko-KR]yyyy-mm-dd(ddd) ") &amp; "오후 14:00"</f>
        <v>2021-08-05(목) 오후 14:00</v>
      </c>
      <c r="E150" s="275"/>
      <c r="F150" s="276"/>
      <c r="G150" s="274" t="str">
        <f>TEXT($G$1, "[$-ko-KR]yyyy-mm-dd(ddd) ") &amp; "오후 19:00"</f>
        <v>2021-08-05(목) 오후 19:00</v>
      </c>
      <c r="H150" s="275"/>
      <c r="I150" s="276"/>
      <c r="J150" s="274" t="str">
        <f>TEXT($G$1, "[$-ko-KR]yyyy-mm-dd(ddd) ") &amp; "오후 21:00"</f>
        <v>2021-08-05(목) 오후 21:00</v>
      </c>
      <c r="K150" s="275"/>
      <c r="L150" s="276"/>
      <c r="M150" s="274" t="str">
        <f>TEXT($G$1+1, "[$-ko-KR]yyyy-mm-dd(ddd) ") &amp; "오전 00:00"</f>
        <v>2021-08-06(금)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60"/>
      <c r="R152" s="260"/>
      <c r="S152" s="260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0"/>
      <c r="R153" s="260"/>
      <c r="S153" s="260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50"/>
      <c r="R154" s="250"/>
      <c r="S154" s="250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50"/>
      <c r="R155" s="250"/>
      <c r="S155" s="250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50"/>
      <c r="R156" s="250"/>
      <c r="S156" s="250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50"/>
      <c r="R157" s="250"/>
      <c r="S157" s="250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50"/>
      <c r="R158" s="250"/>
      <c r="S158" s="250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50"/>
      <c r="R159" s="250"/>
      <c r="S159" s="250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51"/>
      <c r="R161" s="252"/>
      <c r="S161" s="253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54"/>
      <c r="R162" s="255"/>
      <c r="S162" s="256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57"/>
      <c r="R163" s="258"/>
      <c r="S163" s="259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50"/>
      <c r="R164" s="250"/>
      <c r="S164" s="250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60"/>
      <c r="R165" s="260"/>
      <c r="S165" s="260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60"/>
      <c r="R166" s="260"/>
      <c r="S166" s="260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50"/>
      <c r="R167" s="250"/>
      <c r="S167" s="250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50"/>
      <c r="R168" s="250"/>
      <c r="S168" s="250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50"/>
      <c r="R169" s="250"/>
      <c r="S169" s="250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39"/>
      <c r="R170" s="240"/>
      <c r="S170" s="241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73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2021-08-05(목) 오전 00:00</v>
      </c>
      <c r="C177" s="302"/>
      <c r="D177" s="274" t="str">
        <f>TEXT($G$1, "[$-ko-KR]yyyy-mm-dd(ddd) ") &amp; "오후 14:00"</f>
        <v>2021-08-05(목) 오후 14:00</v>
      </c>
      <c r="E177" s="275"/>
      <c r="F177" s="276"/>
      <c r="G177" s="274" t="str">
        <f>TEXT($G$1, "[$-ko-KR]yyyy-mm-dd(ddd) ") &amp; "오후 19:00"</f>
        <v>2021-08-05(목) 오후 19:00</v>
      </c>
      <c r="H177" s="275"/>
      <c r="I177" s="276"/>
      <c r="J177" s="274" t="str">
        <f>TEXT($G$1, "[$-ko-KR]yyyy-mm-dd(ddd) ") &amp; "오후 21:00"</f>
        <v>2021-08-05(목) 오후 21:00</v>
      </c>
      <c r="K177" s="275"/>
      <c r="L177" s="276"/>
      <c r="M177" s="274" t="str">
        <f>TEXT($G$1+1, "[$-ko-KR]yyyy-mm-dd(ddd) ") &amp; "오전 00:00"</f>
        <v>2021-08-06(금)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60"/>
      <c r="R179" s="260"/>
      <c r="S179" s="260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60"/>
      <c r="R180" s="260"/>
      <c r="S180" s="260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50"/>
      <c r="R181" s="250"/>
      <c r="S181" s="250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50"/>
      <c r="R182" s="250"/>
      <c r="S182" s="250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50"/>
      <c r="R183" s="250"/>
      <c r="S183" s="250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50"/>
      <c r="R184" s="250"/>
      <c r="S184" s="250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50"/>
      <c r="R185" s="250"/>
      <c r="S185" s="250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50"/>
      <c r="R186" s="250"/>
      <c r="S186" s="250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51"/>
      <c r="R188" s="252"/>
      <c r="S188" s="253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54"/>
      <c r="R189" s="255"/>
      <c r="S189" s="256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57"/>
      <c r="R190" s="258"/>
      <c r="S190" s="259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50"/>
      <c r="R191" s="250"/>
      <c r="S191" s="250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60"/>
      <c r="R192" s="260"/>
      <c r="S192" s="260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60"/>
      <c r="R193" s="260"/>
      <c r="S193" s="260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50"/>
      <c r="R194" s="250"/>
      <c r="S194" s="250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50"/>
      <c r="R195" s="250"/>
      <c r="S195" s="250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50"/>
      <c r="R196" s="250"/>
      <c r="S196" s="250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39"/>
      <c r="R197" s="240"/>
      <c r="S197" s="241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45"/>
      <c r="R199" s="246"/>
      <c r="S199" s="24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91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1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0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0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0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06" priority="157">
      <formula>AND($N17 &gt; 0, ISNUMBER($N17))</formula>
    </cfRule>
    <cfRule type="expression" dxfId="2905" priority="158">
      <formula>AND($N17 = 0 * ISNUMBER($N17))</formula>
    </cfRule>
    <cfRule type="expression" dxfId="2904" priority="159">
      <formula>AND($N17 &lt; 0, ISNUMBER($N17))</formula>
    </cfRule>
  </conditionalFormatting>
  <conditionalFormatting sqref="A17:F36">
    <cfRule type="expression" dxfId="2903" priority="166">
      <formula>AND($E17 &gt; 0, ISNUMBER($E17))</formula>
    </cfRule>
    <cfRule type="expression" dxfId="2902" priority="167">
      <formula>AND($E17 = 0 * ISNUMBER($E17))</formula>
    </cfRule>
    <cfRule type="expression" dxfId="2901" priority="168">
      <formula>AND($E17 &lt; 0, ISNUMBER($E17))</formula>
    </cfRule>
  </conditionalFormatting>
  <conditionalFormatting sqref="A17:C36 G17:I36">
    <cfRule type="expression" dxfId="2900" priority="163">
      <formula>AND($H17 &gt; 0, ISNUMBER($H17))</formula>
    </cfRule>
    <cfRule type="expression" dxfId="2899" priority="164">
      <formula>AND($H17 = 0 * ISNUMBER($H17))</formula>
    </cfRule>
    <cfRule type="expression" dxfId="2898" priority="165">
      <formula>AND($H17 &lt; 0, ISNUMBER($H17))</formula>
    </cfRule>
  </conditionalFormatting>
  <conditionalFormatting sqref="A17:C36 J17:L36">
    <cfRule type="expression" dxfId="2897" priority="160">
      <formula>AND($K17 &gt; 0, ISNUMBER($K17))</formula>
    </cfRule>
    <cfRule type="expression" dxfId="2896" priority="161">
      <formula>AND($K17 = 0 * ISNUMBER($K17))</formula>
    </cfRule>
    <cfRule type="expression" dxfId="2895" priority="162">
      <formula>AND($K17 &lt; 0, ISNUMBER($K17))</formula>
    </cfRule>
  </conditionalFormatting>
  <conditionalFormatting sqref="D15:F16 E37:F37">
    <cfRule type="expression" dxfId="2894" priority="154">
      <formula>$E$37 &gt; 0</formula>
    </cfRule>
    <cfRule type="expression" dxfId="2893" priority="155">
      <formula>$E$37 = 0</formula>
    </cfRule>
    <cfRule type="expression" dxfId="2892" priority="156">
      <formula>$E$37 &lt; 0</formula>
    </cfRule>
  </conditionalFormatting>
  <conditionalFormatting sqref="G15:I16 H37:I37">
    <cfRule type="expression" dxfId="2891" priority="151">
      <formula>$H$37 &gt; 0</formula>
    </cfRule>
    <cfRule type="expression" dxfId="2890" priority="152">
      <formula>$H$37 = 0</formula>
    </cfRule>
    <cfRule type="expression" dxfId="2889" priority="153">
      <formula>$H$37 &lt; 0</formula>
    </cfRule>
  </conditionalFormatting>
  <conditionalFormatting sqref="J15:L16 K37:L37">
    <cfRule type="expression" dxfId="2888" priority="148">
      <formula>$K$37 &gt; 0</formula>
    </cfRule>
    <cfRule type="expression" dxfId="2887" priority="149">
      <formula>$K$37 = 0</formula>
    </cfRule>
    <cfRule type="expression" dxfId="2886" priority="150">
      <formula>$K$37 &lt; 0</formula>
    </cfRule>
  </conditionalFormatting>
  <conditionalFormatting sqref="M15:O16 N37:O37">
    <cfRule type="expression" dxfId="2885" priority="145">
      <formula>$N$37 &gt; 0</formula>
    </cfRule>
    <cfRule type="expression" dxfId="2884" priority="146">
      <formula>$N$37 = 0</formula>
    </cfRule>
    <cfRule type="expression" dxfId="2883" priority="147">
      <formula>$N$37 &lt; 0</formula>
    </cfRule>
  </conditionalFormatting>
  <conditionalFormatting sqref="A44:C63 M44:O63">
    <cfRule type="expression" dxfId="2882" priority="133">
      <formula>AND($N44 &gt; 0, ISNUMBER($N44))</formula>
    </cfRule>
    <cfRule type="expression" dxfId="2881" priority="134">
      <formula>AND($N44 = 0 * ISNUMBER($N44))</formula>
    </cfRule>
    <cfRule type="expression" dxfId="2880" priority="135">
      <formula>AND($N44 &lt; 0, ISNUMBER($N44))</formula>
    </cfRule>
  </conditionalFormatting>
  <conditionalFormatting sqref="A44:F63">
    <cfRule type="expression" dxfId="2879" priority="142">
      <formula>AND($E44 &gt; 0, ISNUMBER($E44))</formula>
    </cfRule>
    <cfRule type="expression" dxfId="2878" priority="143">
      <formula>AND($E44 = 0 * ISNUMBER($E44))</formula>
    </cfRule>
    <cfRule type="expression" dxfId="2877" priority="144">
      <formula>AND($E44 &lt; 0, ISNUMBER($E44))</formula>
    </cfRule>
  </conditionalFormatting>
  <conditionalFormatting sqref="A44:C63 G44:I63">
    <cfRule type="expression" dxfId="2876" priority="139">
      <formula>AND($H44 &gt; 0, ISNUMBER($H44))</formula>
    </cfRule>
    <cfRule type="expression" dxfId="2875" priority="140">
      <formula>AND($H44 = 0 * ISNUMBER($H44))</formula>
    </cfRule>
    <cfRule type="expression" dxfId="2874" priority="141">
      <formula>AND($H44 &lt; 0, ISNUMBER($H44))</formula>
    </cfRule>
  </conditionalFormatting>
  <conditionalFormatting sqref="A44:C63 J44:L63">
    <cfRule type="expression" dxfId="2873" priority="136">
      <formula>AND($K44 &gt; 0, ISNUMBER($K44))</formula>
    </cfRule>
    <cfRule type="expression" dxfId="2872" priority="137">
      <formula>AND($K44 = 0 * ISNUMBER($K44))</formula>
    </cfRule>
    <cfRule type="expression" dxfId="2871" priority="138">
      <formula>AND($K44 &lt; 0, ISNUMBER($K44))</formula>
    </cfRule>
  </conditionalFormatting>
  <conditionalFormatting sqref="D42:F43 E64:F64">
    <cfRule type="expression" dxfId="2870" priority="130">
      <formula>$E$64 &gt; 0</formula>
    </cfRule>
    <cfRule type="expression" dxfId="2869" priority="131">
      <formula>$E$64 = 0</formula>
    </cfRule>
    <cfRule type="expression" dxfId="2868" priority="132">
      <formula>$E$64 &lt; 0</formula>
    </cfRule>
  </conditionalFormatting>
  <conditionalFormatting sqref="G42:I43 H64:I64">
    <cfRule type="expression" dxfId="2867" priority="127">
      <formula>$H$64 &gt; 0</formula>
    </cfRule>
    <cfRule type="expression" dxfId="2866" priority="128">
      <formula>$H$64 = 0</formula>
    </cfRule>
    <cfRule type="expression" dxfId="2865" priority="129">
      <formula>$H$64 &lt; 0</formula>
    </cfRule>
  </conditionalFormatting>
  <conditionalFormatting sqref="J42:L43 K64:L64">
    <cfRule type="expression" dxfId="2864" priority="124">
      <formula>$K$64 &gt; 0</formula>
    </cfRule>
    <cfRule type="expression" dxfId="2863" priority="125">
      <formula>$K$64 = 0</formula>
    </cfRule>
    <cfRule type="expression" dxfId="2862" priority="126">
      <formula>$K$64 &lt; 0</formula>
    </cfRule>
  </conditionalFormatting>
  <conditionalFormatting sqref="M42:O43 N64:O64">
    <cfRule type="expression" dxfId="2861" priority="121">
      <formula>$N$64 &gt; 0</formula>
    </cfRule>
    <cfRule type="expression" dxfId="2860" priority="122">
      <formula>$N$64 = 0</formula>
    </cfRule>
    <cfRule type="expression" dxfId="2859" priority="123">
      <formula>$N$64 &lt; 0</formula>
    </cfRule>
  </conditionalFormatting>
  <conditionalFormatting sqref="A71:C90 M71:O90">
    <cfRule type="expression" dxfId="2858" priority="109">
      <formula>AND($N71 &gt; 0, ISNUMBER($N71))</formula>
    </cfRule>
    <cfRule type="expression" dxfId="2857" priority="110">
      <formula>AND($N71 = 0 * ISNUMBER($N71))</formula>
    </cfRule>
    <cfRule type="expression" dxfId="2856" priority="111">
      <formula>AND($N71 &lt; 0, ISNUMBER($N71))</formula>
    </cfRule>
  </conditionalFormatting>
  <conditionalFormatting sqref="A71:F90">
    <cfRule type="expression" dxfId="2855" priority="118">
      <formula>AND($E71 &gt; 0, ISNUMBER($E71))</formula>
    </cfRule>
    <cfRule type="expression" dxfId="2854" priority="119">
      <formula>AND($E71 = 0 * ISNUMBER($E71))</formula>
    </cfRule>
    <cfRule type="expression" dxfId="2853" priority="120">
      <formula>AND($E71 &lt; 0, ISNUMBER($E71))</formula>
    </cfRule>
  </conditionalFormatting>
  <conditionalFormatting sqref="A71:C90 G71:I90">
    <cfRule type="expression" dxfId="2852" priority="115">
      <formula>AND($H71 &gt; 0, ISNUMBER($H71))</formula>
    </cfRule>
    <cfRule type="expression" dxfId="2851" priority="116">
      <formula>AND($H71 = 0 * ISNUMBER($H71))</formula>
    </cfRule>
    <cfRule type="expression" dxfId="2850" priority="117">
      <formula>AND($H71 &lt; 0, ISNUMBER($H71))</formula>
    </cfRule>
  </conditionalFormatting>
  <conditionalFormatting sqref="A71:C90 J71:L90">
    <cfRule type="expression" dxfId="2849" priority="112">
      <formula>AND($K71 &gt; 0, ISNUMBER($K71))</formula>
    </cfRule>
    <cfRule type="expression" dxfId="2848" priority="113">
      <formula>AND($K71 = 0 * ISNUMBER($K71))</formula>
    </cfRule>
    <cfRule type="expression" dxfId="2847" priority="114">
      <formula>AND($K71 &lt; 0, ISNUMBER($K71))</formula>
    </cfRule>
  </conditionalFormatting>
  <conditionalFormatting sqref="D69:F70 E91:F91">
    <cfRule type="expression" dxfId="2846" priority="106">
      <formula>$E$91 &gt; 0</formula>
    </cfRule>
    <cfRule type="expression" dxfId="2845" priority="107">
      <formula>$E$91 = 0</formula>
    </cfRule>
    <cfRule type="expression" dxfId="2844" priority="108">
      <formula>$E$91 &lt; 0</formula>
    </cfRule>
  </conditionalFormatting>
  <conditionalFormatting sqref="G69:I70 H91:I91">
    <cfRule type="expression" dxfId="2843" priority="103">
      <formula>$H$91 &gt; 0</formula>
    </cfRule>
    <cfRule type="expression" dxfId="2842" priority="104">
      <formula>$H$91 = 0</formula>
    </cfRule>
    <cfRule type="expression" dxfId="2841" priority="105">
      <formula>$H$91 &lt; 0</formula>
    </cfRule>
  </conditionalFormatting>
  <conditionalFormatting sqref="J69:L70 K91:L91">
    <cfRule type="expression" dxfId="2840" priority="100">
      <formula>$K$91 &gt; 0</formula>
    </cfRule>
    <cfRule type="expression" dxfId="2839" priority="101">
      <formula>$K$91 = 0</formula>
    </cfRule>
    <cfRule type="expression" dxfId="2838" priority="102">
      <formula>$K$91 &lt; 0</formula>
    </cfRule>
  </conditionalFormatting>
  <conditionalFormatting sqref="M69:O70 N91:O91">
    <cfRule type="expression" dxfId="2837" priority="97">
      <formula>$N$91 &gt; 0</formula>
    </cfRule>
    <cfRule type="expression" dxfId="2836" priority="98">
      <formula>$N$91 = 0</formula>
    </cfRule>
    <cfRule type="expression" dxfId="2835" priority="99">
      <formula>$N$91 &lt; 0</formula>
    </cfRule>
  </conditionalFormatting>
  <conditionalFormatting sqref="A98:C117 M98:O117">
    <cfRule type="expression" dxfId="2834" priority="85">
      <formula>AND($N98 &gt; 0, ISNUMBER($N98))</formula>
    </cfRule>
    <cfRule type="expression" dxfId="2833" priority="86">
      <formula>AND($N98 = 0 * ISNUMBER($N98))</formula>
    </cfRule>
    <cfRule type="expression" dxfId="2832" priority="87">
      <formula>AND($N98 &lt; 0, ISNUMBER($N98))</formula>
    </cfRule>
  </conditionalFormatting>
  <conditionalFormatting sqref="A98:F117">
    <cfRule type="expression" dxfId="2831" priority="94">
      <formula>AND($E98 &gt; 0, ISNUMBER($E98))</formula>
    </cfRule>
    <cfRule type="expression" dxfId="2830" priority="95">
      <formula>AND($E98 = 0 * ISNUMBER($E98))</formula>
    </cfRule>
    <cfRule type="expression" dxfId="2829" priority="96">
      <formula>AND($E98 &lt; 0, ISNUMBER($E98))</formula>
    </cfRule>
  </conditionalFormatting>
  <conditionalFormatting sqref="A98:C117 G98:I117">
    <cfRule type="expression" dxfId="2828" priority="91">
      <formula>AND($H98 &gt; 0, ISNUMBER($H98))</formula>
    </cfRule>
    <cfRule type="expression" dxfId="2827" priority="92">
      <formula>AND($H98 = 0 * ISNUMBER($H98))</formula>
    </cfRule>
    <cfRule type="expression" dxfId="2826" priority="93">
      <formula>AND($H98 &lt; 0, ISNUMBER($H98))</formula>
    </cfRule>
  </conditionalFormatting>
  <conditionalFormatting sqref="A98:C117 J98:L117">
    <cfRule type="expression" dxfId="2825" priority="88">
      <formula>AND($K98 &gt; 0, ISNUMBER($K98))</formula>
    </cfRule>
    <cfRule type="expression" dxfId="2824" priority="89">
      <formula>AND($K98 = 0 * ISNUMBER($K98))</formula>
    </cfRule>
    <cfRule type="expression" dxfId="2823" priority="90">
      <formula>AND($K98 &lt; 0, ISNUMBER($K98))</formula>
    </cfRule>
  </conditionalFormatting>
  <conditionalFormatting sqref="D96:F97 E118:F118">
    <cfRule type="expression" dxfId="2822" priority="82">
      <formula>$E$118 &gt; 0</formula>
    </cfRule>
    <cfRule type="expression" dxfId="2821" priority="83">
      <formula>$E$118 = 0</formula>
    </cfRule>
    <cfRule type="expression" dxfId="2820" priority="84">
      <formula>$E$118 &lt; 0</formula>
    </cfRule>
  </conditionalFormatting>
  <conditionalFormatting sqref="G96:I97 H118:I118">
    <cfRule type="expression" dxfId="2819" priority="79">
      <formula>$H$118 &gt; 0</formula>
    </cfRule>
    <cfRule type="expression" dxfId="2818" priority="80">
      <formula>$H$118 = 0</formula>
    </cfRule>
    <cfRule type="expression" dxfId="2817" priority="81">
      <formula>$H$118 &lt; 0</formula>
    </cfRule>
  </conditionalFormatting>
  <conditionalFormatting sqref="J96:L97 K118:L118">
    <cfRule type="expression" dxfId="2816" priority="76">
      <formula>$K$118 &gt; 0</formula>
    </cfRule>
    <cfRule type="expression" dxfId="2815" priority="77">
      <formula>$K$118 = 0</formula>
    </cfRule>
    <cfRule type="expression" dxfId="2814" priority="78">
      <formula>$K$118 &lt; 0</formula>
    </cfRule>
  </conditionalFormatting>
  <conditionalFormatting sqref="M96:O97 N118:O118">
    <cfRule type="expression" dxfId="2813" priority="73">
      <formula>$N$118 &gt; 0</formula>
    </cfRule>
    <cfRule type="expression" dxfId="2812" priority="74">
      <formula>$N$118 = 0</formula>
    </cfRule>
    <cfRule type="expression" dxfId="2811" priority="75">
      <formula>$N$118 &lt; 0</formula>
    </cfRule>
  </conditionalFormatting>
  <conditionalFormatting sqref="A125:C144 M125:O144">
    <cfRule type="expression" dxfId="2810" priority="61">
      <formula>AND($N125 &gt; 0, ISNUMBER($N125))</formula>
    </cfRule>
    <cfRule type="expression" dxfId="2809" priority="62">
      <formula>AND($N125 = 0 * ISNUMBER($N125))</formula>
    </cfRule>
    <cfRule type="expression" dxfId="2808" priority="63">
      <formula>AND($N125 &lt; 0, ISNUMBER($N125))</formula>
    </cfRule>
  </conditionalFormatting>
  <conditionalFormatting sqref="A125:F144">
    <cfRule type="expression" dxfId="2807" priority="70">
      <formula>AND($E125 &gt; 0, ISNUMBER($E125))</formula>
    </cfRule>
    <cfRule type="expression" dxfId="2806" priority="71">
      <formula>AND($E125 = 0 * ISNUMBER($E125))</formula>
    </cfRule>
    <cfRule type="expression" dxfId="2805" priority="72">
      <formula>AND($E125 &lt; 0, ISNUMBER($E125))</formula>
    </cfRule>
  </conditionalFormatting>
  <conditionalFormatting sqref="A125:C144 G125:I144">
    <cfRule type="expression" dxfId="2804" priority="67">
      <formula>AND($H125 &gt; 0, ISNUMBER($H125))</formula>
    </cfRule>
    <cfRule type="expression" dxfId="2803" priority="68">
      <formula>AND($H125 = 0 * ISNUMBER($H125))</formula>
    </cfRule>
    <cfRule type="expression" dxfId="2802" priority="69">
      <formula>AND($H125 &lt; 0, ISNUMBER($H125))</formula>
    </cfRule>
  </conditionalFormatting>
  <conditionalFormatting sqref="A125:C144 J125:L144">
    <cfRule type="expression" dxfId="2801" priority="64">
      <formula>AND($K125 &gt; 0, ISNUMBER($K125))</formula>
    </cfRule>
    <cfRule type="expression" dxfId="2800" priority="65">
      <formula>AND($K125 = 0 * ISNUMBER($K125))</formula>
    </cfRule>
    <cfRule type="expression" dxfId="2799" priority="66">
      <formula>AND($K125 &lt; 0, ISNUMBER($K125))</formula>
    </cfRule>
  </conditionalFormatting>
  <conditionalFormatting sqref="D123:F124 E145:F145">
    <cfRule type="expression" dxfId="2798" priority="58">
      <formula>$E$145 &gt; 0</formula>
    </cfRule>
    <cfRule type="expression" dxfId="2797" priority="59">
      <formula>$E$145 = 0</formula>
    </cfRule>
    <cfRule type="expression" dxfId="2796" priority="60">
      <formula>$E$145 &lt; 0</formula>
    </cfRule>
  </conditionalFormatting>
  <conditionalFormatting sqref="G123:I124 H145:I145">
    <cfRule type="expression" dxfId="2795" priority="55">
      <formula>$H$145 &gt; 0</formula>
    </cfRule>
    <cfRule type="expression" dxfId="2794" priority="56">
      <formula>$H$145 = 0</formula>
    </cfRule>
    <cfRule type="expression" dxfId="2793" priority="57">
      <formula>$H$145 &lt; 0</formula>
    </cfRule>
  </conditionalFormatting>
  <conditionalFormatting sqref="J123:L124 K145:L145">
    <cfRule type="expression" dxfId="2792" priority="52">
      <formula>$K$145 &gt; 0</formula>
    </cfRule>
    <cfRule type="expression" dxfId="2791" priority="53">
      <formula>$K$145 = 0</formula>
    </cfRule>
    <cfRule type="expression" dxfId="2790" priority="54">
      <formula>$K$145 &lt; 0</formula>
    </cfRule>
  </conditionalFormatting>
  <conditionalFormatting sqref="M123:O124 N145:O145">
    <cfRule type="expression" dxfId="2789" priority="49">
      <formula>$N$145 &gt; 0</formula>
    </cfRule>
    <cfRule type="expression" dxfId="2788" priority="50">
      <formula>$N$145 = 0</formula>
    </cfRule>
    <cfRule type="expression" dxfId="2787" priority="51">
      <formula>$N$145 &lt; 0</formula>
    </cfRule>
  </conditionalFormatting>
  <conditionalFormatting sqref="A152:C171 M152:O171">
    <cfRule type="expression" dxfId="2786" priority="37">
      <formula>AND($N152 &gt; 0, ISNUMBER($N152))</formula>
    </cfRule>
    <cfRule type="expression" dxfId="2785" priority="38">
      <formula>AND($N152 = 0 * ISNUMBER($N152))</formula>
    </cfRule>
    <cfRule type="expression" dxfId="2784" priority="39">
      <formula>AND($N152 &lt; 0, ISNUMBER($N152))</formula>
    </cfRule>
  </conditionalFormatting>
  <conditionalFormatting sqref="A152:F171">
    <cfRule type="expression" dxfId="2783" priority="46">
      <formula>AND($E152 &gt; 0, ISNUMBER($E152))</formula>
    </cfRule>
    <cfRule type="expression" dxfId="2782" priority="47">
      <formula>AND($E152 = 0 * ISNUMBER($E152))</formula>
    </cfRule>
    <cfRule type="expression" dxfId="2781" priority="48">
      <formula>AND($E152 &lt; 0, ISNUMBER($E152))</formula>
    </cfRule>
  </conditionalFormatting>
  <conditionalFormatting sqref="A152:C171 G152:I171">
    <cfRule type="expression" dxfId="2780" priority="43">
      <formula>AND($H152 &gt; 0, ISNUMBER($H152))</formula>
    </cfRule>
    <cfRule type="expression" dxfId="2779" priority="44">
      <formula>AND($H152 = 0 * ISNUMBER($H152))</formula>
    </cfRule>
    <cfRule type="expression" dxfId="2778" priority="45">
      <formula>AND($H152 &lt; 0, ISNUMBER($H152))</formula>
    </cfRule>
  </conditionalFormatting>
  <conditionalFormatting sqref="A152:C171 J152:L171">
    <cfRule type="expression" dxfId="2777" priority="40">
      <formula>AND($K152 &gt; 0, ISNUMBER($K152))</formula>
    </cfRule>
    <cfRule type="expression" dxfId="2776" priority="41">
      <formula>AND($K152 = 0 * ISNUMBER($K152))</formula>
    </cfRule>
    <cfRule type="expression" dxfId="2775" priority="42">
      <formula>AND($K152 &lt; 0, ISNUMBER($K152))</formula>
    </cfRule>
  </conditionalFormatting>
  <conditionalFormatting sqref="D150:F151 E172:F172">
    <cfRule type="expression" dxfId="2774" priority="34">
      <formula>$E$172 &gt; 0</formula>
    </cfRule>
    <cfRule type="expression" dxfId="2773" priority="35">
      <formula>$E$172 = 0</formula>
    </cfRule>
    <cfRule type="expression" dxfId="2772" priority="36">
      <formula>$E$172 &lt; 0</formula>
    </cfRule>
  </conditionalFormatting>
  <conditionalFormatting sqref="G150:I151 H172:I172">
    <cfRule type="expression" dxfId="2771" priority="31">
      <formula>$H$172 &gt; 0</formula>
    </cfRule>
    <cfRule type="expression" dxfId="2770" priority="32">
      <formula>$H$172 = 0</formula>
    </cfRule>
    <cfRule type="expression" dxfId="2769" priority="33">
      <formula>$H$172 &lt; 0</formula>
    </cfRule>
  </conditionalFormatting>
  <conditionalFormatting sqref="J150:L151 K172:L172">
    <cfRule type="expression" dxfId="2768" priority="28">
      <formula>$K$172 &gt; 0</formula>
    </cfRule>
    <cfRule type="expression" dxfId="2767" priority="29">
      <formula>$K$172 = 0</formula>
    </cfRule>
    <cfRule type="expression" dxfId="2766" priority="30">
      <formula>$K$172 &lt; 0</formula>
    </cfRule>
  </conditionalFormatting>
  <conditionalFormatting sqref="M150:O151 N172:O172">
    <cfRule type="expression" dxfId="2765" priority="25">
      <formula>$N$172 &gt; 0</formula>
    </cfRule>
    <cfRule type="expression" dxfId="2764" priority="26">
      <formula>$N$172 = 0</formula>
    </cfRule>
    <cfRule type="expression" dxfId="2763" priority="27">
      <formula>$N$172 &lt; 0</formula>
    </cfRule>
  </conditionalFormatting>
  <conditionalFormatting sqref="A179:C198 M179:O198">
    <cfRule type="expression" dxfId="2762" priority="13">
      <formula>AND($N179 &gt; 0, ISNUMBER($N179))</formula>
    </cfRule>
    <cfRule type="expression" dxfId="2761" priority="14">
      <formula>AND($N179 = 0 * ISNUMBER($N179))</formula>
    </cfRule>
    <cfRule type="expression" dxfId="2760" priority="15">
      <formula>AND($N179 &lt; 0, ISNUMBER($N179))</formula>
    </cfRule>
  </conditionalFormatting>
  <conditionalFormatting sqref="A179:F198">
    <cfRule type="expression" dxfId="2759" priority="22">
      <formula>AND($E179 &gt; 0, ISNUMBER($E179))</formula>
    </cfRule>
    <cfRule type="expression" dxfId="2758" priority="23">
      <formula>AND($E179 = 0 * ISNUMBER($E179))</formula>
    </cfRule>
    <cfRule type="expression" dxfId="2757" priority="24">
      <formula>AND($E179 &lt; 0, ISNUMBER($E179))</formula>
    </cfRule>
  </conditionalFormatting>
  <conditionalFormatting sqref="A179:C198 G179:I198">
    <cfRule type="expression" dxfId="2756" priority="19">
      <formula>AND($H179 &gt; 0, ISNUMBER($H179))</formula>
    </cfRule>
    <cfRule type="expression" dxfId="2755" priority="20">
      <formula>AND($H179 = 0 * ISNUMBER($H179))</formula>
    </cfRule>
    <cfRule type="expression" dxfId="2754" priority="21">
      <formula>AND($H179 &lt; 0, ISNUMBER($H179))</formula>
    </cfRule>
  </conditionalFormatting>
  <conditionalFormatting sqref="A179:C198 J179:L198">
    <cfRule type="expression" dxfId="2753" priority="16">
      <formula>AND($K179 &gt; 0, ISNUMBER($K179))</formula>
    </cfRule>
    <cfRule type="expression" dxfId="2752" priority="17">
      <formula>AND($K179 = 0 * ISNUMBER($K179))</formula>
    </cfRule>
    <cfRule type="expression" dxfId="2751" priority="18">
      <formula>AND($K179 &lt; 0, ISNUMBER($K179))</formula>
    </cfRule>
  </conditionalFormatting>
  <conditionalFormatting sqref="D177:F178 E199:F199">
    <cfRule type="expression" dxfId="2750" priority="10">
      <formula>$E$199 &gt; 0</formula>
    </cfRule>
    <cfRule type="expression" dxfId="2749" priority="11">
      <formula>$E$199 = 0</formula>
    </cfRule>
    <cfRule type="expression" dxfId="2748" priority="12">
      <formula>$E$199 &lt; 0</formula>
    </cfRule>
  </conditionalFormatting>
  <conditionalFormatting sqref="G177:I178 H199:I199">
    <cfRule type="expression" dxfId="2747" priority="7">
      <formula>$H$199 &gt; 0</formula>
    </cfRule>
    <cfRule type="expression" dxfId="2746" priority="8">
      <formula>$H$199 = 0</formula>
    </cfRule>
    <cfRule type="expression" dxfId="2745" priority="9">
      <formula>$H$199 &lt; 0</formula>
    </cfRule>
  </conditionalFormatting>
  <conditionalFormatting sqref="J177:L178 K199:L199">
    <cfRule type="expression" dxfId="2744" priority="4">
      <formula>$K$199 &gt; 0</formula>
    </cfRule>
    <cfRule type="expression" dxfId="2743" priority="5">
      <formula>$K$199 = 0</formula>
    </cfRule>
    <cfRule type="expression" dxfId="2742" priority="6">
      <formula>$K$199 &lt; 0</formula>
    </cfRule>
  </conditionalFormatting>
  <conditionalFormatting sqref="M177:O178 N199:O199">
    <cfRule type="expression" dxfId="2741" priority="1">
      <formula>$N$199 &gt; 0</formula>
    </cfRule>
    <cfRule type="expression" dxfId="2740" priority="2">
      <formula>$N$199 = 0</formula>
    </cfRule>
    <cfRule type="expression" dxfId="273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44414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77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2021-08-06(금) 오전 00:00</v>
      </c>
      <c r="C15" s="300"/>
      <c r="D15" s="274" t="str">
        <f>TEXT($G$1, "[$-ko-KR]yyyy-mm-dd(ddd) ") &amp; "오후 14:00"</f>
        <v>2021-08-06(금) 오후 14:00</v>
      </c>
      <c r="E15" s="275"/>
      <c r="F15" s="276"/>
      <c r="G15" s="274" t="str">
        <f>TEXT($G$1, "[$-ko-KR]yyyy-mm-dd(ddd) ") &amp; "오후 19:00"</f>
        <v>2021-08-06(금) 오후 19:00</v>
      </c>
      <c r="H15" s="275"/>
      <c r="I15" s="276"/>
      <c r="J15" s="274" t="str">
        <f>TEXT($G$1, "[$-ko-KR]yyyy-mm-dd(ddd) ") &amp; "오후 21:00"</f>
        <v>2021-08-06(금) 오후 21:00</v>
      </c>
      <c r="K15" s="275"/>
      <c r="L15" s="276"/>
      <c r="M15" s="274" t="str">
        <f>TEXT($G$1+1, "[$-ko-KR]yyyy-mm-dd(ddd) ") &amp; "오전 00:00"</f>
        <v>2021-08-07(토)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77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2021-08-06(금) 오전 00:00</v>
      </c>
      <c r="C42" s="302"/>
      <c r="D42" s="274" t="str">
        <f>TEXT($G$1, "[$-ko-KR]yyyy-mm-dd(ddd) ") &amp; "오후 14:00"</f>
        <v>2021-08-06(금) 오후 14:00</v>
      </c>
      <c r="E42" s="275"/>
      <c r="F42" s="276"/>
      <c r="G42" s="274" t="str">
        <f>TEXT($G$1, "[$-ko-KR]yyyy-mm-dd(ddd) ") &amp; "오후 19:00"</f>
        <v>2021-08-06(금) 오후 19:00</v>
      </c>
      <c r="H42" s="275"/>
      <c r="I42" s="276"/>
      <c r="J42" s="274" t="str">
        <f>TEXT($G$1, "[$-ko-KR]yyyy-mm-dd(ddd) ") &amp; "오후 21:00"</f>
        <v>2021-08-06(금) 오후 21:00</v>
      </c>
      <c r="K42" s="275"/>
      <c r="L42" s="276"/>
      <c r="M42" s="274" t="str">
        <f>TEXT($G$1+1, "[$-ko-KR]yyyy-mm-dd(ddd) ") &amp; "오전 00:00"</f>
        <v>2021-08-07(토)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60"/>
      <c r="R44" s="260"/>
      <c r="S44" s="260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60"/>
      <c r="R45" s="260"/>
      <c r="S45" s="260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50"/>
      <c r="R46" s="250"/>
      <c r="S46" s="250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50"/>
      <c r="R47" s="250"/>
      <c r="S47" s="250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50"/>
      <c r="R48" s="250"/>
      <c r="S48" s="250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50"/>
      <c r="R49" s="250"/>
      <c r="S49" s="250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50"/>
      <c r="R50" s="250"/>
      <c r="S50" s="250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50"/>
      <c r="R51" s="250"/>
      <c r="S51" s="250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51"/>
      <c r="R53" s="252"/>
      <c r="S53" s="253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54"/>
      <c r="R54" s="255"/>
      <c r="S54" s="256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57"/>
      <c r="R55" s="258"/>
      <c r="S55" s="259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50"/>
      <c r="R56" s="250"/>
      <c r="S56" s="250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60"/>
      <c r="R57" s="260"/>
      <c r="S57" s="260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60"/>
      <c r="R58" s="260"/>
      <c r="S58" s="260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50"/>
      <c r="R59" s="250"/>
      <c r="S59" s="250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50"/>
      <c r="R60" s="250"/>
      <c r="S60" s="250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50"/>
      <c r="R61" s="250"/>
      <c r="S61" s="250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39"/>
      <c r="R62" s="240"/>
      <c r="S62" s="241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77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2021-08-06(금) 오전 00:00</v>
      </c>
      <c r="C69" s="302"/>
      <c r="D69" s="274" t="str">
        <f>TEXT($G$1, "[$-ko-KR]yyyy-mm-dd(ddd) ") &amp; "오후 14:00"</f>
        <v>2021-08-06(금) 오후 14:00</v>
      </c>
      <c r="E69" s="275"/>
      <c r="F69" s="276"/>
      <c r="G69" s="274" t="str">
        <f>TEXT($G$1, "[$-ko-KR]yyyy-mm-dd(ddd) ") &amp; "오후 19:00"</f>
        <v>2021-08-06(금) 오후 19:00</v>
      </c>
      <c r="H69" s="275"/>
      <c r="I69" s="276"/>
      <c r="J69" s="274" t="str">
        <f>TEXT($G$1, "[$-ko-KR]yyyy-mm-dd(ddd) ") &amp; "오후 21:00"</f>
        <v>2021-08-06(금) 오후 21:00</v>
      </c>
      <c r="K69" s="275"/>
      <c r="L69" s="276"/>
      <c r="M69" s="274" t="str">
        <f>TEXT($G$1+1, "[$-ko-KR]yyyy-mm-dd(ddd) ") &amp; "오전 00:00"</f>
        <v>2021-08-07(토)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60"/>
      <c r="R71" s="260"/>
      <c r="S71" s="260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60"/>
      <c r="R72" s="260"/>
      <c r="S72" s="260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50"/>
      <c r="R73" s="250"/>
      <c r="S73" s="250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50"/>
      <c r="R74" s="250"/>
      <c r="S74" s="250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50"/>
      <c r="R75" s="250"/>
      <c r="S75" s="250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50"/>
      <c r="R76" s="250"/>
      <c r="S76" s="250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50"/>
      <c r="R77" s="250"/>
      <c r="S77" s="250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50"/>
      <c r="R78" s="250"/>
      <c r="S78" s="250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51"/>
      <c r="R80" s="252"/>
      <c r="S80" s="253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54"/>
      <c r="R81" s="255"/>
      <c r="S81" s="256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57"/>
      <c r="R82" s="258"/>
      <c r="S82" s="259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50"/>
      <c r="R83" s="250"/>
      <c r="S83" s="250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60"/>
      <c r="R84" s="260"/>
      <c r="S84" s="260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60"/>
      <c r="R85" s="260"/>
      <c r="S85" s="260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50"/>
      <c r="R86" s="250"/>
      <c r="S86" s="250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50"/>
      <c r="R87" s="250"/>
      <c r="S87" s="250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50"/>
      <c r="R88" s="250"/>
      <c r="S88" s="250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39"/>
      <c r="R89" s="240"/>
      <c r="S89" s="241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77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2021-08-06(금) 오전 00:00</v>
      </c>
      <c r="C96" s="302"/>
      <c r="D96" s="274" t="str">
        <f>TEXT($G$1, "[$-ko-KR]yyyy-mm-dd(ddd) ") &amp; "오후 14:00"</f>
        <v>2021-08-06(금) 오후 14:00</v>
      </c>
      <c r="E96" s="275"/>
      <c r="F96" s="276"/>
      <c r="G96" s="274" t="str">
        <f>TEXT($G$1, "[$-ko-KR]yyyy-mm-dd(ddd) ") &amp; "오후 19:00"</f>
        <v>2021-08-06(금) 오후 19:00</v>
      </c>
      <c r="H96" s="275"/>
      <c r="I96" s="276"/>
      <c r="J96" s="274" t="str">
        <f>TEXT($G$1, "[$-ko-KR]yyyy-mm-dd(ddd) ") &amp; "오후 21:00"</f>
        <v>2021-08-06(금) 오후 21:00</v>
      </c>
      <c r="K96" s="275"/>
      <c r="L96" s="276"/>
      <c r="M96" s="274" t="str">
        <f>TEXT($G$1+1, "[$-ko-KR]yyyy-mm-dd(ddd) ") &amp; "오전 00:00"</f>
        <v>2021-08-07(토)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60"/>
      <c r="R98" s="260"/>
      <c r="S98" s="260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60"/>
      <c r="R99" s="260"/>
      <c r="S99" s="260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50"/>
      <c r="R100" s="250"/>
      <c r="S100" s="250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50"/>
      <c r="R101" s="250"/>
      <c r="S101" s="250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50"/>
      <c r="R102" s="250"/>
      <c r="S102" s="250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50"/>
      <c r="R103" s="250"/>
      <c r="S103" s="250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50"/>
      <c r="R104" s="250"/>
      <c r="S104" s="250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50"/>
      <c r="R105" s="250"/>
      <c r="S105" s="250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51"/>
      <c r="R107" s="252"/>
      <c r="S107" s="253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54"/>
      <c r="R108" s="255"/>
      <c r="S108" s="256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57"/>
      <c r="R109" s="258"/>
      <c r="S109" s="259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50"/>
      <c r="R110" s="250"/>
      <c r="S110" s="250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60"/>
      <c r="R111" s="260"/>
      <c r="S111" s="260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60"/>
      <c r="R112" s="260"/>
      <c r="S112" s="260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50"/>
      <c r="R113" s="250"/>
      <c r="S113" s="250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50"/>
      <c r="R114" s="250"/>
      <c r="S114" s="250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50"/>
      <c r="R115" s="250"/>
      <c r="S115" s="250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39"/>
      <c r="R116" s="240"/>
      <c r="S116" s="241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77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2021-08-06(금) 오전 00:00</v>
      </c>
      <c r="C123" s="302"/>
      <c r="D123" s="274" t="str">
        <f>TEXT($G$1, "[$-ko-KR]yyyy-mm-dd(ddd) ") &amp; "오후 14:00"</f>
        <v>2021-08-06(금) 오후 14:00</v>
      </c>
      <c r="E123" s="275"/>
      <c r="F123" s="276"/>
      <c r="G123" s="274" t="str">
        <f>TEXT($G$1, "[$-ko-KR]yyyy-mm-dd(ddd) ") &amp; "오후 19:00"</f>
        <v>2021-08-06(금) 오후 19:00</v>
      </c>
      <c r="H123" s="275"/>
      <c r="I123" s="276"/>
      <c r="J123" s="274" t="str">
        <f>TEXT($G$1, "[$-ko-KR]yyyy-mm-dd(ddd) ") &amp; "오후 21:00"</f>
        <v>2021-08-06(금) 오후 21:00</v>
      </c>
      <c r="K123" s="275"/>
      <c r="L123" s="276"/>
      <c r="M123" s="274" t="str">
        <f>TEXT($G$1+1, "[$-ko-KR]yyyy-mm-dd(ddd) ") &amp; "오전 00:00"</f>
        <v>2021-08-07(토)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60"/>
      <c r="R125" s="260"/>
      <c r="S125" s="260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60"/>
      <c r="R126" s="260"/>
      <c r="S126" s="260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50"/>
      <c r="R127" s="250"/>
      <c r="S127" s="250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50"/>
      <c r="R128" s="250"/>
      <c r="S128" s="250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50"/>
      <c r="R129" s="250"/>
      <c r="S129" s="250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50"/>
      <c r="R130" s="250"/>
      <c r="S130" s="250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50"/>
      <c r="R131" s="250"/>
      <c r="S131" s="250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50"/>
      <c r="R132" s="250"/>
      <c r="S132" s="250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51"/>
      <c r="R134" s="252"/>
      <c r="S134" s="253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54"/>
      <c r="R135" s="255"/>
      <c r="S135" s="256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57"/>
      <c r="R136" s="258"/>
      <c r="S136" s="259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50"/>
      <c r="R137" s="250"/>
      <c r="S137" s="250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60"/>
      <c r="R138" s="260"/>
      <c r="S138" s="260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60"/>
      <c r="R139" s="260"/>
      <c r="S139" s="260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50"/>
      <c r="R140" s="250"/>
      <c r="S140" s="250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50"/>
      <c r="R141" s="250"/>
      <c r="S141" s="250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50"/>
      <c r="R142" s="250"/>
      <c r="S142" s="250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39"/>
      <c r="R143" s="240"/>
      <c r="S143" s="241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77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2021-08-06(금) 오전 00:00</v>
      </c>
      <c r="C150" s="302"/>
      <c r="D150" s="274" t="str">
        <f>TEXT($G$1, "[$-ko-KR]yyyy-mm-dd(ddd) ") &amp; "오후 14:00"</f>
        <v>2021-08-06(금) 오후 14:00</v>
      </c>
      <c r="E150" s="275"/>
      <c r="F150" s="276"/>
      <c r="G150" s="274" t="str">
        <f>TEXT($G$1, "[$-ko-KR]yyyy-mm-dd(ddd) ") &amp; "오후 19:00"</f>
        <v>2021-08-06(금) 오후 19:00</v>
      </c>
      <c r="H150" s="275"/>
      <c r="I150" s="276"/>
      <c r="J150" s="274" t="str">
        <f>TEXT($G$1, "[$-ko-KR]yyyy-mm-dd(ddd) ") &amp; "오후 21:00"</f>
        <v>2021-08-06(금) 오후 21:00</v>
      </c>
      <c r="K150" s="275"/>
      <c r="L150" s="276"/>
      <c r="M150" s="274" t="str">
        <f>TEXT($G$1+1, "[$-ko-KR]yyyy-mm-dd(ddd) ") &amp; "오전 00:00"</f>
        <v>2021-08-07(토)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60"/>
      <c r="R152" s="260"/>
      <c r="S152" s="260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60"/>
      <c r="R153" s="260"/>
      <c r="S153" s="260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50"/>
      <c r="R154" s="250"/>
      <c r="S154" s="250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50"/>
      <c r="R155" s="250"/>
      <c r="S155" s="250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50"/>
      <c r="R156" s="250"/>
      <c r="S156" s="250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50"/>
      <c r="R157" s="250"/>
      <c r="S157" s="250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50"/>
      <c r="R158" s="250"/>
      <c r="S158" s="250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50"/>
      <c r="R159" s="250"/>
      <c r="S159" s="250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51"/>
      <c r="R161" s="252"/>
      <c r="S161" s="253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54"/>
      <c r="R162" s="255"/>
      <c r="S162" s="256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57"/>
      <c r="R163" s="258"/>
      <c r="S163" s="259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50"/>
      <c r="R164" s="250"/>
      <c r="S164" s="250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60"/>
      <c r="R165" s="260"/>
      <c r="S165" s="260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60"/>
      <c r="R166" s="260"/>
      <c r="S166" s="260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50"/>
      <c r="R167" s="250"/>
      <c r="S167" s="250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50"/>
      <c r="R168" s="250"/>
      <c r="S168" s="250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50"/>
      <c r="R169" s="250"/>
      <c r="S169" s="250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39"/>
      <c r="R170" s="240"/>
      <c r="S170" s="241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77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2021-08-06(금) 오전 00:00</v>
      </c>
      <c r="C177" s="302"/>
      <c r="D177" s="274" t="str">
        <f>TEXT($G$1, "[$-ko-KR]yyyy-mm-dd(ddd) ") &amp; "오후 14:00"</f>
        <v>2021-08-06(금) 오후 14:00</v>
      </c>
      <c r="E177" s="275"/>
      <c r="F177" s="276"/>
      <c r="G177" s="274" t="str">
        <f>TEXT($G$1, "[$-ko-KR]yyyy-mm-dd(ddd) ") &amp; "오후 19:00"</f>
        <v>2021-08-06(금) 오후 19:00</v>
      </c>
      <c r="H177" s="275"/>
      <c r="I177" s="276"/>
      <c r="J177" s="274" t="str">
        <f>TEXT($G$1, "[$-ko-KR]yyyy-mm-dd(ddd) ") &amp; "오후 21:00"</f>
        <v>2021-08-06(금) 오후 21:00</v>
      </c>
      <c r="K177" s="275"/>
      <c r="L177" s="276"/>
      <c r="M177" s="274" t="str">
        <f>TEXT($G$1+1, "[$-ko-KR]yyyy-mm-dd(ddd) ") &amp; "오전 00:00"</f>
        <v>2021-08-07(토)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60"/>
      <c r="R179" s="260"/>
      <c r="S179" s="260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60"/>
      <c r="R180" s="260"/>
      <c r="S180" s="260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50"/>
      <c r="R181" s="250"/>
      <c r="S181" s="250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50"/>
      <c r="R182" s="250"/>
      <c r="S182" s="250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50"/>
      <c r="R183" s="250"/>
      <c r="S183" s="250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50"/>
      <c r="R184" s="250"/>
      <c r="S184" s="250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50"/>
      <c r="R185" s="250"/>
      <c r="S185" s="250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50"/>
      <c r="R186" s="250"/>
      <c r="S186" s="250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51"/>
      <c r="R188" s="252"/>
      <c r="S188" s="253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54"/>
      <c r="R189" s="255"/>
      <c r="S189" s="256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57"/>
      <c r="R190" s="258"/>
      <c r="S190" s="259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50"/>
      <c r="R191" s="250"/>
      <c r="S191" s="250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60"/>
      <c r="R192" s="260"/>
      <c r="S192" s="260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60"/>
      <c r="R193" s="260"/>
      <c r="S193" s="260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50"/>
      <c r="R194" s="250"/>
      <c r="S194" s="250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50"/>
      <c r="R195" s="250"/>
      <c r="S195" s="250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50"/>
      <c r="R196" s="250"/>
      <c r="S196" s="250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39"/>
      <c r="R197" s="240"/>
      <c r="S197" s="241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3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3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3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3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2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28" priority="157">
      <formula>AND($N17 &gt; 0, ISNUMBER($N17))</formula>
    </cfRule>
    <cfRule type="expression" dxfId="2727" priority="158">
      <formula>AND($N17 = 0 * ISNUMBER($N17))</formula>
    </cfRule>
    <cfRule type="expression" dxfId="2726" priority="159">
      <formula>AND($N17 &lt; 0, ISNUMBER($N17))</formula>
    </cfRule>
  </conditionalFormatting>
  <conditionalFormatting sqref="A17:F36">
    <cfRule type="expression" dxfId="2725" priority="166">
      <formula>AND($E17 &gt; 0, ISNUMBER($E17))</formula>
    </cfRule>
    <cfRule type="expression" dxfId="2724" priority="167">
      <formula>AND($E17 = 0 * ISNUMBER($E17))</formula>
    </cfRule>
    <cfRule type="expression" dxfId="2723" priority="168">
      <formula>AND($E17 &lt; 0, ISNUMBER($E17))</formula>
    </cfRule>
  </conditionalFormatting>
  <conditionalFormatting sqref="A17:C36 G17:I36">
    <cfRule type="expression" dxfId="2722" priority="163">
      <formula>AND($H17 &gt; 0, ISNUMBER($H17))</formula>
    </cfRule>
    <cfRule type="expression" dxfId="2721" priority="164">
      <formula>AND($H17 = 0 * ISNUMBER($H17))</formula>
    </cfRule>
    <cfRule type="expression" dxfId="2720" priority="165">
      <formula>AND($H17 &lt; 0, ISNUMBER($H17))</formula>
    </cfRule>
  </conditionalFormatting>
  <conditionalFormatting sqref="A17:C36 J17:L36">
    <cfRule type="expression" dxfId="2719" priority="160">
      <formula>AND($K17 &gt; 0, ISNUMBER($K17))</formula>
    </cfRule>
    <cfRule type="expression" dxfId="2718" priority="161">
      <formula>AND($K17 = 0 * ISNUMBER($K17))</formula>
    </cfRule>
    <cfRule type="expression" dxfId="2717" priority="162">
      <formula>AND($K17 &lt; 0, ISNUMBER($K17))</formula>
    </cfRule>
  </conditionalFormatting>
  <conditionalFormatting sqref="D15:F16 E37:F37">
    <cfRule type="expression" dxfId="2716" priority="154">
      <formula>$E$37 &gt; 0</formula>
    </cfRule>
    <cfRule type="expression" dxfId="2715" priority="155">
      <formula>$E$37 = 0</formula>
    </cfRule>
    <cfRule type="expression" dxfId="2714" priority="156">
      <formula>$E$37 &lt; 0</formula>
    </cfRule>
  </conditionalFormatting>
  <conditionalFormatting sqref="G15:I16 H37:I37">
    <cfRule type="expression" dxfId="2713" priority="151">
      <formula>$H$37 &gt; 0</formula>
    </cfRule>
    <cfRule type="expression" dxfId="2712" priority="152">
      <formula>$H$37 = 0</formula>
    </cfRule>
    <cfRule type="expression" dxfId="2711" priority="153">
      <formula>$H$37 &lt; 0</formula>
    </cfRule>
  </conditionalFormatting>
  <conditionalFormatting sqref="J15:L16 K37:L37">
    <cfRule type="expression" dxfId="2710" priority="148">
      <formula>$K$37 &gt; 0</formula>
    </cfRule>
    <cfRule type="expression" dxfId="2709" priority="149">
      <formula>$K$37 = 0</formula>
    </cfRule>
    <cfRule type="expression" dxfId="2708" priority="150">
      <formula>$K$37 &lt; 0</formula>
    </cfRule>
  </conditionalFormatting>
  <conditionalFormatting sqref="M15:O16 N37:O37">
    <cfRule type="expression" dxfId="2707" priority="145">
      <formula>$N$37 &gt; 0</formula>
    </cfRule>
    <cfRule type="expression" dxfId="2706" priority="146">
      <formula>$N$37 = 0</formula>
    </cfRule>
    <cfRule type="expression" dxfId="2705" priority="147">
      <formula>$N$37 &lt; 0</formula>
    </cfRule>
  </conditionalFormatting>
  <conditionalFormatting sqref="A44:C63 M44:O63">
    <cfRule type="expression" dxfId="2704" priority="133">
      <formula>AND($N44 &gt; 0, ISNUMBER($N44))</formula>
    </cfRule>
    <cfRule type="expression" dxfId="2703" priority="134">
      <formula>AND($N44 = 0 * ISNUMBER($N44))</formula>
    </cfRule>
    <cfRule type="expression" dxfId="2702" priority="135">
      <formula>AND($N44 &lt; 0, ISNUMBER($N44))</formula>
    </cfRule>
  </conditionalFormatting>
  <conditionalFormatting sqref="A44:F63">
    <cfRule type="expression" dxfId="2701" priority="142">
      <formula>AND($E44 &gt; 0, ISNUMBER($E44))</formula>
    </cfRule>
    <cfRule type="expression" dxfId="2700" priority="143">
      <formula>AND($E44 = 0 * ISNUMBER($E44))</formula>
    </cfRule>
    <cfRule type="expression" dxfId="2699" priority="144">
      <formula>AND($E44 &lt; 0, ISNUMBER($E44))</formula>
    </cfRule>
  </conditionalFormatting>
  <conditionalFormatting sqref="A44:C63 G44:I63">
    <cfRule type="expression" dxfId="2698" priority="139">
      <formula>AND($H44 &gt; 0, ISNUMBER($H44))</formula>
    </cfRule>
    <cfRule type="expression" dxfId="2697" priority="140">
      <formula>AND($H44 = 0 * ISNUMBER($H44))</formula>
    </cfRule>
    <cfRule type="expression" dxfId="2696" priority="141">
      <formula>AND($H44 &lt; 0, ISNUMBER($H44))</formula>
    </cfRule>
  </conditionalFormatting>
  <conditionalFormatting sqref="A44:C63 J44:L63">
    <cfRule type="expression" dxfId="2695" priority="136">
      <formula>AND($K44 &gt; 0, ISNUMBER($K44))</formula>
    </cfRule>
    <cfRule type="expression" dxfId="2694" priority="137">
      <formula>AND($K44 = 0 * ISNUMBER($K44))</formula>
    </cfRule>
    <cfRule type="expression" dxfId="2693" priority="138">
      <formula>AND($K44 &lt; 0, ISNUMBER($K44))</formula>
    </cfRule>
  </conditionalFormatting>
  <conditionalFormatting sqref="D42:F43 E64:F64">
    <cfRule type="expression" dxfId="2692" priority="130">
      <formula>$E$64 &gt; 0</formula>
    </cfRule>
    <cfRule type="expression" dxfId="2691" priority="131">
      <formula>$E$64 = 0</formula>
    </cfRule>
    <cfRule type="expression" dxfId="2690" priority="132">
      <formula>$E$64 &lt; 0</formula>
    </cfRule>
  </conditionalFormatting>
  <conditionalFormatting sqref="G42:I43 H64:I64">
    <cfRule type="expression" dxfId="2689" priority="127">
      <formula>$H$64 &gt; 0</formula>
    </cfRule>
    <cfRule type="expression" dxfId="2688" priority="128">
      <formula>$H$64 = 0</formula>
    </cfRule>
    <cfRule type="expression" dxfId="2687" priority="129">
      <formula>$H$64 &lt; 0</formula>
    </cfRule>
  </conditionalFormatting>
  <conditionalFormatting sqref="J42:L43 K64:L64">
    <cfRule type="expression" dxfId="2686" priority="124">
      <formula>$K$64 &gt; 0</formula>
    </cfRule>
    <cfRule type="expression" dxfId="2685" priority="125">
      <formula>$K$64 = 0</formula>
    </cfRule>
    <cfRule type="expression" dxfId="2684" priority="126">
      <formula>$K$64 &lt; 0</formula>
    </cfRule>
  </conditionalFormatting>
  <conditionalFormatting sqref="M42:O43 N64:O64">
    <cfRule type="expression" dxfId="2683" priority="121">
      <formula>$N$64 &gt; 0</formula>
    </cfRule>
    <cfRule type="expression" dxfId="2682" priority="122">
      <formula>$N$64 = 0</formula>
    </cfRule>
    <cfRule type="expression" dxfId="2681" priority="123">
      <formula>$N$64 &lt; 0</formula>
    </cfRule>
  </conditionalFormatting>
  <conditionalFormatting sqref="A71:C90 M71:O90">
    <cfRule type="expression" dxfId="2680" priority="109">
      <formula>AND($N71 &gt; 0, ISNUMBER($N71))</formula>
    </cfRule>
    <cfRule type="expression" dxfId="2679" priority="110">
      <formula>AND($N71 = 0 * ISNUMBER($N71))</formula>
    </cfRule>
    <cfRule type="expression" dxfId="2678" priority="111">
      <formula>AND($N71 &lt; 0, ISNUMBER($N71))</formula>
    </cfRule>
  </conditionalFormatting>
  <conditionalFormatting sqref="A71:F90">
    <cfRule type="expression" dxfId="2677" priority="118">
      <formula>AND($E71 &gt; 0, ISNUMBER($E71))</formula>
    </cfRule>
    <cfRule type="expression" dxfId="2676" priority="119">
      <formula>AND($E71 = 0 * ISNUMBER($E71))</formula>
    </cfRule>
    <cfRule type="expression" dxfId="2675" priority="120">
      <formula>AND($E71 &lt; 0, ISNUMBER($E71))</formula>
    </cfRule>
  </conditionalFormatting>
  <conditionalFormatting sqref="A71:C90 G71:I90">
    <cfRule type="expression" dxfId="2674" priority="115">
      <formula>AND($H71 &gt; 0, ISNUMBER($H71))</formula>
    </cfRule>
    <cfRule type="expression" dxfId="2673" priority="116">
      <formula>AND($H71 = 0 * ISNUMBER($H71))</formula>
    </cfRule>
    <cfRule type="expression" dxfId="2672" priority="117">
      <formula>AND($H71 &lt; 0, ISNUMBER($H71))</formula>
    </cfRule>
  </conditionalFormatting>
  <conditionalFormatting sqref="A71:C90 J71:L90">
    <cfRule type="expression" dxfId="2671" priority="112">
      <formula>AND($K71 &gt; 0, ISNUMBER($K71))</formula>
    </cfRule>
    <cfRule type="expression" dxfId="2670" priority="113">
      <formula>AND($K71 = 0 * ISNUMBER($K71))</formula>
    </cfRule>
    <cfRule type="expression" dxfId="2669" priority="114">
      <formula>AND($K71 &lt; 0, ISNUMBER($K71))</formula>
    </cfRule>
  </conditionalFormatting>
  <conditionalFormatting sqref="D69:F70 E91:F91">
    <cfRule type="expression" dxfId="2668" priority="106">
      <formula>$E$91 &gt; 0</formula>
    </cfRule>
    <cfRule type="expression" dxfId="2667" priority="107">
      <formula>$E$91 = 0</formula>
    </cfRule>
    <cfRule type="expression" dxfId="2666" priority="108">
      <formula>$E$91 &lt; 0</formula>
    </cfRule>
  </conditionalFormatting>
  <conditionalFormatting sqref="G69:I70 H91:I91">
    <cfRule type="expression" dxfId="2665" priority="103">
      <formula>$H$91 &gt; 0</formula>
    </cfRule>
    <cfRule type="expression" dxfId="2664" priority="104">
      <formula>$H$91 = 0</formula>
    </cfRule>
    <cfRule type="expression" dxfId="2663" priority="105">
      <formula>$H$91 &lt; 0</formula>
    </cfRule>
  </conditionalFormatting>
  <conditionalFormatting sqref="J69:L70 K91:L91">
    <cfRule type="expression" dxfId="2662" priority="100">
      <formula>$K$91 &gt; 0</formula>
    </cfRule>
    <cfRule type="expression" dxfId="2661" priority="101">
      <formula>$K$91 = 0</formula>
    </cfRule>
    <cfRule type="expression" dxfId="2660" priority="102">
      <formula>$K$91 &lt; 0</formula>
    </cfRule>
  </conditionalFormatting>
  <conditionalFormatting sqref="M69:O70 N91:O91">
    <cfRule type="expression" dxfId="2659" priority="97">
      <formula>$N$91 &gt; 0</formula>
    </cfRule>
    <cfRule type="expression" dxfId="2658" priority="98">
      <formula>$N$91 = 0</formula>
    </cfRule>
    <cfRule type="expression" dxfId="2657" priority="99">
      <formula>$N$91 &lt; 0</formula>
    </cfRule>
  </conditionalFormatting>
  <conditionalFormatting sqref="A98:C117 M98:O117">
    <cfRule type="expression" dxfId="2656" priority="85">
      <formula>AND($N98 &gt; 0, ISNUMBER($N98))</formula>
    </cfRule>
    <cfRule type="expression" dxfId="2655" priority="86">
      <formula>AND($N98 = 0 * ISNUMBER($N98))</formula>
    </cfRule>
    <cfRule type="expression" dxfId="2654" priority="87">
      <formula>AND($N98 &lt; 0, ISNUMBER($N98))</formula>
    </cfRule>
  </conditionalFormatting>
  <conditionalFormatting sqref="A98:F117">
    <cfRule type="expression" dxfId="2653" priority="94">
      <formula>AND($E98 &gt; 0, ISNUMBER($E98))</formula>
    </cfRule>
    <cfRule type="expression" dxfId="2652" priority="95">
      <formula>AND($E98 = 0 * ISNUMBER($E98))</formula>
    </cfRule>
    <cfRule type="expression" dxfId="2651" priority="96">
      <formula>AND($E98 &lt; 0, ISNUMBER($E98))</formula>
    </cfRule>
  </conditionalFormatting>
  <conditionalFormatting sqref="A98:C117 G98:I117">
    <cfRule type="expression" dxfId="2650" priority="91">
      <formula>AND($H98 &gt; 0, ISNUMBER($H98))</formula>
    </cfRule>
    <cfRule type="expression" dxfId="2649" priority="92">
      <formula>AND($H98 = 0 * ISNUMBER($H98))</formula>
    </cfRule>
    <cfRule type="expression" dxfId="2648" priority="93">
      <formula>AND($H98 &lt; 0, ISNUMBER($H98))</formula>
    </cfRule>
  </conditionalFormatting>
  <conditionalFormatting sqref="A98:C117 J98:L117">
    <cfRule type="expression" dxfId="2647" priority="88">
      <formula>AND($K98 &gt; 0, ISNUMBER($K98))</formula>
    </cfRule>
    <cfRule type="expression" dxfId="2646" priority="89">
      <formula>AND($K98 = 0 * ISNUMBER($K98))</formula>
    </cfRule>
    <cfRule type="expression" dxfId="2645" priority="90">
      <formula>AND($K98 &lt; 0, ISNUMBER($K98))</formula>
    </cfRule>
  </conditionalFormatting>
  <conditionalFormatting sqref="D96:F97 E118:F118">
    <cfRule type="expression" dxfId="2644" priority="82">
      <formula>$E$118 &gt; 0</formula>
    </cfRule>
    <cfRule type="expression" dxfId="2643" priority="83">
      <formula>$E$118 = 0</formula>
    </cfRule>
    <cfRule type="expression" dxfId="2642" priority="84">
      <formula>$E$118 &lt; 0</formula>
    </cfRule>
  </conditionalFormatting>
  <conditionalFormatting sqref="G96:I97 H118:I118">
    <cfRule type="expression" dxfId="2641" priority="79">
      <formula>$H$118 &gt; 0</formula>
    </cfRule>
    <cfRule type="expression" dxfId="2640" priority="80">
      <formula>$H$118 = 0</formula>
    </cfRule>
    <cfRule type="expression" dxfId="2639" priority="81">
      <formula>$H$118 &lt; 0</formula>
    </cfRule>
  </conditionalFormatting>
  <conditionalFormatting sqref="J96:L97 K118:L118">
    <cfRule type="expression" dxfId="2638" priority="76">
      <formula>$K$118 &gt; 0</formula>
    </cfRule>
    <cfRule type="expression" dxfId="2637" priority="77">
      <formula>$K$118 = 0</formula>
    </cfRule>
    <cfRule type="expression" dxfId="2636" priority="78">
      <formula>$K$118 &lt; 0</formula>
    </cfRule>
  </conditionalFormatting>
  <conditionalFormatting sqref="M96:O97 N118:O118">
    <cfRule type="expression" dxfId="2635" priority="73">
      <formula>$N$118 &gt; 0</formula>
    </cfRule>
    <cfRule type="expression" dxfId="2634" priority="74">
      <formula>$N$118 = 0</formula>
    </cfRule>
    <cfRule type="expression" dxfId="2633" priority="75">
      <formula>$N$118 &lt; 0</formula>
    </cfRule>
  </conditionalFormatting>
  <conditionalFormatting sqref="A125:C144 M125:O144">
    <cfRule type="expression" dxfId="2632" priority="61">
      <formula>AND($N125 &gt; 0, ISNUMBER($N125))</formula>
    </cfRule>
    <cfRule type="expression" dxfId="2631" priority="62">
      <formula>AND($N125 = 0 * ISNUMBER($N125))</formula>
    </cfRule>
    <cfRule type="expression" dxfId="2630" priority="63">
      <formula>AND($N125 &lt; 0, ISNUMBER($N125))</formula>
    </cfRule>
  </conditionalFormatting>
  <conditionalFormatting sqref="A125:F144">
    <cfRule type="expression" dxfId="2629" priority="70">
      <formula>AND($E125 &gt; 0, ISNUMBER($E125))</formula>
    </cfRule>
    <cfRule type="expression" dxfId="2628" priority="71">
      <formula>AND($E125 = 0 * ISNUMBER($E125))</formula>
    </cfRule>
    <cfRule type="expression" dxfId="2627" priority="72">
      <formula>AND($E125 &lt; 0, ISNUMBER($E125))</formula>
    </cfRule>
  </conditionalFormatting>
  <conditionalFormatting sqref="A125:C144 G125:I144">
    <cfRule type="expression" dxfId="2626" priority="67">
      <formula>AND($H125 &gt; 0, ISNUMBER($H125))</formula>
    </cfRule>
    <cfRule type="expression" dxfId="2625" priority="68">
      <formula>AND($H125 = 0 * ISNUMBER($H125))</formula>
    </cfRule>
    <cfRule type="expression" dxfId="2624" priority="69">
      <formula>AND($H125 &lt; 0, ISNUMBER($H125))</formula>
    </cfRule>
  </conditionalFormatting>
  <conditionalFormatting sqref="A125:C144 J125:L144">
    <cfRule type="expression" dxfId="2623" priority="64">
      <formula>AND($K125 &gt; 0, ISNUMBER($K125))</formula>
    </cfRule>
    <cfRule type="expression" dxfId="2622" priority="65">
      <formula>AND($K125 = 0 * ISNUMBER($K125))</formula>
    </cfRule>
    <cfRule type="expression" dxfId="2621" priority="66">
      <formula>AND($K125 &lt; 0, ISNUMBER($K125))</formula>
    </cfRule>
  </conditionalFormatting>
  <conditionalFormatting sqref="D123:F124 E145:F145">
    <cfRule type="expression" dxfId="2620" priority="58">
      <formula>$E$145 &gt; 0</formula>
    </cfRule>
    <cfRule type="expression" dxfId="2619" priority="59">
      <formula>$E$145 = 0</formula>
    </cfRule>
    <cfRule type="expression" dxfId="2618" priority="60">
      <formula>$E$145 &lt; 0</formula>
    </cfRule>
  </conditionalFormatting>
  <conditionalFormatting sqref="G123:I124 H145:I145">
    <cfRule type="expression" dxfId="2617" priority="55">
      <formula>$H$145 &gt; 0</formula>
    </cfRule>
    <cfRule type="expression" dxfId="2616" priority="56">
      <formula>$H$145 = 0</formula>
    </cfRule>
    <cfRule type="expression" dxfId="2615" priority="57">
      <formula>$H$145 &lt; 0</formula>
    </cfRule>
  </conditionalFormatting>
  <conditionalFormatting sqref="J123:L124 K145:L145">
    <cfRule type="expression" dxfId="2614" priority="52">
      <formula>$K$145 &gt; 0</formula>
    </cfRule>
    <cfRule type="expression" dxfId="2613" priority="53">
      <formula>$K$145 = 0</formula>
    </cfRule>
    <cfRule type="expression" dxfId="2612" priority="54">
      <formula>$K$145 &lt; 0</formula>
    </cfRule>
  </conditionalFormatting>
  <conditionalFormatting sqref="M123:O124 N145:O145">
    <cfRule type="expression" dxfId="2611" priority="49">
      <formula>$N$145 &gt; 0</formula>
    </cfRule>
    <cfRule type="expression" dxfId="2610" priority="50">
      <formula>$N$145 = 0</formula>
    </cfRule>
    <cfRule type="expression" dxfId="2609" priority="51">
      <formula>$N$145 &lt; 0</formula>
    </cfRule>
  </conditionalFormatting>
  <conditionalFormatting sqref="A152:C171 M152:O171">
    <cfRule type="expression" dxfId="2608" priority="37">
      <formula>AND($N152 &gt; 0, ISNUMBER($N152))</formula>
    </cfRule>
    <cfRule type="expression" dxfId="2607" priority="38">
      <formula>AND($N152 = 0 * ISNUMBER($N152))</formula>
    </cfRule>
    <cfRule type="expression" dxfId="2606" priority="39">
      <formula>AND($N152 &lt; 0, ISNUMBER($N152))</formula>
    </cfRule>
  </conditionalFormatting>
  <conditionalFormatting sqref="A152:F171">
    <cfRule type="expression" dxfId="2605" priority="46">
      <formula>AND($E152 &gt; 0, ISNUMBER($E152))</formula>
    </cfRule>
    <cfRule type="expression" dxfId="2604" priority="47">
      <formula>AND($E152 = 0 * ISNUMBER($E152))</formula>
    </cfRule>
    <cfRule type="expression" dxfId="2603" priority="48">
      <formula>AND($E152 &lt; 0, ISNUMBER($E152))</formula>
    </cfRule>
  </conditionalFormatting>
  <conditionalFormatting sqref="A152:C171 G152:I171">
    <cfRule type="expression" dxfId="2602" priority="43">
      <formula>AND($H152 &gt; 0, ISNUMBER($H152))</formula>
    </cfRule>
    <cfRule type="expression" dxfId="2601" priority="44">
      <formula>AND($H152 = 0 * ISNUMBER($H152))</formula>
    </cfRule>
    <cfRule type="expression" dxfId="2600" priority="45">
      <formula>AND($H152 &lt; 0, ISNUMBER($H152))</formula>
    </cfRule>
  </conditionalFormatting>
  <conditionalFormatting sqref="A152:C171 J152:L171">
    <cfRule type="expression" dxfId="2599" priority="40">
      <formula>AND($K152 &gt; 0, ISNUMBER($K152))</formula>
    </cfRule>
    <cfRule type="expression" dxfId="2598" priority="41">
      <formula>AND($K152 = 0 * ISNUMBER($K152))</formula>
    </cfRule>
    <cfRule type="expression" dxfId="2597" priority="42">
      <formula>AND($K152 &lt; 0, ISNUMBER($K152))</formula>
    </cfRule>
  </conditionalFormatting>
  <conditionalFormatting sqref="D150:F151 E172:F172">
    <cfRule type="expression" dxfId="2596" priority="34">
      <formula>$E$172 &gt; 0</formula>
    </cfRule>
    <cfRule type="expression" dxfId="2595" priority="35">
      <formula>$E$172 = 0</formula>
    </cfRule>
    <cfRule type="expression" dxfId="2594" priority="36">
      <formula>$E$172 &lt; 0</formula>
    </cfRule>
  </conditionalFormatting>
  <conditionalFormatting sqref="G150:I151 H172:I172">
    <cfRule type="expression" dxfId="2593" priority="31">
      <formula>$H$172 &gt; 0</formula>
    </cfRule>
    <cfRule type="expression" dxfId="2592" priority="32">
      <formula>$H$172 = 0</formula>
    </cfRule>
    <cfRule type="expression" dxfId="2591" priority="33">
      <formula>$H$172 &lt; 0</formula>
    </cfRule>
  </conditionalFormatting>
  <conditionalFormatting sqref="J150:L151 K172:L172">
    <cfRule type="expression" dxfId="2590" priority="28">
      <formula>$K$172 &gt; 0</formula>
    </cfRule>
    <cfRule type="expression" dxfId="2589" priority="29">
      <formula>$K$172 = 0</formula>
    </cfRule>
    <cfRule type="expression" dxfId="2588" priority="30">
      <formula>$K$172 &lt; 0</formula>
    </cfRule>
  </conditionalFormatting>
  <conditionalFormatting sqref="M150:O151 N172:O172">
    <cfRule type="expression" dxfId="2587" priority="25">
      <formula>$N$172 &gt; 0</formula>
    </cfRule>
    <cfRule type="expression" dxfId="2586" priority="26">
      <formula>$N$172 = 0</formula>
    </cfRule>
    <cfRule type="expression" dxfId="2585" priority="27">
      <formula>$N$172 &lt; 0</formula>
    </cfRule>
  </conditionalFormatting>
  <conditionalFormatting sqref="A179:C198 M179:O198">
    <cfRule type="expression" dxfId="2584" priority="13">
      <formula>AND($N179 &gt; 0, ISNUMBER($N179))</formula>
    </cfRule>
    <cfRule type="expression" dxfId="2583" priority="14">
      <formula>AND($N179 = 0 * ISNUMBER($N179))</formula>
    </cfRule>
    <cfRule type="expression" dxfId="2582" priority="15">
      <formula>AND($N179 &lt; 0, ISNUMBER($N179))</formula>
    </cfRule>
  </conditionalFormatting>
  <conditionalFormatting sqref="A179:F198">
    <cfRule type="expression" dxfId="2581" priority="22">
      <formula>AND($E179 &gt; 0, ISNUMBER($E179))</formula>
    </cfRule>
    <cfRule type="expression" dxfId="2580" priority="23">
      <formula>AND($E179 = 0 * ISNUMBER($E179))</formula>
    </cfRule>
    <cfRule type="expression" dxfId="2579" priority="24">
      <formula>AND($E179 &lt; 0, ISNUMBER($E179))</formula>
    </cfRule>
  </conditionalFormatting>
  <conditionalFormatting sqref="A179:C198 G179:I198">
    <cfRule type="expression" dxfId="2578" priority="19">
      <formula>AND($H179 &gt; 0, ISNUMBER($H179))</formula>
    </cfRule>
    <cfRule type="expression" dxfId="2577" priority="20">
      <formula>AND($H179 = 0 * ISNUMBER($H179))</formula>
    </cfRule>
    <cfRule type="expression" dxfId="2576" priority="21">
      <formula>AND($H179 &lt; 0, ISNUMBER($H179))</formula>
    </cfRule>
  </conditionalFormatting>
  <conditionalFormatting sqref="A179:C198 J179:L198">
    <cfRule type="expression" dxfId="2575" priority="16">
      <formula>AND($K179 &gt; 0, ISNUMBER($K179))</formula>
    </cfRule>
    <cfRule type="expression" dxfId="2574" priority="17">
      <formula>AND($K179 = 0 * ISNUMBER($K179))</formula>
    </cfRule>
    <cfRule type="expression" dxfId="2573" priority="18">
      <formula>AND($K179 &lt; 0, ISNUMBER($K179))</formula>
    </cfRule>
  </conditionalFormatting>
  <conditionalFormatting sqref="D177:F178 E199:F199">
    <cfRule type="expression" dxfId="2572" priority="10">
      <formula>$E$199 &gt; 0</formula>
    </cfRule>
    <cfRule type="expression" dxfId="2571" priority="11">
      <formula>$E$199 = 0</formula>
    </cfRule>
    <cfRule type="expression" dxfId="2570" priority="12">
      <formula>$E$199 &lt; 0</formula>
    </cfRule>
  </conditionalFormatting>
  <conditionalFormatting sqref="G177:I178 H199:I199">
    <cfRule type="expression" dxfId="2569" priority="7">
      <formula>$H$199 &gt; 0</formula>
    </cfRule>
    <cfRule type="expression" dxfId="2568" priority="8">
      <formula>$H$199 = 0</formula>
    </cfRule>
    <cfRule type="expression" dxfId="2567" priority="9">
      <formula>$H$199 &lt; 0</formula>
    </cfRule>
  </conditionalFormatting>
  <conditionalFormatting sqref="J177:L178 K199:L199">
    <cfRule type="expression" dxfId="2566" priority="4">
      <formula>$K$199 &gt; 0</formula>
    </cfRule>
    <cfRule type="expression" dxfId="2565" priority="5">
      <formula>$K$199 = 0</formula>
    </cfRule>
    <cfRule type="expression" dxfId="2564" priority="6">
      <formula>$K$199 &lt; 0</formula>
    </cfRule>
  </conditionalFormatting>
  <conditionalFormatting sqref="M177:O178 N199:O199">
    <cfRule type="expression" dxfId="2563" priority="1">
      <formula>$N$199 &gt; 0</formula>
    </cfRule>
    <cfRule type="expression" dxfId="2562" priority="2">
      <formula>$N$199 = 0</formula>
    </cfRule>
    <cfRule type="expression" dxfId="256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44415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81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2021-08-07(토) 오전 00:00</v>
      </c>
      <c r="C15" s="300"/>
      <c r="D15" s="274" t="str">
        <f>TEXT($G$1, "[$-ko-KR]yyyy-mm-dd(ddd) ") &amp; "오후 14:00"</f>
        <v>2021-08-07(토) 오후 14:00</v>
      </c>
      <c r="E15" s="275"/>
      <c r="F15" s="276"/>
      <c r="G15" s="274" t="str">
        <f>TEXT($G$1, "[$-ko-KR]yyyy-mm-dd(ddd) ") &amp; "오후 19:00"</f>
        <v>2021-08-07(토) 오후 19:00</v>
      </c>
      <c r="H15" s="275"/>
      <c r="I15" s="276"/>
      <c r="J15" s="274" t="str">
        <f>TEXT($G$1, "[$-ko-KR]yyyy-mm-dd(ddd) ") &amp; "오후 21:00"</f>
        <v>2021-08-07(토) 오후 21:00</v>
      </c>
      <c r="K15" s="275"/>
      <c r="L15" s="276"/>
      <c r="M15" s="274" t="str">
        <f>TEXT($G$1+1, "[$-ko-KR]yyyy-mm-dd(ddd) ") &amp; "오전 00:00"</f>
        <v>2021-08-08(일)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81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2021-08-07(토) 오전 00:00</v>
      </c>
      <c r="C42" s="302"/>
      <c r="D42" s="274" t="str">
        <f>TEXT($G$1, "[$-ko-KR]yyyy-mm-dd(ddd) ") &amp; "오후 14:00"</f>
        <v>2021-08-07(토) 오후 14:00</v>
      </c>
      <c r="E42" s="275"/>
      <c r="F42" s="276"/>
      <c r="G42" s="274" t="str">
        <f>TEXT($G$1, "[$-ko-KR]yyyy-mm-dd(ddd) ") &amp; "오후 19:00"</f>
        <v>2021-08-07(토) 오후 19:00</v>
      </c>
      <c r="H42" s="275"/>
      <c r="I42" s="276"/>
      <c r="J42" s="274" t="str">
        <f>TEXT($G$1, "[$-ko-KR]yyyy-mm-dd(ddd) ") &amp; "오후 21:00"</f>
        <v>2021-08-07(토) 오후 21:00</v>
      </c>
      <c r="K42" s="275"/>
      <c r="L42" s="276"/>
      <c r="M42" s="274" t="str">
        <f>TEXT($G$1+1, "[$-ko-KR]yyyy-mm-dd(ddd) ") &amp; "오전 00:00"</f>
        <v>2021-08-08(일)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60"/>
      <c r="R44" s="260"/>
      <c r="S44" s="260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0"/>
      <c r="R45" s="260"/>
      <c r="S45" s="260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50"/>
      <c r="R46" s="250"/>
      <c r="S46" s="250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50"/>
      <c r="R47" s="250"/>
      <c r="S47" s="250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50"/>
      <c r="R48" s="250"/>
      <c r="S48" s="250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50"/>
      <c r="R49" s="250"/>
      <c r="S49" s="250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50"/>
      <c r="R50" s="250"/>
      <c r="S50" s="250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50"/>
      <c r="R51" s="250"/>
      <c r="S51" s="250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51"/>
      <c r="R53" s="252"/>
      <c r="S53" s="253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54"/>
      <c r="R54" s="255"/>
      <c r="S54" s="256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57"/>
      <c r="R55" s="258"/>
      <c r="S55" s="259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50"/>
      <c r="R56" s="250"/>
      <c r="S56" s="250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60"/>
      <c r="R57" s="260"/>
      <c r="S57" s="260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60"/>
      <c r="R58" s="260"/>
      <c r="S58" s="260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50"/>
      <c r="R59" s="250"/>
      <c r="S59" s="250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50"/>
      <c r="R60" s="250"/>
      <c r="S60" s="250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50"/>
      <c r="R61" s="250"/>
      <c r="S61" s="250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39"/>
      <c r="R62" s="240"/>
      <c r="S62" s="241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81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2021-08-07(토) 오전 00:00</v>
      </c>
      <c r="C69" s="302"/>
      <c r="D69" s="274" t="str">
        <f>TEXT($G$1, "[$-ko-KR]yyyy-mm-dd(ddd) ") &amp; "오후 14:00"</f>
        <v>2021-08-07(토) 오후 14:00</v>
      </c>
      <c r="E69" s="275"/>
      <c r="F69" s="276"/>
      <c r="G69" s="274" t="str">
        <f>TEXT($G$1, "[$-ko-KR]yyyy-mm-dd(ddd) ") &amp; "오후 19:00"</f>
        <v>2021-08-07(토) 오후 19:00</v>
      </c>
      <c r="H69" s="275"/>
      <c r="I69" s="276"/>
      <c r="J69" s="274" t="str">
        <f>TEXT($G$1, "[$-ko-KR]yyyy-mm-dd(ddd) ") &amp; "오후 21:00"</f>
        <v>2021-08-07(토) 오후 21:00</v>
      </c>
      <c r="K69" s="275"/>
      <c r="L69" s="276"/>
      <c r="M69" s="274" t="str">
        <f>TEXT($G$1+1, "[$-ko-KR]yyyy-mm-dd(ddd) ") &amp; "오전 00:00"</f>
        <v>2021-08-08(일)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60"/>
      <c r="R71" s="260"/>
      <c r="S71" s="260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60"/>
      <c r="R72" s="260"/>
      <c r="S72" s="260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50"/>
      <c r="R73" s="250"/>
      <c r="S73" s="250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50"/>
      <c r="R74" s="250"/>
      <c r="S74" s="250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50"/>
      <c r="R75" s="250"/>
      <c r="S75" s="250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50"/>
      <c r="R76" s="250"/>
      <c r="S76" s="250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50"/>
      <c r="R77" s="250"/>
      <c r="S77" s="250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50"/>
      <c r="R78" s="250"/>
      <c r="S78" s="250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51"/>
      <c r="R80" s="252"/>
      <c r="S80" s="253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54"/>
      <c r="R81" s="255"/>
      <c r="S81" s="256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57"/>
      <c r="R82" s="258"/>
      <c r="S82" s="259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50"/>
      <c r="R83" s="250"/>
      <c r="S83" s="250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60"/>
      <c r="R84" s="260"/>
      <c r="S84" s="260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60"/>
      <c r="R85" s="260"/>
      <c r="S85" s="260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50"/>
      <c r="R86" s="250"/>
      <c r="S86" s="250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50"/>
      <c r="R87" s="250"/>
      <c r="S87" s="250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50"/>
      <c r="R88" s="250"/>
      <c r="S88" s="250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39"/>
      <c r="R89" s="240"/>
      <c r="S89" s="241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81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2021-08-07(토) 오전 00:00</v>
      </c>
      <c r="C96" s="302"/>
      <c r="D96" s="274" t="str">
        <f>TEXT($G$1, "[$-ko-KR]yyyy-mm-dd(ddd) ") &amp; "오후 14:00"</f>
        <v>2021-08-07(토) 오후 14:00</v>
      </c>
      <c r="E96" s="275"/>
      <c r="F96" s="276"/>
      <c r="G96" s="274" t="str">
        <f>TEXT($G$1, "[$-ko-KR]yyyy-mm-dd(ddd) ") &amp; "오후 19:00"</f>
        <v>2021-08-07(토) 오후 19:00</v>
      </c>
      <c r="H96" s="275"/>
      <c r="I96" s="276"/>
      <c r="J96" s="274" t="str">
        <f>TEXT($G$1, "[$-ko-KR]yyyy-mm-dd(ddd) ") &amp; "오후 21:00"</f>
        <v>2021-08-07(토) 오후 21:00</v>
      </c>
      <c r="K96" s="275"/>
      <c r="L96" s="276"/>
      <c r="M96" s="274" t="str">
        <f>TEXT($G$1+1, "[$-ko-KR]yyyy-mm-dd(ddd) ") &amp; "오전 00:00"</f>
        <v>2021-08-08(일)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60"/>
      <c r="R98" s="260"/>
      <c r="S98" s="260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60"/>
      <c r="R99" s="260"/>
      <c r="S99" s="260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50"/>
      <c r="R100" s="250"/>
      <c r="S100" s="250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50"/>
      <c r="R101" s="250"/>
      <c r="S101" s="250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50"/>
      <c r="R102" s="250"/>
      <c r="S102" s="250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50"/>
      <c r="R103" s="250"/>
      <c r="S103" s="250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50"/>
      <c r="R104" s="250"/>
      <c r="S104" s="250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50"/>
      <c r="R105" s="250"/>
      <c r="S105" s="250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51"/>
      <c r="R107" s="252"/>
      <c r="S107" s="253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54"/>
      <c r="R108" s="255"/>
      <c r="S108" s="256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57"/>
      <c r="R109" s="258"/>
      <c r="S109" s="259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50"/>
      <c r="R110" s="250"/>
      <c r="S110" s="250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60"/>
      <c r="R111" s="260"/>
      <c r="S111" s="260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60"/>
      <c r="R112" s="260"/>
      <c r="S112" s="260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50"/>
      <c r="R113" s="250"/>
      <c r="S113" s="250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50"/>
      <c r="R114" s="250"/>
      <c r="S114" s="250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50"/>
      <c r="R115" s="250"/>
      <c r="S115" s="250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39"/>
      <c r="R116" s="240"/>
      <c r="S116" s="241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81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2021-08-07(토) 오전 00:00</v>
      </c>
      <c r="C123" s="302"/>
      <c r="D123" s="274" t="str">
        <f>TEXT($G$1, "[$-ko-KR]yyyy-mm-dd(ddd) ") &amp; "오후 14:00"</f>
        <v>2021-08-07(토) 오후 14:00</v>
      </c>
      <c r="E123" s="275"/>
      <c r="F123" s="276"/>
      <c r="G123" s="274" t="str">
        <f>TEXT($G$1, "[$-ko-KR]yyyy-mm-dd(ddd) ") &amp; "오후 19:00"</f>
        <v>2021-08-07(토) 오후 19:00</v>
      </c>
      <c r="H123" s="275"/>
      <c r="I123" s="276"/>
      <c r="J123" s="274" t="str">
        <f>TEXT($G$1, "[$-ko-KR]yyyy-mm-dd(ddd) ") &amp; "오후 21:00"</f>
        <v>2021-08-07(토) 오후 21:00</v>
      </c>
      <c r="K123" s="275"/>
      <c r="L123" s="276"/>
      <c r="M123" s="274" t="str">
        <f>TEXT($G$1+1, "[$-ko-KR]yyyy-mm-dd(ddd) ") &amp; "오전 00:00"</f>
        <v>2021-08-08(일)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60"/>
      <c r="R125" s="260"/>
      <c r="S125" s="260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60"/>
      <c r="R126" s="260"/>
      <c r="S126" s="260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50"/>
      <c r="R127" s="250"/>
      <c r="S127" s="250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50"/>
      <c r="R128" s="250"/>
      <c r="S128" s="250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50"/>
      <c r="R129" s="250"/>
      <c r="S129" s="250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50"/>
      <c r="R130" s="250"/>
      <c r="S130" s="250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50"/>
      <c r="R131" s="250"/>
      <c r="S131" s="250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50"/>
      <c r="R132" s="250"/>
      <c r="S132" s="250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51"/>
      <c r="R134" s="252"/>
      <c r="S134" s="253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54"/>
      <c r="R135" s="255"/>
      <c r="S135" s="256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57"/>
      <c r="R136" s="258"/>
      <c r="S136" s="259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50"/>
      <c r="R137" s="250"/>
      <c r="S137" s="250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60"/>
      <c r="R138" s="260"/>
      <c r="S138" s="260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60"/>
      <c r="R139" s="260"/>
      <c r="S139" s="260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50"/>
      <c r="R140" s="250"/>
      <c r="S140" s="250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50"/>
      <c r="R141" s="250"/>
      <c r="S141" s="250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50"/>
      <c r="R142" s="250"/>
      <c r="S142" s="250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39"/>
      <c r="R143" s="240"/>
      <c r="S143" s="241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81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2021-08-07(토) 오전 00:00</v>
      </c>
      <c r="C150" s="302"/>
      <c r="D150" s="274" t="str">
        <f>TEXT($G$1, "[$-ko-KR]yyyy-mm-dd(ddd) ") &amp; "오후 14:00"</f>
        <v>2021-08-07(토) 오후 14:00</v>
      </c>
      <c r="E150" s="275"/>
      <c r="F150" s="276"/>
      <c r="G150" s="274" t="str">
        <f>TEXT($G$1, "[$-ko-KR]yyyy-mm-dd(ddd) ") &amp; "오후 19:00"</f>
        <v>2021-08-07(토) 오후 19:00</v>
      </c>
      <c r="H150" s="275"/>
      <c r="I150" s="276"/>
      <c r="J150" s="274" t="str">
        <f>TEXT($G$1, "[$-ko-KR]yyyy-mm-dd(ddd) ") &amp; "오후 21:00"</f>
        <v>2021-08-07(토) 오후 21:00</v>
      </c>
      <c r="K150" s="275"/>
      <c r="L150" s="276"/>
      <c r="M150" s="274" t="str">
        <f>TEXT($G$1+1, "[$-ko-KR]yyyy-mm-dd(ddd) ") &amp; "오전 00:00"</f>
        <v>2021-08-08(일)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60"/>
      <c r="R152" s="260"/>
      <c r="S152" s="260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60"/>
      <c r="R153" s="260"/>
      <c r="S153" s="260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50"/>
      <c r="R154" s="250"/>
      <c r="S154" s="250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50"/>
      <c r="R155" s="250"/>
      <c r="S155" s="250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50"/>
      <c r="R156" s="250"/>
      <c r="S156" s="250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50"/>
      <c r="R157" s="250"/>
      <c r="S157" s="250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50"/>
      <c r="R158" s="250"/>
      <c r="S158" s="250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50"/>
      <c r="R159" s="250"/>
      <c r="S159" s="250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51"/>
      <c r="R161" s="252"/>
      <c r="S161" s="253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54"/>
      <c r="R162" s="255"/>
      <c r="S162" s="256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57"/>
      <c r="R163" s="258"/>
      <c r="S163" s="259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50"/>
      <c r="R164" s="250"/>
      <c r="S164" s="250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60"/>
      <c r="R165" s="260"/>
      <c r="S165" s="260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60"/>
      <c r="R166" s="260"/>
      <c r="S166" s="260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50"/>
      <c r="R167" s="250"/>
      <c r="S167" s="250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50"/>
      <c r="R168" s="250"/>
      <c r="S168" s="250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50"/>
      <c r="R169" s="250"/>
      <c r="S169" s="250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39"/>
      <c r="R170" s="240"/>
      <c r="S170" s="241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81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2021-08-07(토) 오전 00:00</v>
      </c>
      <c r="C177" s="302"/>
      <c r="D177" s="274" t="str">
        <f>TEXT($G$1, "[$-ko-KR]yyyy-mm-dd(ddd) ") &amp; "오후 14:00"</f>
        <v>2021-08-07(토) 오후 14:00</v>
      </c>
      <c r="E177" s="275"/>
      <c r="F177" s="276"/>
      <c r="G177" s="274" t="str">
        <f>TEXT($G$1, "[$-ko-KR]yyyy-mm-dd(ddd) ") &amp; "오후 19:00"</f>
        <v>2021-08-07(토) 오후 19:00</v>
      </c>
      <c r="H177" s="275"/>
      <c r="I177" s="276"/>
      <c r="J177" s="274" t="str">
        <f>TEXT($G$1, "[$-ko-KR]yyyy-mm-dd(ddd) ") &amp; "오후 21:00"</f>
        <v>2021-08-07(토) 오후 21:00</v>
      </c>
      <c r="K177" s="275"/>
      <c r="L177" s="276"/>
      <c r="M177" s="274" t="str">
        <f>TEXT($G$1+1, "[$-ko-KR]yyyy-mm-dd(ddd) ") &amp; "오전 00:00"</f>
        <v>2021-08-08(일)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60"/>
      <c r="R179" s="260"/>
      <c r="S179" s="260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60"/>
      <c r="R180" s="260"/>
      <c r="S180" s="260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50"/>
      <c r="R181" s="250"/>
      <c r="S181" s="250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50"/>
      <c r="R182" s="250"/>
      <c r="S182" s="250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50"/>
      <c r="R183" s="250"/>
      <c r="S183" s="250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50"/>
      <c r="R184" s="250"/>
      <c r="S184" s="250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50"/>
      <c r="R185" s="250"/>
      <c r="S185" s="250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50"/>
      <c r="R186" s="250"/>
      <c r="S186" s="250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51"/>
      <c r="R188" s="252"/>
      <c r="S188" s="253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54"/>
      <c r="R189" s="255"/>
      <c r="S189" s="256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57"/>
      <c r="R190" s="258"/>
      <c r="S190" s="259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50"/>
      <c r="R191" s="250"/>
      <c r="S191" s="250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60"/>
      <c r="R192" s="260"/>
      <c r="S192" s="260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60"/>
      <c r="R193" s="260"/>
      <c r="S193" s="260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50"/>
      <c r="R194" s="250"/>
      <c r="S194" s="250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50"/>
      <c r="R195" s="250"/>
      <c r="S195" s="250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50"/>
      <c r="R196" s="250"/>
      <c r="S196" s="250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39"/>
      <c r="R197" s="240"/>
      <c r="S197" s="241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6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5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5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5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5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5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0" priority="157">
      <formula>AND($N17 &gt; 0, ISNUMBER($N17))</formula>
    </cfRule>
    <cfRule type="expression" dxfId="2549" priority="158">
      <formula>AND($N17 = 0 * ISNUMBER($N17))</formula>
    </cfRule>
    <cfRule type="expression" dxfId="2548" priority="159">
      <formula>AND($N17 &lt; 0, ISNUMBER($N17))</formula>
    </cfRule>
  </conditionalFormatting>
  <conditionalFormatting sqref="A17:F36">
    <cfRule type="expression" dxfId="2547" priority="166">
      <formula>AND($E17 &gt; 0, ISNUMBER($E17))</formula>
    </cfRule>
    <cfRule type="expression" dxfId="2546" priority="167">
      <formula>AND($E17 = 0 * ISNUMBER($E17))</formula>
    </cfRule>
    <cfRule type="expression" dxfId="2545" priority="168">
      <formula>AND($E17 &lt; 0, ISNUMBER($E17))</formula>
    </cfRule>
  </conditionalFormatting>
  <conditionalFormatting sqref="A17:C36 G17:I36">
    <cfRule type="expression" dxfId="2544" priority="163">
      <formula>AND($H17 &gt; 0, ISNUMBER($H17))</formula>
    </cfRule>
    <cfRule type="expression" dxfId="2543" priority="164">
      <formula>AND($H17 = 0 * ISNUMBER($H17))</formula>
    </cfRule>
    <cfRule type="expression" dxfId="2542" priority="165">
      <formula>AND($H17 &lt; 0, ISNUMBER($H17))</formula>
    </cfRule>
  </conditionalFormatting>
  <conditionalFormatting sqref="A17:C36 J17:L36">
    <cfRule type="expression" dxfId="2541" priority="160">
      <formula>AND($K17 &gt; 0, ISNUMBER($K17))</formula>
    </cfRule>
    <cfRule type="expression" dxfId="2540" priority="161">
      <formula>AND($K17 = 0 * ISNUMBER($K17))</formula>
    </cfRule>
    <cfRule type="expression" dxfId="2539" priority="162">
      <formula>AND($K17 &lt; 0, ISNUMBER($K17))</formula>
    </cfRule>
  </conditionalFormatting>
  <conditionalFormatting sqref="D15:F16 E37:F37">
    <cfRule type="expression" dxfId="2538" priority="154">
      <formula>$E$37 &gt; 0</formula>
    </cfRule>
    <cfRule type="expression" dxfId="2537" priority="155">
      <formula>$E$37 = 0</formula>
    </cfRule>
    <cfRule type="expression" dxfId="2536" priority="156">
      <formula>$E$37 &lt; 0</formula>
    </cfRule>
  </conditionalFormatting>
  <conditionalFormatting sqref="G15:I16 H37:I37">
    <cfRule type="expression" dxfId="2535" priority="151">
      <formula>$H$37 &gt; 0</formula>
    </cfRule>
    <cfRule type="expression" dxfId="2534" priority="152">
      <formula>$H$37 = 0</formula>
    </cfRule>
    <cfRule type="expression" dxfId="2533" priority="153">
      <formula>$H$37 &lt; 0</formula>
    </cfRule>
  </conditionalFormatting>
  <conditionalFormatting sqref="J15:L16 K37:L37">
    <cfRule type="expression" dxfId="2532" priority="148">
      <formula>$K$37 &gt; 0</formula>
    </cfRule>
    <cfRule type="expression" dxfId="2531" priority="149">
      <formula>$K$37 = 0</formula>
    </cfRule>
    <cfRule type="expression" dxfId="2530" priority="150">
      <formula>$K$37 &lt; 0</formula>
    </cfRule>
  </conditionalFormatting>
  <conditionalFormatting sqref="M15:O16 N37:O37">
    <cfRule type="expression" dxfId="2529" priority="145">
      <formula>$N$37 &gt; 0</formula>
    </cfRule>
    <cfRule type="expression" dxfId="2528" priority="146">
      <formula>$N$37 = 0</formula>
    </cfRule>
    <cfRule type="expression" dxfId="2527" priority="147">
      <formula>$N$37 &lt; 0</formula>
    </cfRule>
  </conditionalFormatting>
  <conditionalFormatting sqref="A44:C63 M44:O63">
    <cfRule type="expression" dxfId="2526" priority="133">
      <formula>AND($N44 &gt; 0, ISNUMBER($N44))</formula>
    </cfRule>
    <cfRule type="expression" dxfId="2525" priority="134">
      <formula>AND($N44 = 0 * ISNUMBER($N44))</formula>
    </cfRule>
    <cfRule type="expression" dxfId="2524" priority="135">
      <formula>AND($N44 &lt; 0, ISNUMBER($N44))</formula>
    </cfRule>
  </conditionalFormatting>
  <conditionalFormatting sqref="A44:F63">
    <cfRule type="expression" dxfId="2523" priority="142">
      <formula>AND($E44 &gt; 0, ISNUMBER($E44))</formula>
    </cfRule>
    <cfRule type="expression" dxfId="2522" priority="143">
      <formula>AND($E44 = 0 * ISNUMBER($E44))</formula>
    </cfRule>
    <cfRule type="expression" dxfId="2521" priority="144">
      <formula>AND($E44 &lt; 0, ISNUMBER($E44))</formula>
    </cfRule>
  </conditionalFormatting>
  <conditionalFormatting sqref="A44:C63 G44:I63">
    <cfRule type="expression" dxfId="2520" priority="139">
      <formula>AND($H44 &gt; 0, ISNUMBER($H44))</formula>
    </cfRule>
    <cfRule type="expression" dxfId="2519" priority="140">
      <formula>AND($H44 = 0 * ISNUMBER($H44))</formula>
    </cfRule>
    <cfRule type="expression" dxfId="2518" priority="141">
      <formula>AND($H44 &lt; 0, ISNUMBER($H44))</formula>
    </cfRule>
  </conditionalFormatting>
  <conditionalFormatting sqref="A44:C63 J44:L63">
    <cfRule type="expression" dxfId="2517" priority="136">
      <formula>AND($K44 &gt; 0, ISNUMBER($K44))</formula>
    </cfRule>
    <cfRule type="expression" dxfId="2516" priority="137">
      <formula>AND($K44 = 0 * ISNUMBER($K44))</formula>
    </cfRule>
    <cfRule type="expression" dxfId="2515" priority="138">
      <formula>AND($K44 &lt; 0, ISNUMBER($K44))</formula>
    </cfRule>
  </conditionalFormatting>
  <conditionalFormatting sqref="D42:F43 E64:F64">
    <cfRule type="expression" dxfId="2514" priority="130">
      <formula>$E$64 &gt; 0</formula>
    </cfRule>
    <cfRule type="expression" dxfId="2513" priority="131">
      <formula>$E$64 = 0</formula>
    </cfRule>
    <cfRule type="expression" dxfId="2512" priority="132">
      <formula>$E$64 &lt; 0</formula>
    </cfRule>
  </conditionalFormatting>
  <conditionalFormatting sqref="G42:I43 H64:I64">
    <cfRule type="expression" dxfId="2511" priority="127">
      <formula>$H$64 &gt; 0</formula>
    </cfRule>
    <cfRule type="expression" dxfId="2510" priority="128">
      <formula>$H$64 = 0</formula>
    </cfRule>
    <cfRule type="expression" dxfId="2509" priority="129">
      <formula>$H$64 &lt; 0</formula>
    </cfRule>
  </conditionalFormatting>
  <conditionalFormatting sqref="J42:L43 K64:L64">
    <cfRule type="expression" dxfId="2508" priority="124">
      <formula>$K$64 &gt; 0</formula>
    </cfRule>
    <cfRule type="expression" dxfId="2507" priority="125">
      <formula>$K$64 = 0</formula>
    </cfRule>
    <cfRule type="expression" dxfId="2506" priority="126">
      <formula>$K$64 &lt; 0</formula>
    </cfRule>
  </conditionalFormatting>
  <conditionalFormatting sqref="M42:O43 N64:O64">
    <cfRule type="expression" dxfId="2505" priority="121">
      <formula>$N$64 &gt; 0</formula>
    </cfRule>
    <cfRule type="expression" dxfId="2504" priority="122">
      <formula>$N$64 = 0</formula>
    </cfRule>
    <cfRule type="expression" dxfId="2503" priority="123">
      <formula>$N$64 &lt; 0</formula>
    </cfRule>
  </conditionalFormatting>
  <conditionalFormatting sqref="A71:C90 M71:O90">
    <cfRule type="expression" dxfId="2502" priority="109">
      <formula>AND($N71 &gt; 0, ISNUMBER($N71))</formula>
    </cfRule>
    <cfRule type="expression" dxfId="2501" priority="110">
      <formula>AND($N71 = 0 * ISNUMBER($N71))</formula>
    </cfRule>
    <cfRule type="expression" dxfId="2500" priority="111">
      <formula>AND($N71 &lt; 0, ISNUMBER($N71))</formula>
    </cfRule>
  </conditionalFormatting>
  <conditionalFormatting sqref="A71:F90">
    <cfRule type="expression" dxfId="2499" priority="118">
      <formula>AND($E71 &gt; 0, ISNUMBER($E71))</formula>
    </cfRule>
    <cfRule type="expression" dxfId="2498" priority="119">
      <formula>AND($E71 = 0 * ISNUMBER($E71))</formula>
    </cfRule>
    <cfRule type="expression" dxfId="2497" priority="120">
      <formula>AND($E71 &lt; 0, ISNUMBER($E71))</formula>
    </cfRule>
  </conditionalFormatting>
  <conditionalFormatting sqref="A71:C90 G71:I90">
    <cfRule type="expression" dxfId="2496" priority="115">
      <formula>AND($H71 &gt; 0, ISNUMBER($H71))</formula>
    </cfRule>
    <cfRule type="expression" dxfId="2495" priority="116">
      <formula>AND($H71 = 0 * ISNUMBER($H71))</formula>
    </cfRule>
    <cfRule type="expression" dxfId="2494" priority="117">
      <formula>AND($H71 &lt; 0, ISNUMBER($H71))</formula>
    </cfRule>
  </conditionalFormatting>
  <conditionalFormatting sqref="A71:C90 J71:L90">
    <cfRule type="expression" dxfId="2493" priority="112">
      <formula>AND($K71 &gt; 0, ISNUMBER($K71))</formula>
    </cfRule>
    <cfRule type="expression" dxfId="2492" priority="113">
      <formula>AND($K71 = 0 * ISNUMBER($K71))</formula>
    </cfRule>
    <cfRule type="expression" dxfId="2491" priority="114">
      <formula>AND($K71 &lt; 0, ISNUMBER($K71))</formula>
    </cfRule>
  </conditionalFormatting>
  <conditionalFormatting sqref="D69:F70 E91:F91">
    <cfRule type="expression" dxfId="2490" priority="106">
      <formula>$E$91 &gt; 0</formula>
    </cfRule>
    <cfRule type="expression" dxfId="2489" priority="107">
      <formula>$E$91 = 0</formula>
    </cfRule>
    <cfRule type="expression" dxfId="2488" priority="108">
      <formula>$E$91 &lt; 0</formula>
    </cfRule>
  </conditionalFormatting>
  <conditionalFormatting sqref="G69:I70 H91:I91">
    <cfRule type="expression" dxfId="2487" priority="103">
      <formula>$H$91 &gt; 0</formula>
    </cfRule>
    <cfRule type="expression" dxfId="2486" priority="104">
      <formula>$H$91 = 0</formula>
    </cfRule>
    <cfRule type="expression" dxfId="2485" priority="105">
      <formula>$H$91 &lt; 0</formula>
    </cfRule>
  </conditionalFormatting>
  <conditionalFormatting sqref="J69:L70 K91:L91">
    <cfRule type="expression" dxfId="2484" priority="100">
      <formula>$K$91 &gt; 0</formula>
    </cfRule>
    <cfRule type="expression" dxfId="2483" priority="101">
      <formula>$K$91 = 0</formula>
    </cfRule>
    <cfRule type="expression" dxfId="2482" priority="102">
      <formula>$K$91 &lt; 0</formula>
    </cfRule>
  </conditionalFormatting>
  <conditionalFormatting sqref="M69:O70 N91:O91">
    <cfRule type="expression" dxfId="2481" priority="97">
      <formula>$N$91 &gt; 0</formula>
    </cfRule>
    <cfRule type="expression" dxfId="2480" priority="98">
      <formula>$N$91 = 0</formula>
    </cfRule>
    <cfRule type="expression" dxfId="2479" priority="99">
      <formula>$N$91 &lt; 0</formula>
    </cfRule>
  </conditionalFormatting>
  <conditionalFormatting sqref="A98:C117 M98:O117">
    <cfRule type="expression" dxfId="2478" priority="85">
      <formula>AND($N98 &gt; 0, ISNUMBER($N98))</formula>
    </cfRule>
    <cfRule type="expression" dxfId="2477" priority="86">
      <formula>AND($N98 = 0 * ISNUMBER($N98))</formula>
    </cfRule>
    <cfRule type="expression" dxfId="2476" priority="87">
      <formula>AND($N98 &lt; 0, ISNUMBER($N98))</formula>
    </cfRule>
  </conditionalFormatting>
  <conditionalFormatting sqref="A98:F117">
    <cfRule type="expression" dxfId="2475" priority="94">
      <formula>AND($E98 &gt; 0, ISNUMBER($E98))</formula>
    </cfRule>
    <cfRule type="expression" dxfId="2474" priority="95">
      <formula>AND($E98 = 0 * ISNUMBER($E98))</formula>
    </cfRule>
    <cfRule type="expression" dxfId="2473" priority="96">
      <formula>AND($E98 &lt; 0, ISNUMBER($E98))</formula>
    </cfRule>
  </conditionalFormatting>
  <conditionalFormatting sqref="A98:C117 G98:I117">
    <cfRule type="expression" dxfId="2472" priority="91">
      <formula>AND($H98 &gt; 0, ISNUMBER($H98))</formula>
    </cfRule>
    <cfRule type="expression" dxfId="2471" priority="92">
      <formula>AND($H98 = 0 * ISNUMBER($H98))</formula>
    </cfRule>
    <cfRule type="expression" dxfId="2470" priority="93">
      <formula>AND($H98 &lt; 0, ISNUMBER($H98))</formula>
    </cfRule>
  </conditionalFormatting>
  <conditionalFormatting sqref="A98:C117 J98:L117">
    <cfRule type="expression" dxfId="2469" priority="88">
      <formula>AND($K98 &gt; 0, ISNUMBER($K98))</formula>
    </cfRule>
    <cfRule type="expression" dxfId="2468" priority="89">
      <formula>AND($K98 = 0 * ISNUMBER($K98))</formula>
    </cfRule>
    <cfRule type="expression" dxfId="2467" priority="90">
      <formula>AND($K98 &lt; 0, ISNUMBER($K98))</formula>
    </cfRule>
  </conditionalFormatting>
  <conditionalFormatting sqref="D96:F97 E118:F118">
    <cfRule type="expression" dxfId="2466" priority="82">
      <formula>$E$118 &gt; 0</formula>
    </cfRule>
    <cfRule type="expression" dxfId="2465" priority="83">
      <formula>$E$118 = 0</formula>
    </cfRule>
    <cfRule type="expression" dxfId="2464" priority="84">
      <formula>$E$118 &lt; 0</formula>
    </cfRule>
  </conditionalFormatting>
  <conditionalFormatting sqref="G96:I97 H118:I118">
    <cfRule type="expression" dxfId="2463" priority="79">
      <formula>$H$118 &gt; 0</formula>
    </cfRule>
    <cfRule type="expression" dxfId="2462" priority="80">
      <formula>$H$118 = 0</formula>
    </cfRule>
    <cfRule type="expression" dxfId="2461" priority="81">
      <formula>$H$118 &lt; 0</formula>
    </cfRule>
  </conditionalFormatting>
  <conditionalFormatting sqref="J96:L97 K118:L118">
    <cfRule type="expression" dxfId="2460" priority="76">
      <formula>$K$118 &gt; 0</formula>
    </cfRule>
    <cfRule type="expression" dxfId="2459" priority="77">
      <formula>$K$118 = 0</formula>
    </cfRule>
    <cfRule type="expression" dxfId="2458" priority="78">
      <formula>$K$118 &lt; 0</formula>
    </cfRule>
  </conditionalFormatting>
  <conditionalFormatting sqref="M96:O97 N118:O118">
    <cfRule type="expression" dxfId="2457" priority="73">
      <formula>$N$118 &gt; 0</formula>
    </cfRule>
    <cfRule type="expression" dxfId="2456" priority="74">
      <formula>$N$118 = 0</formula>
    </cfRule>
    <cfRule type="expression" dxfId="2455" priority="75">
      <formula>$N$118 &lt; 0</formula>
    </cfRule>
  </conditionalFormatting>
  <conditionalFormatting sqref="A125:C144 M125:O144">
    <cfRule type="expression" dxfId="2454" priority="61">
      <formula>AND($N125 &gt; 0, ISNUMBER($N125))</formula>
    </cfRule>
    <cfRule type="expression" dxfId="2453" priority="62">
      <formula>AND($N125 = 0 * ISNUMBER($N125))</formula>
    </cfRule>
    <cfRule type="expression" dxfId="2452" priority="63">
      <formula>AND($N125 &lt; 0, ISNUMBER($N125))</formula>
    </cfRule>
  </conditionalFormatting>
  <conditionalFormatting sqref="A125:F144">
    <cfRule type="expression" dxfId="2451" priority="70">
      <formula>AND($E125 &gt; 0, ISNUMBER($E125))</formula>
    </cfRule>
    <cfRule type="expression" dxfId="2450" priority="71">
      <formula>AND($E125 = 0 * ISNUMBER($E125))</formula>
    </cfRule>
    <cfRule type="expression" dxfId="2449" priority="72">
      <formula>AND($E125 &lt; 0, ISNUMBER($E125))</formula>
    </cfRule>
  </conditionalFormatting>
  <conditionalFormatting sqref="A125:C144 G125:I144">
    <cfRule type="expression" dxfId="2448" priority="67">
      <formula>AND($H125 &gt; 0, ISNUMBER($H125))</formula>
    </cfRule>
    <cfRule type="expression" dxfId="2447" priority="68">
      <formula>AND($H125 = 0 * ISNUMBER($H125))</formula>
    </cfRule>
    <cfRule type="expression" dxfId="2446" priority="69">
      <formula>AND($H125 &lt; 0, ISNUMBER($H125))</formula>
    </cfRule>
  </conditionalFormatting>
  <conditionalFormatting sqref="A125:C144 J125:L144">
    <cfRule type="expression" dxfId="2445" priority="64">
      <formula>AND($K125 &gt; 0, ISNUMBER($K125))</formula>
    </cfRule>
    <cfRule type="expression" dxfId="2444" priority="65">
      <formula>AND($K125 = 0 * ISNUMBER($K125))</formula>
    </cfRule>
    <cfRule type="expression" dxfId="2443" priority="66">
      <formula>AND($K125 &lt; 0, ISNUMBER($K125))</formula>
    </cfRule>
  </conditionalFormatting>
  <conditionalFormatting sqref="D123:F124 E145:F145">
    <cfRule type="expression" dxfId="2442" priority="58">
      <formula>$E$145 &gt; 0</formula>
    </cfRule>
    <cfRule type="expression" dxfId="2441" priority="59">
      <formula>$E$145 = 0</formula>
    </cfRule>
    <cfRule type="expression" dxfId="2440" priority="60">
      <formula>$E$145 &lt; 0</formula>
    </cfRule>
  </conditionalFormatting>
  <conditionalFormatting sqref="G123:I124 H145:I145">
    <cfRule type="expression" dxfId="2439" priority="55">
      <formula>$H$145 &gt; 0</formula>
    </cfRule>
    <cfRule type="expression" dxfId="2438" priority="56">
      <formula>$H$145 = 0</formula>
    </cfRule>
    <cfRule type="expression" dxfId="2437" priority="57">
      <formula>$H$145 &lt; 0</formula>
    </cfRule>
  </conditionalFormatting>
  <conditionalFormatting sqref="J123:L124 K145:L145">
    <cfRule type="expression" dxfId="2436" priority="52">
      <formula>$K$145 &gt; 0</formula>
    </cfRule>
    <cfRule type="expression" dxfId="2435" priority="53">
      <formula>$K$145 = 0</formula>
    </cfRule>
    <cfRule type="expression" dxfId="2434" priority="54">
      <formula>$K$145 &lt; 0</formula>
    </cfRule>
  </conditionalFormatting>
  <conditionalFormatting sqref="M123:O124 N145:O145">
    <cfRule type="expression" dxfId="2433" priority="49">
      <formula>$N$145 &gt; 0</formula>
    </cfRule>
    <cfRule type="expression" dxfId="2432" priority="50">
      <formula>$N$145 = 0</formula>
    </cfRule>
    <cfRule type="expression" dxfId="2431" priority="51">
      <formula>$N$145 &lt; 0</formula>
    </cfRule>
  </conditionalFormatting>
  <conditionalFormatting sqref="A152:C171 M152:O171">
    <cfRule type="expression" dxfId="2430" priority="37">
      <formula>AND($N152 &gt; 0, ISNUMBER($N152))</formula>
    </cfRule>
    <cfRule type="expression" dxfId="2429" priority="38">
      <formula>AND($N152 = 0 * ISNUMBER($N152))</formula>
    </cfRule>
    <cfRule type="expression" dxfId="2428" priority="39">
      <formula>AND($N152 &lt; 0, ISNUMBER($N152))</formula>
    </cfRule>
  </conditionalFormatting>
  <conditionalFormatting sqref="A152:F171">
    <cfRule type="expression" dxfId="2427" priority="46">
      <formula>AND($E152 &gt; 0, ISNUMBER($E152))</formula>
    </cfRule>
    <cfRule type="expression" dxfId="2426" priority="47">
      <formula>AND($E152 = 0 * ISNUMBER($E152))</formula>
    </cfRule>
    <cfRule type="expression" dxfId="2425" priority="48">
      <formula>AND($E152 &lt; 0, ISNUMBER($E152))</formula>
    </cfRule>
  </conditionalFormatting>
  <conditionalFormatting sqref="A152:C171 G152:I171">
    <cfRule type="expression" dxfId="2424" priority="43">
      <formula>AND($H152 &gt; 0, ISNUMBER($H152))</formula>
    </cfRule>
    <cfRule type="expression" dxfId="2423" priority="44">
      <formula>AND($H152 = 0 * ISNUMBER($H152))</formula>
    </cfRule>
    <cfRule type="expression" dxfId="2422" priority="45">
      <formula>AND($H152 &lt; 0, ISNUMBER($H152))</formula>
    </cfRule>
  </conditionalFormatting>
  <conditionalFormatting sqref="A152:C171 J152:L171">
    <cfRule type="expression" dxfId="2421" priority="40">
      <formula>AND($K152 &gt; 0, ISNUMBER($K152))</formula>
    </cfRule>
    <cfRule type="expression" dxfId="2420" priority="41">
      <formula>AND($K152 = 0 * ISNUMBER($K152))</formula>
    </cfRule>
    <cfRule type="expression" dxfId="2419" priority="42">
      <formula>AND($K152 &lt; 0, ISNUMBER($K152))</formula>
    </cfRule>
  </conditionalFormatting>
  <conditionalFormatting sqref="D150:F151 E172:F172">
    <cfRule type="expression" dxfId="2418" priority="34">
      <formula>$E$172 &gt; 0</formula>
    </cfRule>
    <cfRule type="expression" dxfId="2417" priority="35">
      <formula>$E$172 = 0</formula>
    </cfRule>
    <cfRule type="expression" dxfId="2416" priority="36">
      <formula>$E$172 &lt; 0</formula>
    </cfRule>
  </conditionalFormatting>
  <conditionalFormatting sqref="G150:I151 H172:I172">
    <cfRule type="expression" dxfId="2415" priority="31">
      <formula>$H$172 &gt; 0</formula>
    </cfRule>
    <cfRule type="expression" dxfId="2414" priority="32">
      <formula>$H$172 = 0</formula>
    </cfRule>
    <cfRule type="expression" dxfId="2413" priority="33">
      <formula>$H$172 &lt; 0</formula>
    </cfRule>
  </conditionalFormatting>
  <conditionalFormatting sqref="J150:L151 K172:L172">
    <cfRule type="expression" dxfId="2412" priority="28">
      <formula>$K$172 &gt; 0</formula>
    </cfRule>
    <cfRule type="expression" dxfId="2411" priority="29">
      <formula>$K$172 = 0</formula>
    </cfRule>
    <cfRule type="expression" dxfId="2410" priority="30">
      <formula>$K$172 &lt; 0</formula>
    </cfRule>
  </conditionalFormatting>
  <conditionalFormatting sqref="M150:O151 N172:O172">
    <cfRule type="expression" dxfId="2409" priority="25">
      <formula>$N$172 &gt; 0</formula>
    </cfRule>
    <cfRule type="expression" dxfId="2408" priority="26">
      <formula>$N$172 = 0</formula>
    </cfRule>
    <cfRule type="expression" dxfId="2407" priority="27">
      <formula>$N$172 &lt; 0</formula>
    </cfRule>
  </conditionalFormatting>
  <conditionalFormatting sqref="A179:C198 M179:O198">
    <cfRule type="expression" dxfId="2406" priority="13">
      <formula>AND($N179 &gt; 0, ISNUMBER($N179))</formula>
    </cfRule>
    <cfRule type="expression" dxfId="2405" priority="14">
      <formula>AND($N179 = 0 * ISNUMBER($N179))</formula>
    </cfRule>
    <cfRule type="expression" dxfId="2404" priority="15">
      <formula>AND($N179 &lt; 0, ISNUMBER($N179))</formula>
    </cfRule>
  </conditionalFormatting>
  <conditionalFormatting sqref="A179:F198">
    <cfRule type="expression" dxfId="2403" priority="22">
      <formula>AND($E179 &gt; 0, ISNUMBER($E179))</formula>
    </cfRule>
    <cfRule type="expression" dxfId="2402" priority="23">
      <formula>AND($E179 = 0 * ISNUMBER($E179))</formula>
    </cfRule>
    <cfRule type="expression" dxfId="2401" priority="24">
      <formula>AND($E179 &lt; 0, ISNUMBER($E179))</formula>
    </cfRule>
  </conditionalFormatting>
  <conditionalFormatting sqref="A179:C198 G179:I198">
    <cfRule type="expression" dxfId="2400" priority="19">
      <formula>AND($H179 &gt; 0, ISNUMBER($H179))</formula>
    </cfRule>
    <cfRule type="expression" dxfId="2399" priority="20">
      <formula>AND($H179 = 0 * ISNUMBER($H179))</formula>
    </cfRule>
    <cfRule type="expression" dxfId="2398" priority="21">
      <formula>AND($H179 &lt; 0, ISNUMBER($H179))</formula>
    </cfRule>
  </conditionalFormatting>
  <conditionalFormatting sqref="A179:C198 J179:L198">
    <cfRule type="expression" dxfId="2397" priority="16">
      <formula>AND($K179 &gt; 0, ISNUMBER($K179))</formula>
    </cfRule>
    <cfRule type="expression" dxfId="2396" priority="17">
      <formula>AND($K179 = 0 * ISNUMBER($K179))</formula>
    </cfRule>
    <cfRule type="expression" dxfId="2395" priority="18">
      <formula>AND($K179 &lt; 0, ISNUMBER($K179))</formula>
    </cfRule>
  </conditionalFormatting>
  <conditionalFormatting sqref="D177:F178 E199:F199">
    <cfRule type="expression" dxfId="2394" priority="10">
      <formula>$E$199 &gt; 0</formula>
    </cfRule>
    <cfRule type="expression" dxfId="2393" priority="11">
      <formula>$E$199 = 0</formula>
    </cfRule>
    <cfRule type="expression" dxfId="2392" priority="12">
      <formula>$E$199 &lt; 0</formula>
    </cfRule>
  </conditionalFormatting>
  <conditionalFormatting sqref="G177:I178 H199:I199">
    <cfRule type="expression" dxfId="2391" priority="7">
      <formula>$H$199 &gt; 0</formula>
    </cfRule>
    <cfRule type="expression" dxfId="2390" priority="8">
      <formula>$H$199 = 0</formula>
    </cfRule>
    <cfRule type="expression" dxfId="2389" priority="9">
      <formula>$H$199 &lt; 0</formula>
    </cfRule>
  </conditionalFormatting>
  <conditionalFormatting sqref="J177:L178 K199:L199">
    <cfRule type="expression" dxfId="2388" priority="4">
      <formula>$K$199 &gt; 0</formula>
    </cfRule>
    <cfRule type="expression" dxfId="2387" priority="5">
      <formula>$K$199 = 0</formula>
    </cfRule>
    <cfRule type="expression" dxfId="2386" priority="6">
      <formula>$K$199 &lt; 0</formula>
    </cfRule>
  </conditionalFormatting>
  <conditionalFormatting sqref="M177:O178 N199:O199">
    <cfRule type="expression" dxfId="2385" priority="1">
      <formula>$N$199 &gt; 0</formula>
    </cfRule>
    <cfRule type="expression" dxfId="2384" priority="2">
      <formula>$N$199 = 0</formula>
    </cfRule>
    <cfRule type="expression" dxfId="238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44416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85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2021-08-08(일) 오전 00:00</v>
      </c>
      <c r="C15" s="300"/>
      <c r="D15" s="274" t="str">
        <f>TEXT($G$1, "[$-ko-KR]yyyy-mm-dd(ddd) ") &amp; "오후 14:00"</f>
        <v>2021-08-08(일) 오후 14:00</v>
      </c>
      <c r="E15" s="275"/>
      <c r="F15" s="276"/>
      <c r="G15" s="274" t="str">
        <f>TEXT($G$1, "[$-ko-KR]yyyy-mm-dd(ddd) ") &amp; "오후 19:00"</f>
        <v>2021-08-08(일) 오후 19:00</v>
      </c>
      <c r="H15" s="275"/>
      <c r="I15" s="276"/>
      <c r="J15" s="274" t="str">
        <f>TEXT($G$1, "[$-ko-KR]yyyy-mm-dd(ddd) ") &amp; "오후 21:00"</f>
        <v>2021-08-08(일) 오후 21:00</v>
      </c>
      <c r="K15" s="275"/>
      <c r="L15" s="276"/>
      <c r="M15" s="274" t="str">
        <f>TEXT($G$1+1, "[$-ko-KR]yyyy-mm-dd(ddd) ") &amp; "오전 00:00"</f>
        <v>2021-08-09(월)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85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2021-08-08(일) 오전 00:00</v>
      </c>
      <c r="C42" s="302"/>
      <c r="D42" s="274" t="str">
        <f>TEXT($G$1, "[$-ko-KR]yyyy-mm-dd(ddd) ") &amp; "오후 14:00"</f>
        <v>2021-08-08(일) 오후 14:00</v>
      </c>
      <c r="E42" s="275"/>
      <c r="F42" s="276"/>
      <c r="G42" s="274" t="str">
        <f>TEXT($G$1, "[$-ko-KR]yyyy-mm-dd(ddd) ") &amp; "오후 19:00"</f>
        <v>2021-08-08(일) 오후 19:00</v>
      </c>
      <c r="H42" s="275"/>
      <c r="I42" s="276"/>
      <c r="J42" s="274" t="str">
        <f>TEXT($G$1, "[$-ko-KR]yyyy-mm-dd(ddd) ") &amp; "오후 21:00"</f>
        <v>2021-08-08(일) 오후 21:00</v>
      </c>
      <c r="K42" s="275"/>
      <c r="L42" s="276"/>
      <c r="M42" s="274" t="str">
        <f>TEXT($G$1+1, "[$-ko-KR]yyyy-mm-dd(ddd) ") &amp; "오전 00:00"</f>
        <v>2021-08-09(월)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0"/>
      <c r="R44" s="260"/>
      <c r="S44" s="260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0"/>
      <c r="R45" s="260"/>
      <c r="S45" s="260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50"/>
      <c r="R46" s="250"/>
      <c r="S46" s="250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50"/>
      <c r="R47" s="250"/>
      <c r="S47" s="250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50"/>
      <c r="R48" s="250"/>
      <c r="S48" s="250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0"/>
      <c r="R49" s="250"/>
      <c r="S49" s="250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0"/>
      <c r="R50" s="250"/>
      <c r="S50" s="250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50"/>
      <c r="R51" s="250"/>
      <c r="S51" s="250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51"/>
      <c r="R53" s="252"/>
      <c r="S53" s="253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4"/>
      <c r="R54" s="255"/>
      <c r="S54" s="256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7"/>
      <c r="R55" s="258"/>
      <c r="S55" s="259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50"/>
      <c r="R56" s="250"/>
      <c r="S56" s="250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60"/>
      <c r="R57" s="260"/>
      <c r="S57" s="260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60"/>
      <c r="R58" s="260"/>
      <c r="S58" s="260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0"/>
      <c r="R59" s="250"/>
      <c r="S59" s="250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0"/>
      <c r="R60" s="250"/>
      <c r="S60" s="250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85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2021-08-08(일) 오전 00:00</v>
      </c>
      <c r="C69" s="302"/>
      <c r="D69" s="274" t="str">
        <f>TEXT($G$1, "[$-ko-KR]yyyy-mm-dd(ddd) ") &amp; "오후 14:00"</f>
        <v>2021-08-08(일) 오후 14:00</v>
      </c>
      <c r="E69" s="275"/>
      <c r="F69" s="276"/>
      <c r="G69" s="274" t="str">
        <f>TEXT($G$1, "[$-ko-KR]yyyy-mm-dd(ddd) ") &amp; "오후 19:00"</f>
        <v>2021-08-08(일) 오후 19:00</v>
      </c>
      <c r="H69" s="275"/>
      <c r="I69" s="276"/>
      <c r="J69" s="274" t="str">
        <f>TEXT($G$1, "[$-ko-KR]yyyy-mm-dd(ddd) ") &amp; "오후 21:00"</f>
        <v>2021-08-08(일) 오후 21:00</v>
      </c>
      <c r="K69" s="275"/>
      <c r="L69" s="276"/>
      <c r="M69" s="274" t="str">
        <f>TEXT($G$1+1, "[$-ko-KR]yyyy-mm-dd(ddd) ") &amp; "오전 00:00"</f>
        <v>2021-08-09(월)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0"/>
      <c r="R71" s="260"/>
      <c r="S71" s="260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0"/>
      <c r="R72" s="260"/>
      <c r="S72" s="260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50"/>
      <c r="R73" s="250"/>
      <c r="S73" s="250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50"/>
      <c r="R74" s="250"/>
      <c r="S74" s="250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50"/>
      <c r="R75" s="250"/>
      <c r="S75" s="250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0"/>
      <c r="R76" s="250"/>
      <c r="S76" s="250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0"/>
      <c r="R77" s="250"/>
      <c r="S77" s="250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50"/>
      <c r="R78" s="250"/>
      <c r="S78" s="250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51"/>
      <c r="R80" s="252"/>
      <c r="S80" s="253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4"/>
      <c r="R81" s="255"/>
      <c r="S81" s="256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7"/>
      <c r="R82" s="258"/>
      <c r="S82" s="259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50"/>
      <c r="R83" s="250"/>
      <c r="S83" s="250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60"/>
      <c r="R84" s="260"/>
      <c r="S84" s="260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60"/>
      <c r="R85" s="260"/>
      <c r="S85" s="260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0"/>
      <c r="R86" s="250"/>
      <c r="S86" s="250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0"/>
      <c r="R87" s="250"/>
      <c r="S87" s="250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50"/>
      <c r="R88" s="250"/>
      <c r="S88" s="250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39"/>
      <c r="R89" s="240"/>
      <c r="S89" s="241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85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2021-08-08(일) 오전 00:00</v>
      </c>
      <c r="C96" s="302"/>
      <c r="D96" s="274" t="str">
        <f>TEXT($G$1, "[$-ko-KR]yyyy-mm-dd(ddd) ") &amp; "오후 14:00"</f>
        <v>2021-08-08(일) 오후 14:00</v>
      </c>
      <c r="E96" s="275"/>
      <c r="F96" s="276"/>
      <c r="G96" s="274" t="str">
        <f>TEXT($G$1, "[$-ko-KR]yyyy-mm-dd(ddd) ") &amp; "오후 19:00"</f>
        <v>2021-08-08(일) 오후 19:00</v>
      </c>
      <c r="H96" s="275"/>
      <c r="I96" s="276"/>
      <c r="J96" s="274" t="str">
        <f>TEXT($G$1, "[$-ko-KR]yyyy-mm-dd(ddd) ") &amp; "오후 21:00"</f>
        <v>2021-08-08(일) 오후 21:00</v>
      </c>
      <c r="K96" s="275"/>
      <c r="L96" s="276"/>
      <c r="M96" s="274" t="str">
        <f>TEXT($G$1+1, "[$-ko-KR]yyyy-mm-dd(ddd) ") &amp; "오전 00:00"</f>
        <v>2021-08-09(월)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0"/>
      <c r="R98" s="260"/>
      <c r="S98" s="260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0"/>
      <c r="R99" s="260"/>
      <c r="S99" s="260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50"/>
      <c r="R100" s="250"/>
      <c r="S100" s="250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50"/>
      <c r="R101" s="250"/>
      <c r="S101" s="250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50"/>
      <c r="R102" s="250"/>
      <c r="S102" s="250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0"/>
      <c r="R103" s="250"/>
      <c r="S103" s="250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0"/>
      <c r="R104" s="250"/>
      <c r="S104" s="250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50"/>
      <c r="R105" s="250"/>
      <c r="S105" s="250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51"/>
      <c r="R107" s="252"/>
      <c r="S107" s="253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4"/>
      <c r="R108" s="255"/>
      <c r="S108" s="256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7"/>
      <c r="R109" s="258"/>
      <c r="S109" s="259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50"/>
      <c r="R110" s="250"/>
      <c r="S110" s="250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60"/>
      <c r="R111" s="260"/>
      <c r="S111" s="260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60"/>
      <c r="R112" s="260"/>
      <c r="S112" s="260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0"/>
      <c r="R113" s="250"/>
      <c r="S113" s="250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0"/>
      <c r="R114" s="250"/>
      <c r="S114" s="250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50"/>
      <c r="R115" s="250"/>
      <c r="S115" s="250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39"/>
      <c r="R116" s="240"/>
      <c r="S116" s="241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85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2021-08-08(일) 오전 00:00</v>
      </c>
      <c r="C123" s="302"/>
      <c r="D123" s="274" t="str">
        <f>TEXT($G$1, "[$-ko-KR]yyyy-mm-dd(ddd) ") &amp; "오후 14:00"</f>
        <v>2021-08-08(일) 오후 14:00</v>
      </c>
      <c r="E123" s="275"/>
      <c r="F123" s="276"/>
      <c r="G123" s="274" t="str">
        <f>TEXT($G$1, "[$-ko-KR]yyyy-mm-dd(ddd) ") &amp; "오후 19:00"</f>
        <v>2021-08-08(일) 오후 19:00</v>
      </c>
      <c r="H123" s="275"/>
      <c r="I123" s="276"/>
      <c r="J123" s="274" t="str">
        <f>TEXT($G$1, "[$-ko-KR]yyyy-mm-dd(ddd) ") &amp; "오후 21:00"</f>
        <v>2021-08-08(일) 오후 21:00</v>
      </c>
      <c r="K123" s="275"/>
      <c r="L123" s="276"/>
      <c r="M123" s="274" t="str">
        <f>TEXT($G$1+1, "[$-ko-KR]yyyy-mm-dd(ddd) ") &amp; "오전 00:00"</f>
        <v>2021-08-09(월)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0"/>
      <c r="R125" s="260"/>
      <c r="S125" s="260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0"/>
      <c r="R126" s="260"/>
      <c r="S126" s="260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50"/>
      <c r="R127" s="250"/>
      <c r="S127" s="250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50"/>
      <c r="R128" s="250"/>
      <c r="S128" s="250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50"/>
      <c r="R129" s="250"/>
      <c r="S129" s="250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0"/>
      <c r="R130" s="250"/>
      <c r="S130" s="250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0"/>
      <c r="R131" s="250"/>
      <c r="S131" s="250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50"/>
      <c r="R132" s="250"/>
      <c r="S132" s="250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51"/>
      <c r="R134" s="252"/>
      <c r="S134" s="253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4"/>
      <c r="R135" s="255"/>
      <c r="S135" s="256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7"/>
      <c r="R136" s="258"/>
      <c r="S136" s="259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50"/>
      <c r="R137" s="250"/>
      <c r="S137" s="250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60"/>
      <c r="R138" s="260"/>
      <c r="S138" s="260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60"/>
      <c r="R139" s="260"/>
      <c r="S139" s="260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0"/>
      <c r="R140" s="250"/>
      <c r="S140" s="250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0"/>
      <c r="R141" s="250"/>
      <c r="S141" s="250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85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2021-08-08(일) 오전 00:00</v>
      </c>
      <c r="C150" s="302"/>
      <c r="D150" s="274" t="str">
        <f>TEXT($G$1, "[$-ko-KR]yyyy-mm-dd(ddd) ") &amp; "오후 14:00"</f>
        <v>2021-08-08(일) 오후 14:00</v>
      </c>
      <c r="E150" s="275"/>
      <c r="F150" s="276"/>
      <c r="G150" s="274" t="str">
        <f>TEXT($G$1, "[$-ko-KR]yyyy-mm-dd(ddd) ") &amp; "오후 19:00"</f>
        <v>2021-08-08(일) 오후 19:00</v>
      </c>
      <c r="H150" s="275"/>
      <c r="I150" s="276"/>
      <c r="J150" s="274" t="str">
        <f>TEXT($G$1, "[$-ko-KR]yyyy-mm-dd(ddd) ") &amp; "오후 21:00"</f>
        <v>2021-08-08(일) 오후 21:00</v>
      </c>
      <c r="K150" s="275"/>
      <c r="L150" s="276"/>
      <c r="M150" s="274" t="str">
        <f>TEXT($G$1+1, "[$-ko-KR]yyyy-mm-dd(ddd) ") &amp; "오전 00:00"</f>
        <v>2021-08-09(월)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0"/>
      <c r="R152" s="260"/>
      <c r="S152" s="260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0"/>
      <c r="R153" s="260"/>
      <c r="S153" s="260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50"/>
      <c r="R154" s="250"/>
      <c r="S154" s="250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50"/>
      <c r="R155" s="250"/>
      <c r="S155" s="250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50"/>
      <c r="R156" s="250"/>
      <c r="S156" s="250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0"/>
      <c r="R157" s="250"/>
      <c r="S157" s="250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0"/>
      <c r="R158" s="250"/>
      <c r="S158" s="250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50"/>
      <c r="R159" s="250"/>
      <c r="S159" s="250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51"/>
      <c r="R161" s="252"/>
      <c r="S161" s="253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4"/>
      <c r="R162" s="255"/>
      <c r="S162" s="256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7"/>
      <c r="R163" s="258"/>
      <c r="S163" s="259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50"/>
      <c r="R164" s="250"/>
      <c r="S164" s="250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60"/>
      <c r="R165" s="260"/>
      <c r="S165" s="260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60"/>
      <c r="R166" s="260"/>
      <c r="S166" s="260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0"/>
      <c r="R167" s="250"/>
      <c r="S167" s="250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0"/>
      <c r="R168" s="250"/>
      <c r="S168" s="250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50"/>
      <c r="R169" s="250"/>
      <c r="S169" s="250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39"/>
      <c r="R170" s="240"/>
      <c r="S170" s="241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85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2021-08-08(일) 오전 00:00</v>
      </c>
      <c r="C177" s="302"/>
      <c r="D177" s="274" t="str">
        <f>TEXT($G$1, "[$-ko-KR]yyyy-mm-dd(ddd) ") &amp; "오후 14:00"</f>
        <v>2021-08-08(일) 오후 14:00</v>
      </c>
      <c r="E177" s="275"/>
      <c r="F177" s="276"/>
      <c r="G177" s="274" t="str">
        <f>TEXT($G$1, "[$-ko-KR]yyyy-mm-dd(ddd) ") &amp; "오후 19:00"</f>
        <v>2021-08-08(일) 오후 19:00</v>
      </c>
      <c r="H177" s="275"/>
      <c r="I177" s="276"/>
      <c r="J177" s="274" t="str">
        <f>TEXT($G$1, "[$-ko-KR]yyyy-mm-dd(ddd) ") &amp; "오후 21:00"</f>
        <v>2021-08-08(일) 오후 21:00</v>
      </c>
      <c r="K177" s="275"/>
      <c r="L177" s="276"/>
      <c r="M177" s="274" t="str">
        <f>TEXT($G$1+1, "[$-ko-KR]yyyy-mm-dd(ddd) ") &amp; "오전 00:00"</f>
        <v>2021-08-09(월)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0"/>
      <c r="R179" s="260"/>
      <c r="S179" s="260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0"/>
      <c r="R180" s="260"/>
      <c r="S180" s="260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50"/>
      <c r="R181" s="250"/>
      <c r="S181" s="250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50"/>
      <c r="R182" s="250"/>
      <c r="S182" s="250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50"/>
      <c r="R183" s="250"/>
      <c r="S183" s="250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0"/>
      <c r="R184" s="250"/>
      <c r="S184" s="250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0"/>
      <c r="R185" s="250"/>
      <c r="S185" s="250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50"/>
      <c r="R186" s="250"/>
      <c r="S186" s="250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51"/>
      <c r="R188" s="252"/>
      <c r="S188" s="253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4"/>
      <c r="R189" s="255"/>
      <c r="S189" s="256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7"/>
      <c r="R190" s="258"/>
      <c r="S190" s="259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50"/>
      <c r="R191" s="250"/>
      <c r="S191" s="250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60"/>
      <c r="R192" s="260"/>
      <c r="S192" s="260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60"/>
      <c r="R193" s="260"/>
      <c r="S193" s="260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0"/>
      <c r="R194" s="250"/>
      <c r="S194" s="250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0"/>
      <c r="R195" s="250"/>
      <c r="S195" s="250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50"/>
      <c r="R196" s="250"/>
      <c r="S196" s="250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39"/>
      <c r="R197" s="240"/>
      <c r="S197" s="241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8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7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7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7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7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7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2" priority="157">
      <formula>AND($N17 &gt; 0, ISNUMBER($N17))</formula>
    </cfRule>
    <cfRule type="expression" dxfId="2371" priority="158">
      <formula>AND($N17 = 0 * ISNUMBER($N17))</formula>
    </cfRule>
    <cfRule type="expression" dxfId="2370" priority="159">
      <formula>AND($N17 &lt; 0, ISNUMBER($N17))</formula>
    </cfRule>
  </conditionalFormatting>
  <conditionalFormatting sqref="A17:F36">
    <cfRule type="expression" dxfId="2369" priority="166">
      <formula>AND($E17 &gt; 0, ISNUMBER($E17))</formula>
    </cfRule>
    <cfRule type="expression" dxfId="2368" priority="167">
      <formula>AND($E17 = 0 * ISNUMBER($E17))</formula>
    </cfRule>
    <cfRule type="expression" dxfId="2367" priority="168">
      <formula>AND($E17 &lt; 0, ISNUMBER($E17))</formula>
    </cfRule>
  </conditionalFormatting>
  <conditionalFormatting sqref="A17:C36 G17:I36">
    <cfRule type="expression" dxfId="2366" priority="163">
      <formula>AND($H17 &gt; 0, ISNUMBER($H17))</formula>
    </cfRule>
    <cfRule type="expression" dxfId="2365" priority="164">
      <formula>AND($H17 = 0 * ISNUMBER($H17))</formula>
    </cfRule>
    <cfRule type="expression" dxfId="2364" priority="165">
      <formula>AND($H17 &lt; 0, ISNUMBER($H17))</formula>
    </cfRule>
  </conditionalFormatting>
  <conditionalFormatting sqref="A17:C36 J17:L36">
    <cfRule type="expression" dxfId="2363" priority="160">
      <formula>AND($K17 &gt; 0, ISNUMBER($K17))</formula>
    </cfRule>
    <cfRule type="expression" dxfId="2362" priority="161">
      <formula>AND($K17 = 0 * ISNUMBER($K17))</formula>
    </cfRule>
    <cfRule type="expression" dxfId="2361" priority="162">
      <formula>AND($K17 &lt; 0, ISNUMBER($K17))</formula>
    </cfRule>
  </conditionalFormatting>
  <conditionalFormatting sqref="D15:F16 E37:F37">
    <cfRule type="expression" dxfId="2360" priority="154">
      <formula>$E$37 &gt; 0</formula>
    </cfRule>
    <cfRule type="expression" dxfId="2359" priority="155">
      <formula>$E$37 = 0</formula>
    </cfRule>
    <cfRule type="expression" dxfId="2358" priority="156">
      <formula>$E$37 &lt; 0</formula>
    </cfRule>
  </conditionalFormatting>
  <conditionalFormatting sqref="G15:I16 H37:I37">
    <cfRule type="expression" dxfId="2357" priority="151">
      <formula>$H$37 &gt; 0</formula>
    </cfRule>
    <cfRule type="expression" dxfId="2356" priority="152">
      <formula>$H$37 = 0</formula>
    </cfRule>
    <cfRule type="expression" dxfId="2355" priority="153">
      <formula>$H$37 &lt; 0</formula>
    </cfRule>
  </conditionalFormatting>
  <conditionalFormatting sqref="J15:L16 K37:L37">
    <cfRule type="expression" dxfId="2354" priority="148">
      <formula>$K$37 &gt; 0</formula>
    </cfRule>
    <cfRule type="expression" dxfId="2353" priority="149">
      <formula>$K$37 = 0</formula>
    </cfRule>
    <cfRule type="expression" dxfId="2352" priority="150">
      <formula>$K$37 &lt; 0</formula>
    </cfRule>
  </conditionalFormatting>
  <conditionalFormatting sqref="M15:O16 N37:O37">
    <cfRule type="expression" dxfId="2351" priority="145">
      <formula>$N$37 &gt; 0</formula>
    </cfRule>
    <cfRule type="expression" dxfId="2350" priority="146">
      <formula>$N$37 = 0</formula>
    </cfRule>
    <cfRule type="expression" dxfId="2349" priority="147">
      <formula>$N$37 &lt; 0</formula>
    </cfRule>
  </conditionalFormatting>
  <conditionalFormatting sqref="A44:C63 M44:O63">
    <cfRule type="expression" dxfId="2348" priority="133">
      <formula>AND($N44 &gt; 0, ISNUMBER($N44))</formula>
    </cfRule>
    <cfRule type="expression" dxfId="2347" priority="134">
      <formula>AND($N44 = 0 * ISNUMBER($N44))</formula>
    </cfRule>
    <cfRule type="expression" dxfId="2346" priority="135">
      <formula>AND($N44 &lt; 0, ISNUMBER($N44))</formula>
    </cfRule>
  </conditionalFormatting>
  <conditionalFormatting sqref="A44:F63">
    <cfRule type="expression" dxfId="2345" priority="142">
      <formula>AND($E44 &gt; 0, ISNUMBER($E44))</formula>
    </cfRule>
    <cfRule type="expression" dxfId="2344" priority="143">
      <formula>AND($E44 = 0 * ISNUMBER($E44))</formula>
    </cfRule>
    <cfRule type="expression" dxfId="2343" priority="144">
      <formula>AND($E44 &lt; 0, ISNUMBER($E44))</formula>
    </cfRule>
  </conditionalFormatting>
  <conditionalFormatting sqref="A44:C63 G44:I63">
    <cfRule type="expression" dxfId="2342" priority="139">
      <formula>AND($H44 &gt; 0, ISNUMBER($H44))</formula>
    </cfRule>
    <cfRule type="expression" dxfId="2341" priority="140">
      <formula>AND($H44 = 0 * ISNUMBER($H44))</formula>
    </cfRule>
    <cfRule type="expression" dxfId="2340" priority="141">
      <formula>AND($H44 &lt; 0, ISNUMBER($H44))</formula>
    </cfRule>
  </conditionalFormatting>
  <conditionalFormatting sqref="A44:C63 J44:L63">
    <cfRule type="expression" dxfId="2339" priority="136">
      <formula>AND($K44 &gt; 0, ISNUMBER($K44))</formula>
    </cfRule>
    <cfRule type="expression" dxfId="2338" priority="137">
      <formula>AND($K44 = 0 * ISNUMBER($K44))</formula>
    </cfRule>
    <cfRule type="expression" dxfId="2337" priority="138">
      <formula>AND($K44 &lt; 0, ISNUMBER($K44))</formula>
    </cfRule>
  </conditionalFormatting>
  <conditionalFormatting sqref="D42:F43 E64:F64">
    <cfRule type="expression" dxfId="2336" priority="130">
      <formula>$E$64 &gt; 0</formula>
    </cfRule>
    <cfRule type="expression" dxfId="2335" priority="131">
      <formula>$E$64 = 0</formula>
    </cfRule>
    <cfRule type="expression" dxfId="2334" priority="132">
      <formula>$E$64 &lt; 0</formula>
    </cfRule>
  </conditionalFormatting>
  <conditionalFormatting sqref="G42:I43 H64:I64">
    <cfRule type="expression" dxfId="2333" priority="127">
      <formula>$H$64 &gt; 0</formula>
    </cfRule>
    <cfRule type="expression" dxfId="2332" priority="128">
      <formula>$H$64 = 0</formula>
    </cfRule>
    <cfRule type="expression" dxfId="2331" priority="129">
      <formula>$H$64 &lt; 0</formula>
    </cfRule>
  </conditionalFormatting>
  <conditionalFormatting sqref="J42:L43 K64:L64">
    <cfRule type="expression" dxfId="2330" priority="124">
      <formula>$K$64 &gt; 0</formula>
    </cfRule>
    <cfRule type="expression" dxfId="2329" priority="125">
      <formula>$K$64 = 0</formula>
    </cfRule>
    <cfRule type="expression" dxfId="2328" priority="126">
      <formula>$K$64 &lt; 0</formula>
    </cfRule>
  </conditionalFormatting>
  <conditionalFormatting sqref="M42:O43 N64:O64">
    <cfRule type="expression" dxfId="2327" priority="121">
      <formula>$N$64 &gt; 0</formula>
    </cfRule>
    <cfRule type="expression" dxfId="2326" priority="122">
      <formula>$N$64 = 0</formula>
    </cfRule>
    <cfRule type="expression" dxfId="2325" priority="123">
      <formula>$N$64 &lt; 0</formula>
    </cfRule>
  </conditionalFormatting>
  <conditionalFormatting sqref="A71:C90 M71:O90">
    <cfRule type="expression" dxfId="2324" priority="109">
      <formula>AND($N71 &gt; 0, ISNUMBER($N71))</formula>
    </cfRule>
    <cfRule type="expression" dxfId="2323" priority="110">
      <formula>AND($N71 = 0 * ISNUMBER($N71))</formula>
    </cfRule>
    <cfRule type="expression" dxfId="2322" priority="111">
      <formula>AND($N71 &lt; 0, ISNUMBER($N71))</formula>
    </cfRule>
  </conditionalFormatting>
  <conditionalFormatting sqref="A71:F90">
    <cfRule type="expression" dxfId="2321" priority="118">
      <formula>AND($E71 &gt; 0, ISNUMBER($E71))</formula>
    </cfRule>
    <cfRule type="expression" dxfId="2320" priority="119">
      <formula>AND($E71 = 0 * ISNUMBER($E71))</formula>
    </cfRule>
    <cfRule type="expression" dxfId="2319" priority="120">
      <formula>AND($E71 &lt; 0, ISNUMBER($E71))</formula>
    </cfRule>
  </conditionalFormatting>
  <conditionalFormatting sqref="A71:C90 G71:I90">
    <cfRule type="expression" dxfId="2318" priority="115">
      <formula>AND($H71 &gt; 0, ISNUMBER($H71))</formula>
    </cfRule>
    <cfRule type="expression" dxfId="2317" priority="116">
      <formula>AND($H71 = 0 * ISNUMBER($H71))</formula>
    </cfRule>
    <cfRule type="expression" dxfId="2316" priority="117">
      <formula>AND($H71 &lt; 0, ISNUMBER($H71))</formula>
    </cfRule>
  </conditionalFormatting>
  <conditionalFormatting sqref="A71:C90 J71:L90">
    <cfRule type="expression" dxfId="2315" priority="112">
      <formula>AND($K71 &gt; 0, ISNUMBER($K71))</formula>
    </cfRule>
    <cfRule type="expression" dxfId="2314" priority="113">
      <formula>AND($K71 = 0 * ISNUMBER($K71))</formula>
    </cfRule>
    <cfRule type="expression" dxfId="2313" priority="114">
      <formula>AND($K71 &lt; 0, ISNUMBER($K71))</formula>
    </cfRule>
  </conditionalFormatting>
  <conditionalFormatting sqref="D69:F70 E91:F91">
    <cfRule type="expression" dxfId="2312" priority="106">
      <formula>$E$91 &gt; 0</formula>
    </cfRule>
    <cfRule type="expression" dxfId="2311" priority="107">
      <formula>$E$91 = 0</formula>
    </cfRule>
    <cfRule type="expression" dxfId="2310" priority="108">
      <formula>$E$91 &lt; 0</formula>
    </cfRule>
  </conditionalFormatting>
  <conditionalFormatting sqref="G69:I70 H91:I91">
    <cfRule type="expression" dxfId="2309" priority="103">
      <formula>$H$91 &gt; 0</formula>
    </cfRule>
    <cfRule type="expression" dxfId="2308" priority="104">
      <formula>$H$91 = 0</formula>
    </cfRule>
    <cfRule type="expression" dxfId="2307" priority="105">
      <formula>$H$91 &lt; 0</formula>
    </cfRule>
  </conditionalFormatting>
  <conditionalFormatting sqref="J69:L70 K91:L91">
    <cfRule type="expression" dxfId="2306" priority="100">
      <formula>$K$91 &gt; 0</formula>
    </cfRule>
    <cfRule type="expression" dxfId="2305" priority="101">
      <formula>$K$91 = 0</formula>
    </cfRule>
    <cfRule type="expression" dxfId="2304" priority="102">
      <formula>$K$91 &lt; 0</formula>
    </cfRule>
  </conditionalFormatting>
  <conditionalFormatting sqref="M69:O70 N91:O91">
    <cfRule type="expression" dxfId="2303" priority="97">
      <formula>$N$91 &gt; 0</formula>
    </cfRule>
    <cfRule type="expression" dxfId="2302" priority="98">
      <formula>$N$91 = 0</formula>
    </cfRule>
    <cfRule type="expression" dxfId="2301" priority="99">
      <formula>$N$91 &lt; 0</formula>
    </cfRule>
  </conditionalFormatting>
  <conditionalFormatting sqref="A98:C117 M98:O117">
    <cfRule type="expression" dxfId="2300" priority="85">
      <formula>AND($N98 &gt; 0, ISNUMBER($N98))</formula>
    </cfRule>
    <cfRule type="expression" dxfId="2299" priority="86">
      <formula>AND($N98 = 0 * ISNUMBER($N98))</formula>
    </cfRule>
    <cfRule type="expression" dxfId="2298" priority="87">
      <formula>AND($N98 &lt; 0, ISNUMBER($N98))</formula>
    </cfRule>
  </conditionalFormatting>
  <conditionalFormatting sqref="A98:F117">
    <cfRule type="expression" dxfId="2297" priority="94">
      <formula>AND($E98 &gt; 0, ISNUMBER($E98))</formula>
    </cfRule>
    <cfRule type="expression" dxfId="2296" priority="95">
      <formula>AND($E98 = 0 * ISNUMBER($E98))</formula>
    </cfRule>
    <cfRule type="expression" dxfId="2295" priority="96">
      <formula>AND($E98 &lt; 0, ISNUMBER($E98))</formula>
    </cfRule>
  </conditionalFormatting>
  <conditionalFormatting sqref="A98:C117 G98:I117">
    <cfRule type="expression" dxfId="2294" priority="91">
      <formula>AND($H98 &gt; 0, ISNUMBER($H98))</formula>
    </cfRule>
    <cfRule type="expression" dxfId="2293" priority="92">
      <formula>AND($H98 = 0 * ISNUMBER($H98))</formula>
    </cfRule>
    <cfRule type="expression" dxfId="2292" priority="93">
      <formula>AND($H98 &lt; 0, ISNUMBER($H98))</formula>
    </cfRule>
  </conditionalFormatting>
  <conditionalFormatting sqref="A98:C117 J98:L117">
    <cfRule type="expression" dxfId="2291" priority="88">
      <formula>AND($K98 &gt; 0, ISNUMBER($K98))</formula>
    </cfRule>
    <cfRule type="expression" dxfId="2290" priority="89">
      <formula>AND($K98 = 0 * ISNUMBER($K98))</formula>
    </cfRule>
    <cfRule type="expression" dxfId="2289" priority="90">
      <formula>AND($K98 &lt; 0, ISNUMBER($K98))</formula>
    </cfRule>
  </conditionalFormatting>
  <conditionalFormatting sqref="D96:F97 E118:F118">
    <cfRule type="expression" dxfId="2288" priority="82">
      <formula>$E$118 &gt; 0</formula>
    </cfRule>
    <cfRule type="expression" dxfId="2287" priority="83">
      <formula>$E$118 = 0</formula>
    </cfRule>
    <cfRule type="expression" dxfId="2286" priority="84">
      <formula>$E$118 &lt; 0</formula>
    </cfRule>
  </conditionalFormatting>
  <conditionalFormatting sqref="G96:I97 H118:I118">
    <cfRule type="expression" dxfId="2285" priority="79">
      <formula>$H$118 &gt; 0</formula>
    </cfRule>
    <cfRule type="expression" dxfId="2284" priority="80">
      <formula>$H$118 = 0</formula>
    </cfRule>
    <cfRule type="expression" dxfId="2283" priority="81">
      <formula>$H$118 &lt; 0</formula>
    </cfRule>
  </conditionalFormatting>
  <conditionalFormatting sqref="J96:L97 K118:L118">
    <cfRule type="expression" dxfId="2282" priority="76">
      <formula>$K$118 &gt; 0</formula>
    </cfRule>
    <cfRule type="expression" dxfId="2281" priority="77">
      <formula>$K$118 = 0</formula>
    </cfRule>
    <cfRule type="expression" dxfId="2280" priority="78">
      <formula>$K$118 &lt; 0</formula>
    </cfRule>
  </conditionalFormatting>
  <conditionalFormatting sqref="M96:O97 N118:O118">
    <cfRule type="expression" dxfId="2279" priority="73">
      <formula>$N$118 &gt; 0</formula>
    </cfRule>
    <cfRule type="expression" dxfId="2278" priority="74">
      <formula>$N$118 = 0</formula>
    </cfRule>
    <cfRule type="expression" dxfId="2277" priority="75">
      <formula>$N$118 &lt; 0</formula>
    </cfRule>
  </conditionalFormatting>
  <conditionalFormatting sqref="A125:C144 M125:O144">
    <cfRule type="expression" dxfId="2276" priority="61">
      <formula>AND($N125 &gt; 0, ISNUMBER($N125))</formula>
    </cfRule>
    <cfRule type="expression" dxfId="2275" priority="62">
      <formula>AND($N125 = 0 * ISNUMBER($N125))</formula>
    </cfRule>
    <cfRule type="expression" dxfId="2274" priority="63">
      <formula>AND($N125 &lt; 0, ISNUMBER($N125))</formula>
    </cfRule>
  </conditionalFormatting>
  <conditionalFormatting sqref="A125:F144">
    <cfRule type="expression" dxfId="2273" priority="70">
      <formula>AND($E125 &gt; 0, ISNUMBER($E125))</formula>
    </cfRule>
    <cfRule type="expression" dxfId="2272" priority="71">
      <formula>AND($E125 = 0 * ISNUMBER($E125))</formula>
    </cfRule>
    <cfRule type="expression" dxfId="2271" priority="72">
      <formula>AND($E125 &lt; 0, ISNUMBER($E125))</formula>
    </cfRule>
  </conditionalFormatting>
  <conditionalFormatting sqref="A125:C144 G125:I144">
    <cfRule type="expression" dxfId="2270" priority="67">
      <formula>AND($H125 &gt; 0, ISNUMBER($H125))</formula>
    </cfRule>
    <cfRule type="expression" dxfId="2269" priority="68">
      <formula>AND($H125 = 0 * ISNUMBER($H125))</formula>
    </cfRule>
    <cfRule type="expression" dxfId="2268" priority="69">
      <formula>AND($H125 &lt; 0, ISNUMBER($H125))</formula>
    </cfRule>
  </conditionalFormatting>
  <conditionalFormatting sqref="A125:C144 J125:L144">
    <cfRule type="expression" dxfId="2267" priority="64">
      <formula>AND($K125 &gt; 0, ISNUMBER($K125))</formula>
    </cfRule>
    <cfRule type="expression" dxfId="2266" priority="65">
      <formula>AND($K125 = 0 * ISNUMBER($K125))</formula>
    </cfRule>
    <cfRule type="expression" dxfId="2265" priority="66">
      <formula>AND($K125 &lt; 0, ISNUMBER($K125))</formula>
    </cfRule>
  </conditionalFormatting>
  <conditionalFormatting sqref="D123:F124 E145:F145">
    <cfRule type="expression" dxfId="2264" priority="58">
      <formula>$E$145 &gt; 0</formula>
    </cfRule>
    <cfRule type="expression" dxfId="2263" priority="59">
      <formula>$E$145 = 0</formula>
    </cfRule>
    <cfRule type="expression" dxfId="2262" priority="60">
      <formula>$E$145 &lt; 0</formula>
    </cfRule>
  </conditionalFormatting>
  <conditionalFormatting sqref="G123:I124 H145:I145">
    <cfRule type="expression" dxfId="2261" priority="55">
      <formula>$H$145 &gt; 0</formula>
    </cfRule>
    <cfRule type="expression" dxfId="2260" priority="56">
      <formula>$H$145 = 0</formula>
    </cfRule>
    <cfRule type="expression" dxfId="2259" priority="57">
      <formula>$H$145 &lt; 0</formula>
    </cfRule>
  </conditionalFormatting>
  <conditionalFormatting sqref="J123:L124 K145:L145">
    <cfRule type="expression" dxfId="2258" priority="52">
      <formula>$K$145 &gt; 0</formula>
    </cfRule>
    <cfRule type="expression" dxfId="2257" priority="53">
      <formula>$K$145 = 0</formula>
    </cfRule>
    <cfRule type="expression" dxfId="2256" priority="54">
      <formula>$K$145 &lt; 0</formula>
    </cfRule>
  </conditionalFormatting>
  <conditionalFormatting sqref="M123:O124 N145:O145">
    <cfRule type="expression" dxfId="2255" priority="49">
      <formula>$N$145 &gt; 0</formula>
    </cfRule>
    <cfRule type="expression" dxfId="2254" priority="50">
      <formula>$N$145 = 0</formula>
    </cfRule>
    <cfRule type="expression" dxfId="2253" priority="51">
      <formula>$N$145 &lt; 0</formula>
    </cfRule>
  </conditionalFormatting>
  <conditionalFormatting sqref="A152:C171 M152:O171">
    <cfRule type="expression" dxfId="2252" priority="37">
      <formula>AND($N152 &gt; 0, ISNUMBER($N152))</formula>
    </cfRule>
    <cfRule type="expression" dxfId="2251" priority="38">
      <formula>AND($N152 = 0 * ISNUMBER($N152))</formula>
    </cfRule>
    <cfRule type="expression" dxfId="2250" priority="39">
      <formula>AND($N152 &lt; 0, ISNUMBER($N152))</formula>
    </cfRule>
  </conditionalFormatting>
  <conditionalFormatting sqref="A152:F171">
    <cfRule type="expression" dxfId="2249" priority="46">
      <formula>AND($E152 &gt; 0, ISNUMBER($E152))</formula>
    </cfRule>
    <cfRule type="expression" dxfId="2248" priority="47">
      <formula>AND($E152 = 0 * ISNUMBER($E152))</formula>
    </cfRule>
    <cfRule type="expression" dxfId="2247" priority="48">
      <formula>AND($E152 &lt; 0, ISNUMBER($E152))</formula>
    </cfRule>
  </conditionalFormatting>
  <conditionalFormatting sqref="A152:C171 G152:I171">
    <cfRule type="expression" dxfId="2246" priority="43">
      <formula>AND($H152 &gt; 0, ISNUMBER($H152))</formula>
    </cfRule>
    <cfRule type="expression" dxfId="2245" priority="44">
      <formula>AND($H152 = 0 * ISNUMBER($H152))</formula>
    </cfRule>
    <cfRule type="expression" dxfId="2244" priority="45">
      <formula>AND($H152 &lt; 0, ISNUMBER($H152))</formula>
    </cfRule>
  </conditionalFormatting>
  <conditionalFormatting sqref="A152:C171 J152:L171">
    <cfRule type="expression" dxfId="2243" priority="40">
      <formula>AND($K152 &gt; 0, ISNUMBER($K152))</formula>
    </cfRule>
    <cfRule type="expression" dxfId="2242" priority="41">
      <formula>AND($K152 = 0 * ISNUMBER($K152))</formula>
    </cfRule>
    <cfRule type="expression" dxfId="2241" priority="42">
      <formula>AND($K152 &lt; 0, ISNUMBER($K152))</formula>
    </cfRule>
  </conditionalFormatting>
  <conditionalFormatting sqref="D150:F151 E172:F172">
    <cfRule type="expression" dxfId="2240" priority="34">
      <formula>$E$172 &gt; 0</formula>
    </cfRule>
    <cfRule type="expression" dxfId="2239" priority="35">
      <formula>$E$172 = 0</formula>
    </cfRule>
    <cfRule type="expression" dxfId="2238" priority="36">
      <formula>$E$172 &lt; 0</formula>
    </cfRule>
  </conditionalFormatting>
  <conditionalFormatting sqref="G150:I151 H172:I172">
    <cfRule type="expression" dxfId="2237" priority="31">
      <formula>$H$172 &gt; 0</formula>
    </cfRule>
    <cfRule type="expression" dxfId="2236" priority="32">
      <formula>$H$172 = 0</formula>
    </cfRule>
    <cfRule type="expression" dxfId="2235" priority="33">
      <formula>$H$172 &lt; 0</formula>
    </cfRule>
  </conditionalFormatting>
  <conditionalFormatting sqref="J150:L151 K172:L172">
    <cfRule type="expression" dxfId="2234" priority="28">
      <formula>$K$172 &gt; 0</formula>
    </cfRule>
    <cfRule type="expression" dxfId="2233" priority="29">
      <formula>$K$172 = 0</formula>
    </cfRule>
    <cfRule type="expression" dxfId="2232" priority="30">
      <formula>$K$172 &lt; 0</formula>
    </cfRule>
  </conditionalFormatting>
  <conditionalFormatting sqref="M150:O151 N172:O172">
    <cfRule type="expression" dxfId="2231" priority="25">
      <formula>$N$172 &gt; 0</formula>
    </cfRule>
    <cfRule type="expression" dxfId="2230" priority="26">
      <formula>$N$172 = 0</formula>
    </cfRule>
    <cfRule type="expression" dxfId="2229" priority="27">
      <formula>$N$172 &lt; 0</formula>
    </cfRule>
  </conditionalFormatting>
  <conditionalFormatting sqref="A179:C198 M179:O198">
    <cfRule type="expression" dxfId="2228" priority="13">
      <formula>AND($N179 &gt; 0, ISNUMBER($N179))</formula>
    </cfRule>
    <cfRule type="expression" dxfId="2227" priority="14">
      <formula>AND($N179 = 0 * ISNUMBER($N179))</formula>
    </cfRule>
    <cfRule type="expression" dxfId="2226" priority="15">
      <formula>AND($N179 &lt; 0, ISNUMBER($N179))</formula>
    </cfRule>
  </conditionalFormatting>
  <conditionalFormatting sqref="A179:F198">
    <cfRule type="expression" dxfId="2225" priority="22">
      <formula>AND($E179 &gt; 0, ISNUMBER($E179))</formula>
    </cfRule>
    <cfRule type="expression" dxfId="2224" priority="23">
      <formula>AND($E179 = 0 * ISNUMBER($E179))</formula>
    </cfRule>
    <cfRule type="expression" dxfId="2223" priority="24">
      <formula>AND($E179 &lt; 0, ISNUMBER($E179))</formula>
    </cfRule>
  </conditionalFormatting>
  <conditionalFormatting sqref="A179:C198 G179:I198">
    <cfRule type="expression" dxfId="2222" priority="19">
      <formula>AND($H179 &gt; 0, ISNUMBER($H179))</formula>
    </cfRule>
    <cfRule type="expression" dxfId="2221" priority="20">
      <formula>AND($H179 = 0 * ISNUMBER($H179))</formula>
    </cfRule>
    <cfRule type="expression" dxfId="2220" priority="21">
      <formula>AND($H179 &lt; 0, ISNUMBER($H179))</formula>
    </cfRule>
  </conditionalFormatting>
  <conditionalFormatting sqref="A179:C198 J179:L198">
    <cfRule type="expression" dxfId="2219" priority="16">
      <formula>AND($K179 &gt; 0, ISNUMBER($K179))</formula>
    </cfRule>
    <cfRule type="expression" dxfId="2218" priority="17">
      <formula>AND($K179 = 0 * ISNUMBER($K179))</formula>
    </cfRule>
    <cfRule type="expression" dxfId="2217" priority="18">
      <formula>AND($K179 &lt; 0, ISNUMBER($K179))</formula>
    </cfRule>
  </conditionalFormatting>
  <conditionalFormatting sqref="D177:F178 E199:F199">
    <cfRule type="expression" dxfId="2216" priority="10">
      <formula>$E$199 &gt; 0</formula>
    </cfRule>
    <cfRule type="expression" dxfId="2215" priority="11">
      <formula>$E$199 = 0</formula>
    </cfRule>
    <cfRule type="expression" dxfId="2214" priority="12">
      <formula>$E$199 &lt; 0</formula>
    </cfRule>
  </conditionalFormatting>
  <conditionalFormatting sqref="G177:I178 H199:I199">
    <cfRule type="expression" dxfId="2213" priority="7">
      <formula>$H$199 &gt; 0</formula>
    </cfRule>
    <cfRule type="expression" dxfId="2212" priority="8">
      <formula>$H$199 = 0</formula>
    </cfRule>
    <cfRule type="expression" dxfId="2211" priority="9">
      <formula>$H$199 &lt; 0</formula>
    </cfRule>
  </conditionalFormatting>
  <conditionalFormatting sqref="J177:L178 K199:L199">
    <cfRule type="expression" dxfId="2210" priority="4">
      <formula>$K$199 &gt; 0</formula>
    </cfRule>
    <cfRule type="expression" dxfId="2209" priority="5">
      <formula>$K$199 = 0</formula>
    </cfRule>
    <cfRule type="expression" dxfId="2208" priority="6">
      <formula>$K$199 &lt; 0</formula>
    </cfRule>
  </conditionalFormatting>
  <conditionalFormatting sqref="M177:O178 N199:O199">
    <cfRule type="expression" dxfId="2207" priority="1">
      <formula>$N$199 &gt; 0</formula>
    </cfRule>
    <cfRule type="expression" dxfId="2206" priority="2">
      <formula>$N$199 = 0</formula>
    </cfRule>
    <cfRule type="expression" dxfId="220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44417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89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2021-08-09(월) 오전 00:00</v>
      </c>
      <c r="C15" s="300"/>
      <c r="D15" s="274" t="str">
        <f>TEXT($G$1, "[$-ko-KR]yyyy-mm-dd(ddd) ") &amp; "오후 14:00"</f>
        <v>2021-08-09(월) 오후 14:00</v>
      </c>
      <c r="E15" s="275"/>
      <c r="F15" s="276"/>
      <c r="G15" s="274" t="str">
        <f>TEXT($G$1, "[$-ko-KR]yyyy-mm-dd(ddd) ") &amp; "오후 19:00"</f>
        <v>2021-08-09(월) 오후 19:00</v>
      </c>
      <c r="H15" s="275"/>
      <c r="I15" s="276"/>
      <c r="J15" s="274" t="str">
        <f>TEXT($G$1, "[$-ko-KR]yyyy-mm-dd(ddd) ") &amp; "오후 21:00"</f>
        <v>2021-08-09(월) 오후 21:00</v>
      </c>
      <c r="K15" s="275"/>
      <c r="L15" s="276"/>
      <c r="M15" s="274" t="str">
        <f>TEXT($G$1+1, "[$-ko-KR]yyyy-mm-dd(ddd) ") &amp; "오전 00:00"</f>
        <v>2021-08-10(화)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89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2021-08-09(월) 오전 00:00</v>
      </c>
      <c r="C42" s="302"/>
      <c r="D42" s="274" t="str">
        <f>TEXT($G$1, "[$-ko-KR]yyyy-mm-dd(ddd) ") &amp; "오후 14:00"</f>
        <v>2021-08-09(월) 오후 14:00</v>
      </c>
      <c r="E42" s="275"/>
      <c r="F42" s="276"/>
      <c r="G42" s="274" t="str">
        <f>TEXT($G$1, "[$-ko-KR]yyyy-mm-dd(ddd) ") &amp; "오후 19:00"</f>
        <v>2021-08-09(월) 오후 19:00</v>
      </c>
      <c r="H42" s="275"/>
      <c r="I42" s="276"/>
      <c r="J42" s="274" t="str">
        <f>TEXT($G$1, "[$-ko-KR]yyyy-mm-dd(ddd) ") &amp; "오후 21:00"</f>
        <v>2021-08-09(월) 오후 21:00</v>
      </c>
      <c r="K42" s="275"/>
      <c r="L42" s="276"/>
      <c r="M42" s="274" t="str">
        <f>TEXT($G$1+1, "[$-ko-KR]yyyy-mm-dd(ddd) ") &amp; "오전 00:00"</f>
        <v>2021-08-10(화)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60"/>
      <c r="R44" s="260"/>
      <c r="S44" s="260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60"/>
      <c r="R45" s="260"/>
      <c r="S45" s="260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50"/>
      <c r="R46" s="250"/>
      <c r="S46" s="250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50"/>
      <c r="R47" s="250"/>
      <c r="S47" s="250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50"/>
      <c r="R48" s="250"/>
      <c r="S48" s="250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50"/>
      <c r="R49" s="250"/>
      <c r="S49" s="250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50"/>
      <c r="R50" s="250"/>
      <c r="S50" s="250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50"/>
      <c r="R51" s="250"/>
      <c r="S51" s="250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51"/>
      <c r="R53" s="252"/>
      <c r="S53" s="253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54"/>
      <c r="R54" s="255"/>
      <c r="S54" s="256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57"/>
      <c r="R55" s="258"/>
      <c r="S55" s="259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50"/>
      <c r="R56" s="250"/>
      <c r="S56" s="250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60"/>
      <c r="R57" s="260"/>
      <c r="S57" s="260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60"/>
      <c r="R58" s="260"/>
      <c r="S58" s="260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50"/>
      <c r="R59" s="250"/>
      <c r="S59" s="250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50"/>
      <c r="R60" s="250"/>
      <c r="S60" s="250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50"/>
      <c r="R61" s="250"/>
      <c r="S61" s="250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39"/>
      <c r="R62" s="240"/>
      <c r="S62" s="241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89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2021-08-09(월) 오전 00:00</v>
      </c>
      <c r="C69" s="302"/>
      <c r="D69" s="274" t="str">
        <f>TEXT($G$1, "[$-ko-KR]yyyy-mm-dd(ddd) ") &amp; "오후 14:00"</f>
        <v>2021-08-09(월) 오후 14:00</v>
      </c>
      <c r="E69" s="275"/>
      <c r="F69" s="276"/>
      <c r="G69" s="274" t="str">
        <f>TEXT($G$1, "[$-ko-KR]yyyy-mm-dd(ddd) ") &amp; "오후 19:00"</f>
        <v>2021-08-09(월) 오후 19:00</v>
      </c>
      <c r="H69" s="275"/>
      <c r="I69" s="276"/>
      <c r="J69" s="274" t="str">
        <f>TEXT($G$1, "[$-ko-KR]yyyy-mm-dd(ddd) ") &amp; "오후 21:00"</f>
        <v>2021-08-09(월) 오후 21:00</v>
      </c>
      <c r="K69" s="275"/>
      <c r="L69" s="276"/>
      <c r="M69" s="274" t="str">
        <f>TEXT($G$1+1, "[$-ko-KR]yyyy-mm-dd(ddd) ") &amp; "오전 00:00"</f>
        <v>2021-08-10(화)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60"/>
      <c r="R71" s="260"/>
      <c r="S71" s="260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60"/>
      <c r="R72" s="260"/>
      <c r="S72" s="260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50"/>
      <c r="R73" s="250"/>
      <c r="S73" s="250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50"/>
      <c r="R74" s="250"/>
      <c r="S74" s="250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50"/>
      <c r="R75" s="250"/>
      <c r="S75" s="250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50"/>
      <c r="R76" s="250"/>
      <c r="S76" s="250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50"/>
      <c r="R77" s="250"/>
      <c r="S77" s="250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50"/>
      <c r="R78" s="250"/>
      <c r="S78" s="250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51"/>
      <c r="R80" s="252"/>
      <c r="S80" s="253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54"/>
      <c r="R81" s="255"/>
      <c r="S81" s="256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57"/>
      <c r="R82" s="258"/>
      <c r="S82" s="259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50"/>
      <c r="R83" s="250"/>
      <c r="S83" s="250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60"/>
      <c r="R84" s="260"/>
      <c r="S84" s="260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60"/>
      <c r="R85" s="260"/>
      <c r="S85" s="260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50"/>
      <c r="R86" s="250"/>
      <c r="S86" s="250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50"/>
      <c r="R87" s="250"/>
      <c r="S87" s="250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50"/>
      <c r="R88" s="250"/>
      <c r="S88" s="250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39"/>
      <c r="R89" s="240"/>
      <c r="S89" s="241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89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2021-08-09(월) 오전 00:00</v>
      </c>
      <c r="C96" s="302"/>
      <c r="D96" s="274" t="str">
        <f>TEXT($G$1, "[$-ko-KR]yyyy-mm-dd(ddd) ") &amp; "오후 14:00"</f>
        <v>2021-08-09(월) 오후 14:00</v>
      </c>
      <c r="E96" s="275"/>
      <c r="F96" s="276"/>
      <c r="G96" s="274" t="str">
        <f>TEXT($G$1, "[$-ko-KR]yyyy-mm-dd(ddd) ") &amp; "오후 19:00"</f>
        <v>2021-08-09(월) 오후 19:00</v>
      </c>
      <c r="H96" s="275"/>
      <c r="I96" s="276"/>
      <c r="J96" s="274" t="str">
        <f>TEXT($G$1, "[$-ko-KR]yyyy-mm-dd(ddd) ") &amp; "오후 21:00"</f>
        <v>2021-08-09(월) 오후 21:00</v>
      </c>
      <c r="K96" s="275"/>
      <c r="L96" s="276"/>
      <c r="M96" s="274" t="str">
        <f>TEXT($G$1+1, "[$-ko-KR]yyyy-mm-dd(ddd) ") &amp; "오전 00:00"</f>
        <v>2021-08-10(화)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60"/>
      <c r="R98" s="260"/>
      <c r="S98" s="260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60"/>
      <c r="R99" s="260"/>
      <c r="S99" s="260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50"/>
      <c r="R100" s="250"/>
      <c r="S100" s="250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50"/>
      <c r="R101" s="250"/>
      <c r="S101" s="250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50"/>
      <c r="R102" s="250"/>
      <c r="S102" s="250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50"/>
      <c r="R103" s="250"/>
      <c r="S103" s="250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50"/>
      <c r="R104" s="250"/>
      <c r="S104" s="250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50"/>
      <c r="R105" s="250"/>
      <c r="S105" s="250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51"/>
      <c r="R107" s="252"/>
      <c r="S107" s="253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54"/>
      <c r="R108" s="255"/>
      <c r="S108" s="256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57"/>
      <c r="R109" s="258"/>
      <c r="S109" s="259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50"/>
      <c r="R110" s="250"/>
      <c r="S110" s="250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60"/>
      <c r="R111" s="260"/>
      <c r="S111" s="260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60"/>
      <c r="R112" s="260"/>
      <c r="S112" s="260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50"/>
      <c r="R113" s="250"/>
      <c r="S113" s="250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50"/>
      <c r="R114" s="250"/>
      <c r="S114" s="250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50"/>
      <c r="R115" s="250"/>
      <c r="S115" s="250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39"/>
      <c r="R116" s="240"/>
      <c r="S116" s="241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89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2021-08-09(월) 오전 00:00</v>
      </c>
      <c r="C123" s="302"/>
      <c r="D123" s="274" t="str">
        <f>TEXT($G$1, "[$-ko-KR]yyyy-mm-dd(ddd) ") &amp; "오후 14:00"</f>
        <v>2021-08-09(월) 오후 14:00</v>
      </c>
      <c r="E123" s="275"/>
      <c r="F123" s="276"/>
      <c r="G123" s="274" t="str">
        <f>TEXT($G$1, "[$-ko-KR]yyyy-mm-dd(ddd) ") &amp; "오후 19:00"</f>
        <v>2021-08-09(월) 오후 19:00</v>
      </c>
      <c r="H123" s="275"/>
      <c r="I123" s="276"/>
      <c r="J123" s="274" t="str">
        <f>TEXT($G$1, "[$-ko-KR]yyyy-mm-dd(ddd) ") &amp; "오후 21:00"</f>
        <v>2021-08-09(월) 오후 21:00</v>
      </c>
      <c r="K123" s="275"/>
      <c r="L123" s="276"/>
      <c r="M123" s="274" t="str">
        <f>TEXT($G$1+1, "[$-ko-KR]yyyy-mm-dd(ddd) ") &amp; "오전 00:00"</f>
        <v>2021-08-10(화)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60"/>
      <c r="R125" s="260"/>
      <c r="S125" s="260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60"/>
      <c r="R126" s="260"/>
      <c r="S126" s="260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50"/>
      <c r="R127" s="250"/>
      <c r="S127" s="250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50"/>
      <c r="R128" s="250"/>
      <c r="S128" s="250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50"/>
      <c r="R129" s="250"/>
      <c r="S129" s="250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50"/>
      <c r="R130" s="250"/>
      <c r="S130" s="250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50"/>
      <c r="R131" s="250"/>
      <c r="S131" s="250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50"/>
      <c r="R132" s="250"/>
      <c r="S132" s="250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51"/>
      <c r="R134" s="252"/>
      <c r="S134" s="253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54"/>
      <c r="R135" s="255"/>
      <c r="S135" s="256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57"/>
      <c r="R136" s="258"/>
      <c r="S136" s="259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50"/>
      <c r="R137" s="250"/>
      <c r="S137" s="250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60"/>
      <c r="R138" s="260"/>
      <c r="S138" s="260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60"/>
      <c r="R139" s="260"/>
      <c r="S139" s="260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50"/>
      <c r="R140" s="250"/>
      <c r="S140" s="250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50"/>
      <c r="R141" s="250"/>
      <c r="S141" s="250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50"/>
      <c r="R142" s="250"/>
      <c r="S142" s="250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39"/>
      <c r="R143" s="240"/>
      <c r="S143" s="241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89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2021-08-09(월) 오전 00:00</v>
      </c>
      <c r="C150" s="302"/>
      <c r="D150" s="274" t="str">
        <f>TEXT($G$1, "[$-ko-KR]yyyy-mm-dd(ddd) ") &amp; "오후 14:00"</f>
        <v>2021-08-09(월) 오후 14:00</v>
      </c>
      <c r="E150" s="275"/>
      <c r="F150" s="276"/>
      <c r="G150" s="274" t="str">
        <f>TEXT($G$1, "[$-ko-KR]yyyy-mm-dd(ddd) ") &amp; "오후 19:00"</f>
        <v>2021-08-09(월) 오후 19:00</v>
      </c>
      <c r="H150" s="275"/>
      <c r="I150" s="276"/>
      <c r="J150" s="274" t="str">
        <f>TEXT($G$1, "[$-ko-KR]yyyy-mm-dd(ddd) ") &amp; "오후 21:00"</f>
        <v>2021-08-09(월) 오후 21:00</v>
      </c>
      <c r="K150" s="275"/>
      <c r="L150" s="276"/>
      <c r="M150" s="274" t="str">
        <f>TEXT($G$1+1, "[$-ko-KR]yyyy-mm-dd(ddd) ") &amp; "오전 00:00"</f>
        <v>2021-08-10(화)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60"/>
      <c r="R152" s="260"/>
      <c r="S152" s="260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60"/>
      <c r="R153" s="260"/>
      <c r="S153" s="260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50"/>
      <c r="R154" s="250"/>
      <c r="S154" s="250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50"/>
      <c r="R155" s="250"/>
      <c r="S155" s="250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50"/>
      <c r="R156" s="250"/>
      <c r="S156" s="250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50"/>
      <c r="R157" s="250"/>
      <c r="S157" s="250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50"/>
      <c r="R158" s="250"/>
      <c r="S158" s="250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50"/>
      <c r="R159" s="250"/>
      <c r="S159" s="250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51"/>
      <c r="R161" s="252"/>
      <c r="S161" s="253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54"/>
      <c r="R162" s="255"/>
      <c r="S162" s="256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57"/>
      <c r="R163" s="258"/>
      <c r="S163" s="259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50"/>
      <c r="R164" s="250"/>
      <c r="S164" s="250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60"/>
      <c r="R165" s="260"/>
      <c r="S165" s="260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60"/>
      <c r="R166" s="260"/>
      <c r="S166" s="260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50"/>
      <c r="R167" s="250"/>
      <c r="S167" s="250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50"/>
      <c r="R168" s="250"/>
      <c r="S168" s="250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50"/>
      <c r="R169" s="250"/>
      <c r="S169" s="250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39"/>
      <c r="R170" s="240"/>
      <c r="S170" s="241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89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2021-08-09(월) 오전 00:00</v>
      </c>
      <c r="C177" s="302"/>
      <c r="D177" s="274" t="str">
        <f>TEXT($G$1, "[$-ko-KR]yyyy-mm-dd(ddd) ") &amp; "오후 14:00"</f>
        <v>2021-08-09(월) 오후 14:00</v>
      </c>
      <c r="E177" s="275"/>
      <c r="F177" s="276"/>
      <c r="G177" s="274" t="str">
        <f>TEXT($G$1, "[$-ko-KR]yyyy-mm-dd(ddd) ") &amp; "오후 19:00"</f>
        <v>2021-08-09(월) 오후 19:00</v>
      </c>
      <c r="H177" s="275"/>
      <c r="I177" s="276"/>
      <c r="J177" s="274" t="str">
        <f>TEXT($G$1, "[$-ko-KR]yyyy-mm-dd(ddd) ") &amp; "오후 21:00"</f>
        <v>2021-08-09(월) 오후 21:00</v>
      </c>
      <c r="K177" s="275"/>
      <c r="L177" s="276"/>
      <c r="M177" s="274" t="str">
        <f>TEXT($G$1+1, "[$-ko-KR]yyyy-mm-dd(ddd) ") &amp; "오전 00:00"</f>
        <v>2021-08-10(화)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60"/>
      <c r="R179" s="260"/>
      <c r="S179" s="260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60"/>
      <c r="R180" s="260"/>
      <c r="S180" s="260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50"/>
      <c r="R181" s="250"/>
      <c r="S181" s="250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50"/>
      <c r="R182" s="250"/>
      <c r="S182" s="250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50"/>
      <c r="R183" s="250"/>
      <c r="S183" s="250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50"/>
      <c r="R184" s="250"/>
      <c r="S184" s="250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50"/>
      <c r="R185" s="250"/>
      <c r="S185" s="250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50"/>
      <c r="R186" s="250"/>
      <c r="S186" s="250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51"/>
      <c r="R188" s="252"/>
      <c r="S188" s="253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54"/>
      <c r="R189" s="255"/>
      <c r="S189" s="256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57"/>
      <c r="R190" s="258"/>
      <c r="S190" s="259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50"/>
      <c r="R191" s="250"/>
      <c r="S191" s="250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60"/>
      <c r="R192" s="260"/>
      <c r="S192" s="260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60"/>
      <c r="R193" s="260"/>
      <c r="S193" s="260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50"/>
      <c r="R194" s="250"/>
      <c r="S194" s="250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50"/>
      <c r="R195" s="250"/>
      <c r="S195" s="250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50"/>
      <c r="R196" s="250"/>
      <c r="S196" s="250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39"/>
      <c r="R197" s="240"/>
      <c r="S197" s="241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20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9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9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9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9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9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4" priority="157">
      <formula>AND($N17 &gt; 0, ISNUMBER($N17))</formula>
    </cfRule>
    <cfRule type="expression" dxfId="2193" priority="158">
      <formula>AND($N17 = 0 * ISNUMBER($N17))</formula>
    </cfRule>
    <cfRule type="expression" dxfId="2192" priority="159">
      <formula>AND($N17 &lt; 0, ISNUMBER($N17))</formula>
    </cfRule>
  </conditionalFormatting>
  <conditionalFormatting sqref="A17:F36">
    <cfRule type="expression" dxfId="2191" priority="166">
      <formula>AND($E17 &gt; 0, ISNUMBER($E17))</formula>
    </cfRule>
    <cfRule type="expression" dxfId="2190" priority="167">
      <formula>AND($E17 = 0 * ISNUMBER($E17))</formula>
    </cfRule>
    <cfRule type="expression" dxfId="2189" priority="168">
      <formula>AND($E17 &lt; 0, ISNUMBER($E17))</formula>
    </cfRule>
  </conditionalFormatting>
  <conditionalFormatting sqref="A17:C36 G17:I36">
    <cfRule type="expression" dxfId="2188" priority="163">
      <formula>AND($H17 &gt; 0, ISNUMBER($H17))</formula>
    </cfRule>
    <cfRule type="expression" dxfId="2187" priority="164">
      <formula>AND($H17 = 0 * ISNUMBER($H17))</formula>
    </cfRule>
    <cfRule type="expression" dxfId="2186" priority="165">
      <formula>AND($H17 &lt; 0, ISNUMBER($H17))</formula>
    </cfRule>
  </conditionalFormatting>
  <conditionalFormatting sqref="A17:C36 J17:L36">
    <cfRule type="expression" dxfId="2185" priority="160">
      <formula>AND($K17 &gt; 0, ISNUMBER($K17))</formula>
    </cfRule>
    <cfRule type="expression" dxfId="2184" priority="161">
      <formula>AND($K17 = 0 * ISNUMBER($K17))</formula>
    </cfRule>
    <cfRule type="expression" dxfId="2183" priority="162">
      <formula>AND($K17 &lt; 0, ISNUMBER($K17))</formula>
    </cfRule>
  </conditionalFormatting>
  <conditionalFormatting sqref="D15:F16 E37:F37">
    <cfRule type="expression" dxfId="2182" priority="154">
      <formula>$E$37 &gt; 0</formula>
    </cfRule>
    <cfRule type="expression" dxfId="2181" priority="155">
      <formula>$E$37 = 0</formula>
    </cfRule>
    <cfRule type="expression" dxfId="2180" priority="156">
      <formula>$E$37 &lt; 0</formula>
    </cfRule>
  </conditionalFormatting>
  <conditionalFormatting sqref="G15:I16 H37:I37">
    <cfRule type="expression" dxfId="2179" priority="151">
      <formula>$H$37 &gt; 0</formula>
    </cfRule>
    <cfRule type="expression" dxfId="2178" priority="152">
      <formula>$H$37 = 0</formula>
    </cfRule>
    <cfRule type="expression" dxfId="2177" priority="153">
      <formula>$H$37 &lt; 0</formula>
    </cfRule>
  </conditionalFormatting>
  <conditionalFormatting sqref="J15:L16 K37:L37">
    <cfRule type="expression" dxfId="2176" priority="148">
      <formula>$K$37 &gt; 0</formula>
    </cfRule>
    <cfRule type="expression" dxfId="2175" priority="149">
      <formula>$K$37 = 0</formula>
    </cfRule>
    <cfRule type="expression" dxfId="2174" priority="150">
      <formula>$K$37 &lt; 0</formula>
    </cfRule>
  </conditionalFormatting>
  <conditionalFormatting sqref="M15:O16 N37:O37">
    <cfRule type="expression" dxfId="2173" priority="145">
      <formula>$N$37 &gt; 0</formula>
    </cfRule>
    <cfRule type="expression" dxfId="2172" priority="146">
      <formula>$N$37 = 0</formula>
    </cfRule>
    <cfRule type="expression" dxfId="2171" priority="147">
      <formula>$N$37 &lt; 0</formula>
    </cfRule>
  </conditionalFormatting>
  <conditionalFormatting sqref="A44:C63 M44:O63">
    <cfRule type="expression" dxfId="2170" priority="133">
      <formula>AND($N44 &gt; 0, ISNUMBER($N44))</formula>
    </cfRule>
    <cfRule type="expression" dxfId="2169" priority="134">
      <formula>AND($N44 = 0 * ISNUMBER($N44))</formula>
    </cfRule>
    <cfRule type="expression" dxfId="2168" priority="135">
      <formula>AND($N44 &lt; 0, ISNUMBER($N44))</formula>
    </cfRule>
  </conditionalFormatting>
  <conditionalFormatting sqref="A44:F63">
    <cfRule type="expression" dxfId="2167" priority="142">
      <formula>AND($E44 &gt; 0, ISNUMBER($E44))</formula>
    </cfRule>
    <cfRule type="expression" dxfId="2166" priority="143">
      <formula>AND($E44 = 0 * ISNUMBER($E44))</formula>
    </cfRule>
    <cfRule type="expression" dxfId="2165" priority="144">
      <formula>AND($E44 &lt; 0, ISNUMBER($E44))</formula>
    </cfRule>
  </conditionalFormatting>
  <conditionalFormatting sqref="A44:C63 G44:I63">
    <cfRule type="expression" dxfId="2164" priority="139">
      <formula>AND($H44 &gt; 0, ISNUMBER($H44))</formula>
    </cfRule>
    <cfRule type="expression" dxfId="2163" priority="140">
      <formula>AND($H44 = 0 * ISNUMBER($H44))</formula>
    </cfRule>
    <cfRule type="expression" dxfId="2162" priority="141">
      <formula>AND($H44 &lt; 0, ISNUMBER($H44))</formula>
    </cfRule>
  </conditionalFormatting>
  <conditionalFormatting sqref="A44:C63 J44:L63">
    <cfRule type="expression" dxfId="2161" priority="136">
      <formula>AND($K44 &gt; 0, ISNUMBER($K44))</formula>
    </cfRule>
    <cfRule type="expression" dxfId="2160" priority="137">
      <formula>AND($K44 = 0 * ISNUMBER($K44))</formula>
    </cfRule>
    <cfRule type="expression" dxfId="2159" priority="138">
      <formula>AND($K44 &lt; 0, ISNUMBER($K44))</formula>
    </cfRule>
  </conditionalFormatting>
  <conditionalFormatting sqref="D42:F43 E64:F64">
    <cfRule type="expression" dxfId="2158" priority="130">
      <formula>$E$64 &gt; 0</formula>
    </cfRule>
    <cfRule type="expression" dxfId="2157" priority="131">
      <formula>$E$64 = 0</formula>
    </cfRule>
    <cfRule type="expression" dxfId="2156" priority="132">
      <formula>$E$64 &lt; 0</formula>
    </cfRule>
  </conditionalFormatting>
  <conditionalFormatting sqref="G42:I43 H64:I64">
    <cfRule type="expression" dxfId="2155" priority="127">
      <formula>$H$64 &gt; 0</formula>
    </cfRule>
    <cfRule type="expression" dxfId="2154" priority="128">
      <formula>$H$64 = 0</formula>
    </cfRule>
    <cfRule type="expression" dxfId="2153" priority="129">
      <formula>$H$64 &lt; 0</formula>
    </cfRule>
  </conditionalFormatting>
  <conditionalFormatting sqref="J42:L43 K64:L64">
    <cfRule type="expression" dxfId="2152" priority="124">
      <formula>$K$64 &gt; 0</formula>
    </cfRule>
    <cfRule type="expression" dxfId="2151" priority="125">
      <formula>$K$64 = 0</formula>
    </cfRule>
    <cfRule type="expression" dxfId="2150" priority="126">
      <formula>$K$64 &lt; 0</formula>
    </cfRule>
  </conditionalFormatting>
  <conditionalFormatting sqref="M42:O43 N64:O64">
    <cfRule type="expression" dxfId="2149" priority="121">
      <formula>$N$64 &gt; 0</formula>
    </cfRule>
    <cfRule type="expression" dxfId="2148" priority="122">
      <formula>$N$64 = 0</formula>
    </cfRule>
    <cfRule type="expression" dxfId="2147" priority="123">
      <formula>$N$64 &lt; 0</formula>
    </cfRule>
  </conditionalFormatting>
  <conditionalFormatting sqref="A71:C90 M71:O90">
    <cfRule type="expression" dxfId="2146" priority="109">
      <formula>AND($N71 &gt; 0, ISNUMBER($N71))</formula>
    </cfRule>
    <cfRule type="expression" dxfId="2145" priority="110">
      <formula>AND($N71 = 0 * ISNUMBER($N71))</formula>
    </cfRule>
    <cfRule type="expression" dxfId="2144" priority="111">
      <formula>AND($N71 &lt; 0, ISNUMBER($N71))</formula>
    </cfRule>
  </conditionalFormatting>
  <conditionalFormatting sqref="A71:F90">
    <cfRule type="expression" dxfId="2143" priority="118">
      <formula>AND($E71 &gt; 0, ISNUMBER($E71))</formula>
    </cfRule>
    <cfRule type="expression" dxfId="2142" priority="119">
      <formula>AND($E71 = 0 * ISNUMBER($E71))</formula>
    </cfRule>
    <cfRule type="expression" dxfId="2141" priority="120">
      <formula>AND($E71 &lt; 0, ISNUMBER($E71))</formula>
    </cfRule>
  </conditionalFormatting>
  <conditionalFormatting sqref="A71:C90 G71:I90">
    <cfRule type="expression" dxfId="2140" priority="115">
      <formula>AND($H71 &gt; 0, ISNUMBER($H71))</formula>
    </cfRule>
    <cfRule type="expression" dxfId="2139" priority="116">
      <formula>AND($H71 = 0 * ISNUMBER($H71))</formula>
    </cfRule>
    <cfRule type="expression" dxfId="2138" priority="117">
      <formula>AND($H71 &lt; 0, ISNUMBER($H71))</formula>
    </cfRule>
  </conditionalFormatting>
  <conditionalFormatting sqref="A71:C90 J71:L90">
    <cfRule type="expression" dxfId="2137" priority="112">
      <formula>AND($K71 &gt; 0, ISNUMBER($K71))</formula>
    </cfRule>
    <cfRule type="expression" dxfId="2136" priority="113">
      <formula>AND($K71 = 0 * ISNUMBER($K71))</formula>
    </cfRule>
    <cfRule type="expression" dxfId="2135" priority="114">
      <formula>AND($K71 &lt; 0, ISNUMBER($K71))</formula>
    </cfRule>
  </conditionalFormatting>
  <conditionalFormatting sqref="D69:F70 E91:F91">
    <cfRule type="expression" dxfId="2134" priority="106">
      <formula>$E$91 &gt; 0</formula>
    </cfRule>
    <cfRule type="expression" dxfId="2133" priority="107">
      <formula>$E$91 = 0</formula>
    </cfRule>
    <cfRule type="expression" dxfId="2132" priority="108">
      <formula>$E$91 &lt; 0</formula>
    </cfRule>
  </conditionalFormatting>
  <conditionalFormatting sqref="G69:I70 H91:I91">
    <cfRule type="expression" dxfId="2131" priority="103">
      <formula>$H$91 &gt; 0</formula>
    </cfRule>
    <cfRule type="expression" dxfId="2130" priority="104">
      <formula>$H$91 = 0</formula>
    </cfRule>
    <cfRule type="expression" dxfId="2129" priority="105">
      <formula>$H$91 &lt; 0</formula>
    </cfRule>
  </conditionalFormatting>
  <conditionalFormatting sqref="J69:L70 K91:L91">
    <cfRule type="expression" dxfId="2128" priority="100">
      <formula>$K$91 &gt; 0</formula>
    </cfRule>
    <cfRule type="expression" dxfId="2127" priority="101">
      <formula>$K$91 = 0</formula>
    </cfRule>
    <cfRule type="expression" dxfId="2126" priority="102">
      <formula>$K$91 &lt; 0</formula>
    </cfRule>
  </conditionalFormatting>
  <conditionalFormatting sqref="M69:O70 N91:O91">
    <cfRule type="expression" dxfId="2125" priority="97">
      <formula>$N$91 &gt; 0</formula>
    </cfRule>
    <cfRule type="expression" dxfId="2124" priority="98">
      <formula>$N$91 = 0</formula>
    </cfRule>
    <cfRule type="expression" dxfId="2123" priority="99">
      <formula>$N$91 &lt; 0</formula>
    </cfRule>
  </conditionalFormatting>
  <conditionalFormatting sqref="A98:C117 M98:O117">
    <cfRule type="expression" dxfId="2122" priority="85">
      <formula>AND($N98 &gt; 0, ISNUMBER($N98))</formula>
    </cfRule>
    <cfRule type="expression" dxfId="2121" priority="86">
      <formula>AND($N98 = 0 * ISNUMBER($N98))</formula>
    </cfRule>
    <cfRule type="expression" dxfId="2120" priority="87">
      <formula>AND($N98 &lt; 0, ISNUMBER($N98))</formula>
    </cfRule>
  </conditionalFormatting>
  <conditionalFormatting sqref="A98:F117">
    <cfRule type="expression" dxfId="2119" priority="94">
      <formula>AND($E98 &gt; 0, ISNUMBER($E98))</formula>
    </cfRule>
    <cfRule type="expression" dxfId="2118" priority="95">
      <formula>AND($E98 = 0 * ISNUMBER($E98))</formula>
    </cfRule>
    <cfRule type="expression" dxfId="2117" priority="96">
      <formula>AND($E98 &lt; 0, ISNUMBER($E98))</formula>
    </cfRule>
  </conditionalFormatting>
  <conditionalFormatting sqref="A98:C117 G98:I117">
    <cfRule type="expression" dxfId="2116" priority="91">
      <formula>AND($H98 &gt; 0, ISNUMBER($H98))</formula>
    </cfRule>
    <cfRule type="expression" dxfId="2115" priority="92">
      <formula>AND($H98 = 0 * ISNUMBER($H98))</formula>
    </cfRule>
    <cfRule type="expression" dxfId="2114" priority="93">
      <formula>AND($H98 &lt; 0, ISNUMBER($H98))</formula>
    </cfRule>
  </conditionalFormatting>
  <conditionalFormatting sqref="A98:C117 J98:L117">
    <cfRule type="expression" dxfId="2113" priority="88">
      <formula>AND($K98 &gt; 0, ISNUMBER($K98))</formula>
    </cfRule>
    <cfRule type="expression" dxfId="2112" priority="89">
      <formula>AND($K98 = 0 * ISNUMBER($K98))</formula>
    </cfRule>
    <cfRule type="expression" dxfId="2111" priority="90">
      <formula>AND($K98 &lt; 0, ISNUMBER($K98))</formula>
    </cfRule>
  </conditionalFormatting>
  <conditionalFormatting sqref="D96:F97 E118:F118">
    <cfRule type="expression" dxfId="2110" priority="82">
      <formula>$E$118 &gt; 0</formula>
    </cfRule>
    <cfRule type="expression" dxfId="2109" priority="83">
      <formula>$E$118 = 0</formula>
    </cfRule>
    <cfRule type="expression" dxfId="2108" priority="84">
      <formula>$E$118 &lt; 0</formula>
    </cfRule>
  </conditionalFormatting>
  <conditionalFormatting sqref="G96:I97 H118:I118">
    <cfRule type="expression" dxfId="2107" priority="79">
      <formula>$H$118 &gt; 0</formula>
    </cfRule>
    <cfRule type="expression" dxfId="2106" priority="80">
      <formula>$H$118 = 0</formula>
    </cfRule>
    <cfRule type="expression" dxfId="2105" priority="81">
      <formula>$H$118 &lt; 0</formula>
    </cfRule>
  </conditionalFormatting>
  <conditionalFormatting sqref="J96:L97 K118:L118">
    <cfRule type="expression" dxfId="2104" priority="76">
      <formula>$K$118 &gt; 0</formula>
    </cfRule>
    <cfRule type="expression" dxfId="2103" priority="77">
      <formula>$K$118 = 0</formula>
    </cfRule>
    <cfRule type="expression" dxfId="2102" priority="78">
      <formula>$K$118 &lt; 0</formula>
    </cfRule>
  </conditionalFormatting>
  <conditionalFormatting sqref="M96:O97 N118:O118">
    <cfRule type="expression" dxfId="2101" priority="73">
      <formula>$N$118 &gt; 0</formula>
    </cfRule>
    <cfRule type="expression" dxfId="2100" priority="74">
      <formula>$N$118 = 0</formula>
    </cfRule>
    <cfRule type="expression" dxfId="2099" priority="75">
      <formula>$N$118 &lt; 0</formula>
    </cfRule>
  </conditionalFormatting>
  <conditionalFormatting sqref="A125:C144 M125:O144">
    <cfRule type="expression" dxfId="2098" priority="61">
      <formula>AND($N125 &gt; 0, ISNUMBER($N125))</formula>
    </cfRule>
    <cfRule type="expression" dxfId="2097" priority="62">
      <formula>AND($N125 = 0 * ISNUMBER($N125))</formula>
    </cfRule>
    <cfRule type="expression" dxfId="2096" priority="63">
      <formula>AND($N125 &lt; 0, ISNUMBER($N125))</formula>
    </cfRule>
  </conditionalFormatting>
  <conditionalFormatting sqref="A125:F144">
    <cfRule type="expression" dxfId="2095" priority="70">
      <formula>AND($E125 &gt; 0, ISNUMBER($E125))</formula>
    </cfRule>
    <cfRule type="expression" dxfId="2094" priority="71">
      <formula>AND($E125 = 0 * ISNUMBER($E125))</formula>
    </cfRule>
    <cfRule type="expression" dxfId="2093" priority="72">
      <formula>AND($E125 &lt; 0, ISNUMBER($E125))</formula>
    </cfRule>
  </conditionalFormatting>
  <conditionalFormatting sqref="A125:C144 G125:I144">
    <cfRule type="expression" dxfId="2092" priority="67">
      <formula>AND($H125 &gt; 0, ISNUMBER($H125))</formula>
    </cfRule>
    <cfRule type="expression" dxfId="2091" priority="68">
      <formula>AND($H125 = 0 * ISNUMBER($H125))</formula>
    </cfRule>
    <cfRule type="expression" dxfId="2090" priority="69">
      <formula>AND($H125 &lt; 0, ISNUMBER($H125))</formula>
    </cfRule>
  </conditionalFormatting>
  <conditionalFormatting sqref="A125:C144 J125:L144">
    <cfRule type="expression" dxfId="2089" priority="64">
      <formula>AND($K125 &gt; 0, ISNUMBER($K125))</formula>
    </cfRule>
    <cfRule type="expression" dxfId="2088" priority="65">
      <formula>AND($K125 = 0 * ISNUMBER($K125))</formula>
    </cfRule>
    <cfRule type="expression" dxfId="2087" priority="66">
      <formula>AND($K125 &lt; 0, ISNUMBER($K125))</formula>
    </cfRule>
  </conditionalFormatting>
  <conditionalFormatting sqref="D123:F124 E145:F145">
    <cfRule type="expression" dxfId="2086" priority="58">
      <formula>$E$145 &gt; 0</formula>
    </cfRule>
    <cfRule type="expression" dxfId="2085" priority="59">
      <formula>$E$145 = 0</formula>
    </cfRule>
    <cfRule type="expression" dxfId="2084" priority="60">
      <formula>$E$145 &lt; 0</formula>
    </cfRule>
  </conditionalFormatting>
  <conditionalFormatting sqref="G123:I124 H145:I145">
    <cfRule type="expression" dxfId="2083" priority="55">
      <formula>$H$145 &gt; 0</formula>
    </cfRule>
    <cfRule type="expression" dxfId="2082" priority="56">
      <formula>$H$145 = 0</formula>
    </cfRule>
    <cfRule type="expression" dxfId="2081" priority="57">
      <formula>$H$145 &lt; 0</formula>
    </cfRule>
  </conditionalFormatting>
  <conditionalFormatting sqref="J123:L124 K145:L145">
    <cfRule type="expression" dxfId="2080" priority="52">
      <formula>$K$145 &gt; 0</formula>
    </cfRule>
    <cfRule type="expression" dxfId="2079" priority="53">
      <formula>$K$145 = 0</formula>
    </cfRule>
    <cfRule type="expression" dxfId="2078" priority="54">
      <formula>$K$145 &lt; 0</formula>
    </cfRule>
  </conditionalFormatting>
  <conditionalFormatting sqref="M123:O124 N145:O145">
    <cfRule type="expression" dxfId="2077" priority="49">
      <formula>$N$145 &gt; 0</formula>
    </cfRule>
    <cfRule type="expression" dxfId="2076" priority="50">
      <formula>$N$145 = 0</formula>
    </cfRule>
    <cfRule type="expression" dxfId="2075" priority="51">
      <formula>$N$145 &lt; 0</formula>
    </cfRule>
  </conditionalFormatting>
  <conditionalFormatting sqref="A152:C171 M152:O171">
    <cfRule type="expression" dxfId="2074" priority="37">
      <formula>AND($N152 &gt; 0, ISNUMBER($N152))</formula>
    </cfRule>
    <cfRule type="expression" dxfId="2073" priority="38">
      <formula>AND($N152 = 0 * ISNUMBER($N152))</formula>
    </cfRule>
    <cfRule type="expression" dxfId="2072" priority="39">
      <formula>AND($N152 &lt; 0, ISNUMBER($N152))</formula>
    </cfRule>
  </conditionalFormatting>
  <conditionalFormatting sqref="A152:F171">
    <cfRule type="expression" dxfId="2071" priority="46">
      <formula>AND($E152 &gt; 0, ISNUMBER($E152))</formula>
    </cfRule>
    <cfRule type="expression" dxfId="2070" priority="47">
      <formula>AND($E152 = 0 * ISNUMBER($E152))</formula>
    </cfRule>
    <cfRule type="expression" dxfId="2069" priority="48">
      <formula>AND($E152 &lt; 0, ISNUMBER($E152))</formula>
    </cfRule>
  </conditionalFormatting>
  <conditionalFormatting sqref="A152:C171 G152:I171">
    <cfRule type="expression" dxfId="2068" priority="43">
      <formula>AND($H152 &gt; 0, ISNUMBER($H152))</formula>
    </cfRule>
    <cfRule type="expression" dxfId="2067" priority="44">
      <formula>AND($H152 = 0 * ISNUMBER($H152))</formula>
    </cfRule>
    <cfRule type="expression" dxfId="2066" priority="45">
      <formula>AND($H152 &lt; 0, ISNUMBER($H152))</formula>
    </cfRule>
  </conditionalFormatting>
  <conditionalFormatting sqref="A152:C171 J152:L171">
    <cfRule type="expression" dxfId="2065" priority="40">
      <formula>AND($K152 &gt; 0, ISNUMBER($K152))</formula>
    </cfRule>
    <cfRule type="expression" dxfId="2064" priority="41">
      <formula>AND($K152 = 0 * ISNUMBER($K152))</formula>
    </cfRule>
    <cfRule type="expression" dxfId="2063" priority="42">
      <formula>AND($K152 &lt; 0, ISNUMBER($K152))</formula>
    </cfRule>
  </conditionalFormatting>
  <conditionalFormatting sqref="D150:F151 E172:F172">
    <cfRule type="expression" dxfId="2062" priority="34">
      <formula>$E$172 &gt; 0</formula>
    </cfRule>
    <cfRule type="expression" dxfId="2061" priority="35">
      <formula>$E$172 = 0</formula>
    </cfRule>
    <cfRule type="expression" dxfId="2060" priority="36">
      <formula>$E$172 &lt; 0</formula>
    </cfRule>
  </conditionalFormatting>
  <conditionalFormatting sqref="G150:I151 H172:I172">
    <cfRule type="expression" dxfId="2059" priority="31">
      <formula>$H$172 &gt; 0</formula>
    </cfRule>
    <cfRule type="expression" dxfId="2058" priority="32">
      <formula>$H$172 = 0</formula>
    </cfRule>
    <cfRule type="expression" dxfId="2057" priority="33">
      <formula>$H$172 &lt; 0</formula>
    </cfRule>
  </conditionalFormatting>
  <conditionalFormatting sqref="J150:L151 K172:L172">
    <cfRule type="expression" dxfId="2056" priority="28">
      <formula>$K$172 &gt; 0</formula>
    </cfRule>
    <cfRule type="expression" dxfId="2055" priority="29">
      <formula>$K$172 = 0</formula>
    </cfRule>
    <cfRule type="expression" dxfId="2054" priority="30">
      <formula>$K$172 &lt; 0</formula>
    </cfRule>
  </conditionalFormatting>
  <conditionalFormatting sqref="M150:O151 N172:O172">
    <cfRule type="expression" dxfId="2053" priority="25">
      <formula>$N$172 &gt; 0</formula>
    </cfRule>
    <cfRule type="expression" dxfId="2052" priority="26">
      <formula>$N$172 = 0</formula>
    </cfRule>
    <cfRule type="expression" dxfId="2051" priority="27">
      <formula>$N$172 &lt; 0</formula>
    </cfRule>
  </conditionalFormatting>
  <conditionalFormatting sqref="A179:C198 M179:O198">
    <cfRule type="expression" dxfId="2050" priority="13">
      <formula>AND($N179 &gt; 0, ISNUMBER($N179))</formula>
    </cfRule>
    <cfRule type="expression" dxfId="2049" priority="14">
      <formula>AND($N179 = 0 * ISNUMBER($N179))</formula>
    </cfRule>
    <cfRule type="expression" dxfId="2048" priority="15">
      <formula>AND($N179 &lt; 0, ISNUMBER($N179))</formula>
    </cfRule>
  </conditionalFormatting>
  <conditionalFormatting sqref="A179:F198">
    <cfRule type="expression" dxfId="2047" priority="22">
      <formula>AND($E179 &gt; 0, ISNUMBER($E179))</formula>
    </cfRule>
    <cfRule type="expression" dxfId="2046" priority="23">
      <formula>AND($E179 = 0 * ISNUMBER($E179))</formula>
    </cfRule>
    <cfRule type="expression" dxfId="2045" priority="24">
      <formula>AND($E179 &lt; 0, ISNUMBER($E179))</formula>
    </cfRule>
  </conditionalFormatting>
  <conditionalFormatting sqref="A179:C198 G179:I198">
    <cfRule type="expression" dxfId="2044" priority="19">
      <formula>AND($H179 &gt; 0, ISNUMBER($H179))</formula>
    </cfRule>
    <cfRule type="expression" dxfId="2043" priority="20">
      <formula>AND($H179 = 0 * ISNUMBER($H179))</formula>
    </cfRule>
    <cfRule type="expression" dxfId="2042" priority="21">
      <formula>AND($H179 &lt; 0, ISNUMBER($H179))</formula>
    </cfRule>
  </conditionalFormatting>
  <conditionalFormatting sqref="A179:C198 J179:L198">
    <cfRule type="expression" dxfId="2041" priority="16">
      <formula>AND($K179 &gt; 0, ISNUMBER($K179))</formula>
    </cfRule>
    <cfRule type="expression" dxfId="2040" priority="17">
      <formula>AND($K179 = 0 * ISNUMBER($K179))</formula>
    </cfRule>
    <cfRule type="expression" dxfId="2039" priority="18">
      <formula>AND($K179 &lt; 0, ISNUMBER($K179))</formula>
    </cfRule>
  </conditionalFormatting>
  <conditionalFormatting sqref="D177:F178 E199:F199">
    <cfRule type="expression" dxfId="2038" priority="10">
      <formula>$E$199 &gt; 0</formula>
    </cfRule>
    <cfRule type="expression" dxfId="2037" priority="11">
      <formula>$E$199 = 0</formula>
    </cfRule>
    <cfRule type="expression" dxfId="2036" priority="12">
      <formula>$E$199 &lt; 0</formula>
    </cfRule>
  </conditionalFormatting>
  <conditionalFormatting sqref="G177:I178 H199:I199">
    <cfRule type="expression" dxfId="2035" priority="7">
      <formula>$H$199 &gt; 0</formula>
    </cfRule>
    <cfRule type="expression" dxfId="2034" priority="8">
      <formula>$H$199 = 0</formula>
    </cfRule>
    <cfRule type="expression" dxfId="2033" priority="9">
      <formula>$H$199 &lt; 0</formula>
    </cfRule>
  </conditionalFormatting>
  <conditionalFormatting sqref="J177:L178 K199:L199">
    <cfRule type="expression" dxfId="2032" priority="4">
      <formula>$K$199 &gt; 0</formula>
    </cfRule>
    <cfRule type="expression" dxfId="2031" priority="5">
      <formula>$K$199 = 0</formula>
    </cfRule>
    <cfRule type="expression" dxfId="2030" priority="6">
      <formula>$K$199 &lt; 0</formula>
    </cfRule>
  </conditionalFormatting>
  <conditionalFormatting sqref="M177:O178 N199:O199">
    <cfRule type="expression" dxfId="2029" priority="1">
      <formula>$N$199 &gt; 0</formula>
    </cfRule>
    <cfRule type="expression" dxfId="2028" priority="2">
      <formula>$N$199 = 0</formula>
    </cfRule>
    <cfRule type="expression" dxfId="202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44418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93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2021-08-10(화) 오전 00:00</v>
      </c>
      <c r="C15" s="300"/>
      <c r="D15" s="274" t="str">
        <f>TEXT($G$1, "[$-ko-KR]yyyy-mm-dd(ddd) ") &amp; "오후 14:00"</f>
        <v>2021-08-10(화) 오후 14:00</v>
      </c>
      <c r="E15" s="275"/>
      <c r="F15" s="276"/>
      <c r="G15" s="274" t="str">
        <f>TEXT($G$1, "[$-ko-KR]yyyy-mm-dd(ddd) ") &amp; "오후 19:00"</f>
        <v>2021-08-10(화) 오후 19:00</v>
      </c>
      <c r="H15" s="275"/>
      <c r="I15" s="276"/>
      <c r="J15" s="274" t="str">
        <f>TEXT($G$1, "[$-ko-KR]yyyy-mm-dd(ddd) ") &amp; "오후 21:00"</f>
        <v>2021-08-10(화) 오후 21:00</v>
      </c>
      <c r="K15" s="275"/>
      <c r="L15" s="276"/>
      <c r="M15" s="274" t="str">
        <f>TEXT($G$1+1, "[$-ko-KR]yyyy-mm-dd(ddd) ") &amp; "오전 00:00"</f>
        <v>2021-08-11(수)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93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2021-08-10(화) 오전 00:00</v>
      </c>
      <c r="C42" s="302"/>
      <c r="D42" s="274" t="str">
        <f>TEXT($G$1, "[$-ko-KR]yyyy-mm-dd(ddd) ") &amp; "오후 14:00"</f>
        <v>2021-08-10(화) 오후 14:00</v>
      </c>
      <c r="E42" s="275"/>
      <c r="F42" s="276"/>
      <c r="G42" s="274" t="str">
        <f>TEXT($G$1, "[$-ko-KR]yyyy-mm-dd(ddd) ") &amp; "오후 19:00"</f>
        <v>2021-08-10(화) 오후 19:00</v>
      </c>
      <c r="H42" s="275"/>
      <c r="I42" s="276"/>
      <c r="J42" s="274" t="str">
        <f>TEXT($G$1, "[$-ko-KR]yyyy-mm-dd(ddd) ") &amp; "오후 21:00"</f>
        <v>2021-08-10(화) 오후 21:00</v>
      </c>
      <c r="K42" s="275"/>
      <c r="L42" s="276"/>
      <c r="M42" s="274" t="str">
        <f>TEXT($G$1+1, "[$-ko-KR]yyyy-mm-dd(ddd) ") &amp; "오전 00:00"</f>
        <v>2021-08-11(수)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60"/>
      <c r="R44" s="260"/>
      <c r="S44" s="260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60"/>
      <c r="R45" s="260"/>
      <c r="S45" s="260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50"/>
      <c r="R46" s="250"/>
      <c r="S46" s="250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50"/>
      <c r="R47" s="250"/>
      <c r="S47" s="250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50"/>
      <c r="R48" s="250"/>
      <c r="S48" s="250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50"/>
      <c r="R49" s="250"/>
      <c r="S49" s="250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50"/>
      <c r="R50" s="250"/>
      <c r="S50" s="250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50"/>
      <c r="R51" s="250"/>
      <c r="S51" s="250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51"/>
      <c r="R53" s="252"/>
      <c r="S53" s="253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54"/>
      <c r="R54" s="255"/>
      <c r="S54" s="256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57"/>
      <c r="R55" s="258"/>
      <c r="S55" s="259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50"/>
      <c r="R56" s="250"/>
      <c r="S56" s="250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60"/>
      <c r="R57" s="260"/>
      <c r="S57" s="260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60"/>
      <c r="R58" s="260"/>
      <c r="S58" s="260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50"/>
      <c r="R59" s="250"/>
      <c r="S59" s="250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50"/>
      <c r="R60" s="250"/>
      <c r="S60" s="250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50"/>
      <c r="R61" s="250"/>
      <c r="S61" s="25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93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2021-08-10(화) 오전 00:00</v>
      </c>
      <c r="C69" s="302"/>
      <c r="D69" s="274" t="str">
        <f>TEXT($G$1, "[$-ko-KR]yyyy-mm-dd(ddd) ") &amp; "오후 14:00"</f>
        <v>2021-08-10(화) 오후 14:00</v>
      </c>
      <c r="E69" s="275"/>
      <c r="F69" s="276"/>
      <c r="G69" s="274" t="str">
        <f>TEXT($G$1, "[$-ko-KR]yyyy-mm-dd(ddd) ") &amp; "오후 19:00"</f>
        <v>2021-08-10(화) 오후 19:00</v>
      </c>
      <c r="H69" s="275"/>
      <c r="I69" s="276"/>
      <c r="J69" s="274" t="str">
        <f>TEXT($G$1, "[$-ko-KR]yyyy-mm-dd(ddd) ") &amp; "오후 21:00"</f>
        <v>2021-08-10(화) 오후 21:00</v>
      </c>
      <c r="K69" s="275"/>
      <c r="L69" s="276"/>
      <c r="M69" s="274" t="str">
        <f>TEXT($G$1+1, "[$-ko-KR]yyyy-mm-dd(ddd) ") &amp; "오전 00:00"</f>
        <v>2021-08-11(수)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60"/>
      <c r="R71" s="260"/>
      <c r="S71" s="260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60"/>
      <c r="R72" s="260"/>
      <c r="S72" s="260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50"/>
      <c r="R73" s="250"/>
      <c r="S73" s="250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50"/>
      <c r="R74" s="250"/>
      <c r="S74" s="250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50"/>
      <c r="R75" s="250"/>
      <c r="S75" s="250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50"/>
      <c r="R76" s="250"/>
      <c r="S76" s="250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50"/>
      <c r="R77" s="250"/>
      <c r="S77" s="250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50"/>
      <c r="R78" s="250"/>
      <c r="S78" s="250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51"/>
      <c r="R80" s="252"/>
      <c r="S80" s="253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54"/>
      <c r="R81" s="255"/>
      <c r="S81" s="256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57"/>
      <c r="R82" s="258"/>
      <c r="S82" s="259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50"/>
      <c r="R83" s="250"/>
      <c r="S83" s="250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60"/>
      <c r="R84" s="260"/>
      <c r="S84" s="260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60"/>
      <c r="R85" s="260"/>
      <c r="S85" s="260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50"/>
      <c r="R86" s="250"/>
      <c r="S86" s="250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50"/>
      <c r="R87" s="250"/>
      <c r="S87" s="250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50"/>
      <c r="R88" s="250"/>
      <c r="S88" s="250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39"/>
      <c r="R89" s="240"/>
      <c r="S89" s="241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93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2021-08-10(화) 오전 00:00</v>
      </c>
      <c r="C96" s="302"/>
      <c r="D96" s="274" t="str">
        <f>TEXT($G$1, "[$-ko-KR]yyyy-mm-dd(ddd) ") &amp; "오후 14:00"</f>
        <v>2021-08-10(화) 오후 14:00</v>
      </c>
      <c r="E96" s="275"/>
      <c r="F96" s="276"/>
      <c r="G96" s="274" t="str">
        <f>TEXT($G$1, "[$-ko-KR]yyyy-mm-dd(ddd) ") &amp; "오후 19:00"</f>
        <v>2021-08-10(화) 오후 19:00</v>
      </c>
      <c r="H96" s="275"/>
      <c r="I96" s="276"/>
      <c r="J96" s="274" t="str">
        <f>TEXT($G$1, "[$-ko-KR]yyyy-mm-dd(ddd) ") &amp; "오후 21:00"</f>
        <v>2021-08-10(화) 오후 21:00</v>
      </c>
      <c r="K96" s="275"/>
      <c r="L96" s="276"/>
      <c r="M96" s="274" t="str">
        <f>TEXT($G$1+1, "[$-ko-KR]yyyy-mm-dd(ddd) ") &amp; "오전 00:00"</f>
        <v>2021-08-11(수)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60"/>
      <c r="R98" s="260"/>
      <c r="S98" s="260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60"/>
      <c r="R99" s="260"/>
      <c r="S99" s="260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50"/>
      <c r="R100" s="250"/>
      <c r="S100" s="250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50"/>
      <c r="R101" s="250"/>
      <c r="S101" s="250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50"/>
      <c r="R102" s="250"/>
      <c r="S102" s="250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50"/>
      <c r="R103" s="250"/>
      <c r="S103" s="250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50"/>
      <c r="R104" s="250"/>
      <c r="S104" s="250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50"/>
      <c r="R105" s="250"/>
      <c r="S105" s="250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51"/>
      <c r="R107" s="252"/>
      <c r="S107" s="253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54"/>
      <c r="R108" s="255"/>
      <c r="S108" s="256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57"/>
      <c r="R109" s="258"/>
      <c r="S109" s="259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50"/>
      <c r="R110" s="250"/>
      <c r="S110" s="250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60"/>
      <c r="R111" s="260"/>
      <c r="S111" s="260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60"/>
      <c r="R112" s="260"/>
      <c r="S112" s="260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50"/>
      <c r="R113" s="250"/>
      <c r="S113" s="250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50"/>
      <c r="R114" s="250"/>
      <c r="S114" s="250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50"/>
      <c r="R115" s="250"/>
      <c r="S115" s="250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39"/>
      <c r="R116" s="240"/>
      <c r="S116" s="241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93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2021-08-10(화) 오전 00:00</v>
      </c>
      <c r="C123" s="302"/>
      <c r="D123" s="274" t="str">
        <f>TEXT($G$1, "[$-ko-KR]yyyy-mm-dd(ddd) ") &amp; "오후 14:00"</f>
        <v>2021-08-10(화) 오후 14:00</v>
      </c>
      <c r="E123" s="275"/>
      <c r="F123" s="276"/>
      <c r="G123" s="274" t="str">
        <f>TEXT($G$1, "[$-ko-KR]yyyy-mm-dd(ddd) ") &amp; "오후 19:00"</f>
        <v>2021-08-10(화) 오후 19:00</v>
      </c>
      <c r="H123" s="275"/>
      <c r="I123" s="276"/>
      <c r="J123" s="274" t="str">
        <f>TEXT($G$1, "[$-ko-KR]yyyy-mm-dd(ddd) ") &amp; "오후 21:00"</f>
        <v>2021-08-10(화) 오후 21:00</v>
      </c>
      <c r="K123" s="275"/>
      <c r="L123" s="276"/>
      <c r="M123" s="274" t="str">
        <f>TEXT($G$1+1, "[$-ko-KR]yyyy-mm-dd(ddd) ") &amp; "오전 00:00"</f>
        <v>2021-08-11(수)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60"/>
      <c r="R125" s="260"/>
      <c r="S125" s="260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60"/>
      <c r="R126" s="260"/>
      <c r="S126" s="260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50"/>
      <c r="R127" s="250"/>
      <c r="S127" s="250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50"/>
      <c r="R128" s="250"/>
      <c r="S128" s="250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50"/>
      <c r="R129" s="250"/>
      <c r="S129" s="250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50"/>
      <c r="R130" s="250"/>
      <c r="S130" s="250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50"/>
      <c r="R131" s="250"/>
      <c r="S131" s="250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50"/>
      <c r="R132" s="250"/>
      <c r="S132" s="250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51"/>
      <c r="R134" s="252"/>
      <c r="S134" s="253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54"/>
      <c r="R135" s="255"/>
      <c r="S135" s="256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57"/>
      <c r="R136" s="258"/>
      <c r="S136" s="259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50"/>
      <c r="R137" s="250"/>
      <c r="S137" s="250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60"/>
      <c r="R138" s="260"/>
      <c r="S138" s="260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60"/>
      <c r="R139" s="260"/>
      <c r="S139" s="260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50"/>
      <c r="R140" s="250"/>
      <c r="S140" s="250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50"/>
      <c r="R141" s="250"/>
      <c r="S141" s="250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50"/>
      <c r="R142" s="250"/>
      <c r="S142" s="25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93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2021-08-10(화) 오전 00:00</v>
      </c>
      <c r="C150" s="302"/>
      <c r="D150" s="274" t="str">
        <f>TEXT($G$1, "[$-ko-KR]yyyy-mm-dd(ddd) ") &amp; "오후 14:00"</f>
        <v>2021-08-10(화) 오후 14:00</v>
      </c>
      <c r="E150" s="275"/>
      <c r="F150" s="276"/>
      <c r="G150" s="274" t="str">
        <f>TEXT($G$1, "[$-ko-KR]yyyy-mm-dd(ddd) ") &amp; "오후 19:00"</f>
        <v>2021-08-10(화) 오후 19:00</v>
      </c>
      <c r="H150" s="275"/>
      <c r="I150" s="276"/>
      <c r="J150" s="274" t="str">
        <f>TEXT($G$1, "[$-ko-KR]yyyy-mm-dd(ddd) ") &amp; "오후 21:00"</f>
        <v>2021-08-10(화) 오후 21:00</v>
      </c>
      <c r="K150" s="275"/>
      <c r="L150" s="276"/>
      <c r="M150" s="274" t="str">
        <f>TEXT($G$1+1, "[$-ko-KR]yyyy-mm-dd(ddd) ") &amp; "오전 00:00"</f>
        <v>2021-08-11(수)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60"/>
      <c r="R152" s="260"/>
      <c r="S152" s="260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60"/>
      <c r="R153" s="260"/>
      <c r="S153" s="260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50"/>
      <c r="R154" s="250"/>
      <c r="S154" s="250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50"/>
      <c r="R155" s="250"/>
      <c r="S155" s="250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50"/>
      <c r="R156" s="250"/>
      <c r="S156" s="250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50"/>
      <c r="R157" s="250"/>
      <c r="S157" s="250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50"/>
      <c r="R158" s="250"/>
      <c r="S158" s="250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50"/>
      <c r="R159" s="250"/>
      <c r="S159" s="250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51"/>
      <c r="R161" s="252"/>
      <c r="S161" s="253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54"/>
      <c r="R162" s="255"/>
      <c r="S162" s="256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57"/>
      <c r="R163" s="258"/>
      <c r="S163" s="259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50"/>
      <c r="R164" s="250"/>
      <c r="S164" s="250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60"/>
      <c r="R165" s="260"/>
      <c r="S165" s="260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60"/>
      <c r="R166" s="260"/>
      <c r="S166" s="260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50"/>
      <c r="R167" s="250"/>
      <c r="S167" s="250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50"/>
      <c r="R168" s="250"/>
      <c r="S168" s="250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50"/>
      <c r="R169" s="250"/>
      <c r="S169" s="250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39"/>
      <c r="R170" s="240"/>
      <c r="S170" s="241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93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2021-08-10(화) 오전 00:00</v>
      </c>
      <c r="C177" s="302"/>
      <c r="D177" s="274" t="str">
        <f>TEXT($G$1, "[$-ko-KR]yyyy-mm-dd(ddd) ") &amp; "오후 14:00"</f>
        <v>2021-08-10(화) 오후 14:00</v>
      </c>
      <c r="E177" s="275"/>
      <c r="F177" s="276"/>
      <c r="G177" s="274" t="str">
        <f>TEXT($G$1, "[$-ko-KR]yyyy-mm-dd(ddd) ") &amp; "오후 19:00"</f>
        <v>2021-08-10(화) 오후 19:00</v>
      </c>
      <c r="H177" s="275"/>
      <c r="I177" s="276"/>
      <c r="J177" s="274" t="str">
        <f>TEXT($G$1, "[$-ko-KR]yyyy-mm-dd(ddd) ") &amp; "오후 21:00"</f>
        <v>2021-08-10(화) 오후 21:00</v>
      </c>
      <c r="K177" s="275"/>
      <c r="L177" s="276"/>
      <c r="M177" s="274" t="str">
        <f>TEXT($G$1+1, "[$-ko-KR]yyyy-mm-dd(ddd) ") &amp; "오전 00:00"</f>
        <v>2021-08-11(수)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60"/>
      <c r="R179" s="260"/>
      <c r="S179" s="260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60"/>
      <c r="R180" s="260"/>
      <c r="S180" s="260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50"/>
      <c r="R181" s="250"/>
      <c r="S181" s="250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50"/>
      <c r="R182" s="250"/>
      <c r="S182" s="250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50"/>
      <c r="R183" s="250"/>
      <c r="S183" s="250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50"/>
      <c r="R184" s="250"/>
      <c r="S184" s="250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50"/>
      <c r="R185" s="250"/>
      <c r="S185" s="250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50"/>
      <c r="R186" s="250"/>
      <c r="S186" s="250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51"/>
      <c r="R188" s="252"/>
      <c r="S188" s="253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54"/>
      <c r="R189" s="255"/>
      <c r="S189" s="256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57"/>
      <c r="R190" s="258"/>
      <c r="S190" s="259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50"/>
      <c r="R191" s="250"/>
      <c r="S191" s="250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60"/>
      <c r="R192" s="260"/>
      <c r="S192" s="260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60"/>
      <c r="R193" s="260"/>
      <c r="S193" s="260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50"/>
      <c r="R194" s="250"/>
      <c r="S194" s="250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50"/>
      <c r="R195" s="250"/>
      <c r="S195" s="250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50"/>
      <c r="R196" s="250"/>
      <c r="S196" s="250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39"/>
      <c r="R197" s="240"/>
      <c r="S197" s="241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45"/>
      <c r="R199" s="246"/>
      <c r="S199" s="24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02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2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1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1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1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16" priority="157">
      <formula>AND($N17 &gt; 0, ISNUMBER($N17))</formula>
    </cfRule>
    <cfRule type="expression" dxfId="2015" priority="158">
      <formula>AND($N17 = 0 * ISNUMBER($N17))</formula>
    </cfRule>
    <cfRule type="expression" dxfId="2014" priority="159">
      <formula>AND($N17 &lt; 0, ISNUMBER($N17))</formula>
    </cfRule>
  </conditionalFormatting>
  <conditionalFormatting sqref="A17:F36">
    <cfRule type="expression" dxfId="2013" priority="166">
      <formula>AND($E17 &gt; 0, ISNUMBER($E17))</formula>
    </cfRule>
    <cfRule type="expression" dxfId="2012" priority="167">
      <formula>AND($E17 = 0 * ISNUMBER($E17))</formula>
    </cfRule>
    <cfRule type="expression" dxfId="2011" priority="168">
      <formula>AND($E17 &lt; 0, ISNUMBER($E17))</formula>
    </cfRule>
  </conditionalFormatting>
  <conditionalFormatting sqref="A17:C36 G17:I36">
    <cfRule type="expression" dxfId="2010" priority="163">
      <formula>AND($H17 &gt; 0, ISNUMBER($H17))</formula>
    </cfRule>
    <cfRule type="expression" dxfId="2009" priority="164">
      <formula>AND($H17 = 0 * ISNUMBER($H17))</formula>
    </cfRule>
    <cfRule type="expression" dxfId="2008" priority="165">
      <formula>AND($H17 &lt; 0, ISNUMBER($H17))</formula>
    </cfRule>
  </conditionalFormatting>
  <conditionalFormatting sqref="A17:C36 J17:L36">
    <cfRule type="expression" dxfId="2007" priority="160">
      <formula>AND($K17 &gt; 0, ISNUMBER($K17))</formula>
    </cfRule>
    <cfRule type="expression" dxfId="2006" priority="161">
      <formula>AND($K17 = 0 * ISNUMBER($K17))</formula>
    </cfRule>
    <cfRule type="expression" dxfId="2005" priority="162">
      <formula>AND($K17 &lt; 0, ISNUMBER($K17))</formula>
    </cfRule>
  </conditionalFormatting>
  <conditionalFormatting sqref="D15:F16 E37:F37">
    <cfRule type="expression" dxfId="2004" priority="154">
      <formula>$E$37 &gt; 0</formula>
    </cfRule>
    <cfRule type="expression" dxfId="2003" priority="155">
      <formula>$E$37 = 0</formula>
    </cfRule>
    <cfRule type="expression" dxfId="2002" priority="156">
      <formula>$E$37 &lt; 0</formula>
    </cfRule>
  </conditionalFormatting>
  <conditionalFormatting sqref="G15:I16 H37:I37">
    <cfRule type="expression" dxfId="2001" priority="151">
      <formula>$H$37 &gt; 0</formula>
    </cfRule>
    <cfRule type="expression" dxfId="2000" priority="152">
      <formula>$H$37 = 0</formula>
    </cfRule>
    <cfRule type="expression" dxfId="1999" priority="153">
      <formula>$H$37 &lt; 0</formula>
    </cfRule>
  </conditionalFormatting>
  <conditionalFormatting sqref="J15:L16 K37:L37">
    <cfRule type="expression" dxfId="1998" priority="148">
      <formula>$K$37 &gt; 0</formula>
    </cfRule>
    <cfRule type="expression" dxfId="1997" priority="149">
      <formula>$K$37 = 0</formula>
    </cfRule>
    <cfRule type="expression" dxfId="1996" priority="150">
      <formula>$K$37 &lt; 0</formula>
    </cfRule>
  </conditionalFormatting>
  <conditionalFormatting sqref="M15:O16 N37:O37">
    <cfRule type="expression" dxfId="1995" priority="145">
      <formula>$N$37 &gt; 0</formula>
    </cfRule>
    <cfRule type="expression" dxfId="1994" priority="146">
      <formula>$N$37 = 0</formula>
    </cfRule>
    <cfRule type="expression" dxfId="1993" priority="147">
      <formula>$N$37 &lt; 0</formula>
    </cfRule>
  </conditionalFormatting>
  <conditionalFormatting sqref="A44:C63 M44:O63">
    <cfRule type="expression" dxfId="1992" priority="133">
      <formula>AND($N44 &gt; 0, ISNUMBER($N44))</formula>
    </cfRule>
    <cfRule type="expression" dxfId="1991" priority="134">
      <formula>AND($N44 = 0 * ISNUMBER($N44))</formula>
    </cfRule>
    <cfRule type="expression" dxfId="1990" priority="135">
      <formula>AND($N44 &lt; 0, ISNUMBER($N44))</formula>
    </cfRule>
  </conditionalFormatting>
  <conditionalFormatting sqref="A44:F63">
    <cfRule type="expression" dxfId="1989" priority="142">
      <formula>AND($E44 &gt; 0, ISNUMBER($E44))</formula>
    </cfRule>
    <cfRule type="expression" dxfId="1988" priority="143">
      <formula>AND($E44 = 0 * ISNUMBER($E44))</formula>
    </cfRule>
    <cfRule type="expression" dxfId="1987" priority="144">
      <formula>AND($E44 &lt; 0, ISNUMBER($E44))</formula>
    </cfRule>
  </conditionalFormatting>
  <conditionalFormatting sqref="A44:C63 G44:I63">
    <cfRule type="expression" dxfId="1986" priority="139">
      <formula>AND($H44 &gt; 0, ISNUMBER($H44))</formula>
    </cfRule>
    <cfRule type="expression" dxfId="1985" priority="140">
      <formula>AND($H44 = 0 * ISNUMBER($H44))</formula>
    </cfRule>
    <cfRule type="expression" dxfId="1984" priority="141">
      <formula>AND($H44 &lt; 0, ISNUMBER($H44))</formula>
    </cfRule>
  </conditionalFormatting>
  <conditionalFormatting sqref="A44:C63 J44:L63">
    <cfRule type="expression" dxfId="1983" priority="136">
      <formula>AND($K44 &gt; 0, ISNUMBER($K44))</formula>
    </cfRule>
    <cfRule type="expression" dxfId="1982" priority="137">
      <formula>AND($K44 = 0 * ISNUMBER($K44))</formula>
    </cfRule>
    <cfRule type="expression" dxfId="1981" priority="138">
      <formula>AND($K44 &lt; 0, ISNUMBER($K44))</formula>
    </cfRule>
  </conditionalFormatting>
  <conditionalFormatting sqref="D42:F43 E64:F64">
    <cfRule type="expression" dxfId="1980" priority="130">
      <formula>$E$64 &gt; 0</formula>
    </cfRule>
    <cfRule type="expression" dxfId="1979" priority="131">
      <formula>$E$64 = 0</formula>
    </cfRule>
    <cfRule type="expression" dxfId="1978" priority="132">
      <formula>$E$64 &lt; 0</formula>
    </cfRule>
  </conditionalFormatting>
  <conditionalFormatting sqref="G42:I43 H64:I64">
    <cfRule type="expression" dxfId="1977" priority="127">
      <formula>$H$64 &gt; 0</formula>
    </cfRule>
    <cfRule type="expression" dxfId="1976" priority="128">
      <formula>$H$64 = 0</formula>
    </cfRule>
    <cfRule type="expression" dxfId="1975" priority="129">
      <formula>$H$64 &lt; 0</formula>
    </cfRule>
  </conditionalFormatting>
  <conditionalFormatting sqref="J42:L43 K64:L64">
    <cfRule type="expression" dxfId="1974" priority="124">
      <formula>$K$64 &gt; 0</formula>
    </cfRule>
    <cfRule type="expression" dxfId="1973" priority="125">
      <formula>$K$64 = 0</formula>
    </cfRule>
    <cfRule type="expression" dxfId="1972" priority="126">
      <formula>$K$64 &lt; 0</formula>
    </cfRule>
  </conditionalFormatting>
  <conditionalFormatting sqref="M42:O43 N64:O64">
    <cfRule type="expression" dxfId="1971" priority="121">
      <formula>$N$64 &gt; 0</formula>
    </cfRule>
    <cfRule type="expression" dxfId="1970" priority="122">
      <formula>$N$64 = 0</formula>
    </cfRule>
    <cfRule type="expression" dxfId="1969" priority="123">
      <formula>$N$64 &lt; 0</formula>
    </cfRule>
  </conditionalFormatting>
  <conditionalFormatting sqref="A71:C90 M71:O90">
    <cfRule type="expression" dxfId="1968" priority="109">
      <formula>AND($N71 &gt; 0, ISNUMBER($N71))</formula>
    </cfRule>
    <cfRule type="expression" dxfId="1967" priority="110">
      <formula>AND($N71 = 0 * ISNUMBER($N71))</formula>
    </cfRule>
    <cfRule type="expression" dxfId="1966" priority="111">
      <formula>AND($N71 &lt; 0, ISNUMBER($N71))</formula>
    </cfRule>
  </conditionalFormatting>
  <conditionalFormatting sqref="A71:F90">
    <cfRule type="expression" dxfId="1965" priority="118">
      <formula>AND($E71 &gt; 0, ISNUMBER($E71))</formula>
    </cfRule>
    <cfRule type="expression" dxfId="1964" priority="119">
      <formula>AND($E71 = 0 * ISNUMBER($E71))</formula>
    </cfRule>
    <cfRule type="expression" dxfId="1963" priority="120">
      <formula>AND($E71 &lt; 0, ISNUMBER($E71))</formula>
    </cfRule>
  </conditionalFormatting>
  <conditionalFormatting sqref="A71:C90 G71:I90">
    <cfRule type="expression" dxfId="1962" priority="115">
      <formula>AND($H71 &gt; 0, ISNUMBER($H71))</formula>
    </cfRule>
    <cfRule type="expression" dxfId="1961" priority="116">
      <formula>AND($H71 = 0 * ISNUMBER($H71))</formula>
    </cfRule>
    <cfRule type="expression" dxfId="1960" priority="117">
      <formula>AND($H71 &lt; 0, ISNUMBER($H71))</formula>
    </cfRule>
  </conditionalFormatting>
  <conditionalFormatting sqref="A71:C90 J71:L90">
    <cfRule type="expression" dxfId="1959" priority="112">
      <formula>AND($K71 &gt; 0, ISNUMBER($K71))</formula>
    </cfRule>
    <cfRule type="expression" dxfId="1958" priority="113">
      <formula>AND($K71 = 0 * ISNUMBER($K71))</formula>
    </cfRule>
    <cfRule type="expression" dxfId="1957" priority="114">
      <formula>AND($K71 &lt; 0, ISNUMBER($K71))</formula>
    </cfRule>
  </conditionalFormatting>
  <conditionalFormatting sqref="D69:F70 E91:F91">
    <cfRule type="expression" dxfId="1956" priority="106">
      <formula>$E$91 &gt; 0</formula>
    </cfRule>
    <cfRule type="expression" dxfId="1955" priority="107">
      <formula>$E$91 = 0</formula>
    </cfRule>
    <cfRule type="expression" dxfId="1954" priority="108">
      <formula>$E$91 &lt; 0</formula>
    </cfRule>
  </conditionalFormatting>
  <conditionalFormatting sqref="G69:I70 H91:I91">
    <cfRule type="expression" dxfId="1953" priority="103">
      <formula>$H$91 &gt; 0</formula>
    </cfRule>
    <cfRule type="expression" dxfId="1952" priority="104">
      <formula>$H$91 = 0</formula>
    </cfRule>
    <cfRule type="expression" dxfId="1951" priority="105">
      <formula>$H$91 &lt; 0</formula>
    </cfRule>
  </conditionalFormatting>
  <conditionalFormatting sqref="J69:L70 K91:L91">
    <cfRule type="expression" dxfId="1950" priority="100">
      <formula>$K$91 &gt; 0</formula>
    </cfRule>
    <cfRule type="expression" dxfId="1949" priority="101">
      <formula>$K$91 = 0</formula>
    </cfRule>
    <cfRule type="expression" dxfId="1948" priority="102">
      <formula>$K$91 &lt; 0</formula>
    </cfRule>
  </conditionalFormatting>
  <conditionalFormatting sqref="M69:O70 N91:O91">
    <cfRule type="expression" dxfId="1947" priority="97">
      <formula>$N$91 &gt; 0</formula>
    </cfRule>
    <cfRule type="expression" dxfId="1946" priority="98">
      <formula>$N$91 = 0</formula>
    </cfRule>
    <cfRule type="expression" dxfId="1945" priority="99">
      <formula>$N$91 &lt; 0</formula>
    </cfRule>
  </conditionalFormatting>
  <conditionalFormatting sqref="A98:C117 M98:O117">
    <cfRule type="expression" dxfId="1944" priority="85">
      <formula>AND($N98 &gt; 0, ISNUMBER($N98))</formula>
    </cfRule>
    <cfRule type="expression" dxfId="1943" priority="86">
      <formula>AND($N98 = 0 * ISNUMBER($N98))</formula>
    </cfRule>
    <cfRule type="expression" dxfId="1942" priority="87">
      <formula>AND($N98 &lt; 0, ISNUMBER($N98))</formula>
    </cfRule>
  </conditionalFormatting>
  <conditionalFormatting sqref="A98:F117">
    <cfRule type="expression" dxfId="1941" priority="94">
      <formula>AND($E98 &gt; 0, ISNUMBER($E98))</formula>
    </cfRule>
    <cfRule type="expression" dxfId="1940" priority="95">
      <formula>AND($E98 = 0 * ISNUMBER($E98))</formula>
    </cfRule>
    <cfRule type="expression" dxfId="1939" priority="96">
      <formula>AND($E98 &lt; 0, ISNUMBER($E98))</formula>
    </cfRule>
  </conditionalFormatting>
  <conditionalFormatting sqref="A98:C117 G98:I117">
    <cfRule type="expression" dxfId="1938" priority="91">
      <formula>AND($H98 &gt; 0, ISNUMBER($H98))</formula>
    </cfRule>
    <cfRule type="expression" dxfId="1937" priority="92">
      <formula>AND($H98 = 0 * ISNUMBER($H98))</formula>
    </cfRule>
    <cfRule type="expression" dxfId="1936" priority="93">
      <formula>AND($H98 &lt; 0, ISNUMBER($H98))</formula>
    </cfRule>
  </conditionalFormatting>
  <conditionalFormatting sqref="A98:C117 J98:L117">
    <cfRule type="expression" dxfId="1935" priority="88">
      <formula>AND($K98 &gt; 0, ISNUMBER($K98))</formula>
    </cfRule>
    <cfRule type="expression" dxfId="1934" priority="89">
      <formula>AND($K98 = 0 * ISNUMBER($K98))</formula>
    </cfRule>
    <cfRule type="expression" dxfId="1933" priority="90">
      <formula>AND($K98 &lt; 0, ISNUMBER($K98))</formula>
    </cfRule>
  </conditionalFormatting>
  <conditionalFormatting sqref="D96:F97 E118:F118">
    <cfRule type="expression" dxfId="1932" priority="82">
      <formula>$E$118 &gt; 0</formula>
    </cfRule>
    <cfRule type="expression" dxfId="1931" priority="83">
      <formula>$E$118 = 0</formula>
    </cfRule>
    <cfRule type="expression" dxfId="1930" priority="84">
      <formula>$E$118 &lt; 0</formula>
    </cfRule>
  </conditionalFormatting>
  <conditionalFormatting sqref="G96:I97 H118:I118">
    <cfRule type="expression" dxfId="1929" priority="79">
      <formula>$H$118 &gt; 0</formula>
    </cfRule>
    <cfRule type="expression" dxfId="1928" priority="80">
      <formula>$H$118 = 0</formula>
    </cfRule>
    <cfRule type="expression" dxfId="1927" priority="81">
      <formula>$H$118 &lt; 0</formula>
    </cfRule>
  </conditionalFormatting>
  <conditionalFormatting sqref="J96:L97 K118:L118">
    <cfRule type="expression" dxfId="1926" priority="76">
      <formula>$K$118 &gt; 0</formula>
    </cfRule>
    <cfRule type="expression" dxfId="1925" priority="77">
      <formula>$K$118 = 0</formula>
    </cfRule>
    <cfRule type="expression" dxfId="1924" priority="78">
      <formula>$K$118 &lt; 0</formula>
    </cfRule>
  </conditionalFormatting>
  <conditionalFormatting sqref="M96:O97 N118:O118">
    <cfRule type="expression" dxfId="1923" priority="73">
      <formula>$N$118 &gt; 0</formula>
    </cfRule>
    <cfRule type="expression" dxfId="1922" priority="74">
      <formula>$N$118 = 0</formula>
    </cfRule>
    <cfRule type="expression" dxfId="1921" priority="75">
      <formula>$N$118 &lt; 0</formula>
    </cfRule>
  </conditionalFormatting>
  <conditionalFormatting sqref="A125:C144 M125:O144">
    <cfRule type="expression" dxfId="1920" priority="61">
      <formula>AND($N125 &gt; 0, ISNUMBER($N125))</formula>
    </cfRule>
    <cfRule type="expression" dxfId="1919" priority="62">
      <formula>AND($N125 = 0 * ISNUMBER($N125))</formula>
    </cfRule>
    <cfRule type="expression" dxfId="1918" priority="63">
      <formula>AND($N125 &lt; 0, ISNUMBER($N125))</formula>
    </cfRule>
  </conditionalFormatting>
  <conditionalFormatting sqref="A125:F144">
    <cfRule type="expression" dxfId="1917" priority="70">
      <formula>AND($E125 &gt; 0, ISNUMBER($E125))</formula>
    </cfRule>
    <cfRule type="expression" dxfId="1916" priority="71">
      <formula>AND($E125 = 0 * ISNUMBER($E125))</formula>
    </cfRule>
    <cfRule type="expression" dxfId="1915" priority="72">
      <formula>AND($E125 &lt; 0, ISNUMBER($E125))</formula>
    </cfRule>
  </conditionalFormatting>
  <conditionalFormatting sqref="A125:C144 G125:I144">
    <cfRule type="expression" dxfId="1914" priority="67">
      <formula>AND($H125 &gt; 0, ISNUMBER($H125))</formula>
    </cfRule>
    <cfRule type="expression" dxfId="1913" priority="68">
      <formula>AND($H125 = 0 * ISNUMBER($H125))</formula>
    </cfRule>
    <cfRule type="expression" dxfId="1912" priority="69">
      <formula>AND($H125 &lt; 0, ISNUMBER($H125))</formula>
    </cfRule>
  </conditionalFormatting>
  <conditionalFormatting sqref="A125:C144 J125:L144">
    <cfRule type="expression" dxfId="1911" priority="64">
      <formula>AND($K125 &gt; 0, ISNUMBER($K125))</formula>
    </cfRule>
    <cfRule type="expression" dxfId="1910" priority="65">
      <formula>AND($K125 = 0 * ISNUMBER($K125))</formula>
    </cfRule>
    <cfRule type="expression" dxfId="1909" priority="66">
      <formula>AND($K125 &lt; 0, ISNUMBER($K125))</formula>
    </cfRule>
  </conditionalFormatting>
  <conditionalFormatting sqref="D123:F124 E145:F145">
    <cfRule type="expression" dxfId="1908" priority="58">
      <formula>$E$145 &gt; 0</formula>
    </cfRule>
    <cfRule type="expression" dxfId="1907" priority="59">
      <formula>$E$145 = 0</formula>
    </cfRule>
    <cfRule type="expression" dxfId="1906" priority="60">
      <formula>$E$145 &lt; 0</formula>
    </cfRule>
  </conditionalFormatting>
  <conditionalFormatting sqref="G123:I124 H145:I145">
    <cfRule type="expression" dxfId="1905" priority="55">
      <formula>$H$145 &gt; 0</formula>
    </cfRule>
    <cfRule type="expression" dxfId="1904" priority="56">
      <formula>$H$145 = 0</formula>
    </cfRule>
    <cfRule type="expression" dxfId="1903" priority="57">
      <formula>$H$145 &lt; 0</formula>
    </cfRule>
  </conditionalFormatting>
  <conditionalFormatting sqref="J123:L124 K145:L145">
    <cfRule type="expression" dxfId="1902" priority="52">
      <formula>$K$145 &gt; 0</formula>
    </cfRule>
    <cfRule type="expression" dxfId="1901" priority="53">
      <formula>$K$145 = 0</formula>
    </cfRule>
    <cfRule type="expression" dxfId="1900" priority="54">
      <formula>$K$145 &lt; 0</formula>
    </cfRule>
  </conditionalFormatting>
  <conditionalFormatting sqref="M123:O124 N145:O145">
    <cfRule type="expression" dxfId="1899" priority="49">
      <formula>$N$145 &gt; 0</formula>
    </cfRule>
    <cfRule type="expression" dxfId="1898" priority="50">
      <formula>$N$145 = 0</formula>
    </cfRule>
    <cfRule type="expression" dxfId="1897" priority="51">
      <formula>$N$145 &lt; 0</formula>
    </cfRule>
  </conditionalFormatting>
  <conditionalFormatting sqref="A152:C171 M152:O171">
    <cfRule type="expression" dxfId="1896" priority="37">
      <formula>AND($N152 &gt; 0, ISNUMBER($N152))</formula>
    </cfRule>
    <cfRule type="expression" dxfId="1895" priority="38">
      <formula>AND($N152 = 0 * ISNUMBER($N152))</formula>
    </cfRule>
    <cfRule type="expression" dxfId="1894" priority="39">
      <formula>AND($N152 &lt; 0, ISNUMBER($N152))</formula>
    </cfRule>
  </conditionalFormatting>
  <conditionalFormatting sqref="A152:F171">
    <cfRule type="expression" dxfId="1893" priority="46">
      <formula>AND($E152 &gt; 0, ISNUMBER($E152))</formula>
    </cfRule>
    <cfRule type="expression" dxfId="1892" priority="47">
      <formula>AND($E152 = 0 * ISNUMBER($E152))</formula>
    </cfRule>
    <cfRule type="expression" dxfId="1891" priority="48">
      <formula>AND($E152 &lt; 0, ISNUMBER($E152))</formula>
    </cfRule>
  </conditionalFormatting>
  <conditionalFormatting sqref="A152:C171 G152:I171">
    <cfRule type="expression" dxfId="1890" priority="43">
      <formula>AND($H152 &gt; 0, ISNUMBER($H152))</formula>
    </cfRule>
    <cfRule type="expression" dxfId="1889" priority="44">
      <formula>AND($H152 = 0 * ISNUMBER($H152))</formula>
    </cfRule>
    <cfRule type="expression" dxfId="1888" priority="45">
      <formula>AND($H152 &lt; 0, ISNUMBER($H152))</formula>
    </cfRule>
  </conditionalFormatting>
  <conditionalFormatting sqref="A152:C171 J152:L171">
    <cfRule type="expression" dxfId="1887" priority="40">
      <formula>AND($K152 &gt; 0, ISNUMBER($K152))</formula>
    </cfRule>
    <cfRule type="expression" dxfId="1886" priority="41">
      <formula>AND($K152 = 0 * ISNUMBER($K152))</formula>
    </cfRule>
    <cfRule type="expression" dxfId="1885" priority="42">
      <formula>AND($K152 &lt; 0, ISNUMBER($K152))</formula>
    </cfRule>
  </conditionalFormatting>
  <conditionalFormatting sqref="D150:F151 E172:F172">
    <cfRule type="expression" dxfId="1884" priority="34">
      <formula>$E$172 &gt; 0</formula>
    </cfRule>
    <cfRule type="expression" dxfId="1883" priority="35">
      <formula>$E$172 = 0</formula>
    </cfRule>
    <cfRule type="expression" dxfId="1882" priority="36">
      <formula>$E$172 &lt; 0</formula>
    </cfRule>
  </conditionalFormatting>
  <conditionalFormatting sqref="G150:I151 H172:I172">
    <cfRule type="expression" dxfId="1881" priority="31">
      <formula>$H$172 &gt; 0</formula>
    </cfRule>
    <cfRule type="expression" dxfId="1880" priority="32">
      <formula>$H$172 = 0</formula>
    </cfRule>
    <cfRule type="expression" dxfId="1879" priority="33">
      <formula>$H$172 &lt; 0</formula>
    </cfRule>
  </conditionalFormatting>
  <conditionalFormatting sqref="J150:L151 K172:L172">
    <cfRule type="expression" dxfId="1878" priority="28">
      <formula>$K$172 &gt; 0</formula>
    </cfRule>
    <cfRule type="expression" dxfId="1877" priority="29">
      <formula>$K$172 = 0</formula>
    </cfRule>
    <cfRule type="expression" dxfId="1876" priority="30">
      <formula>$K$172 &lt; 0</formula>
    </cfRule>
  </conditionalFormatting>
  <conditionalFormatting sqref="M150:O151 N172:O172">
    <cfRule type="expression" dxfId="1875" priority="25">
      <formula>$N$172 &gt; 0</formula>
    </cfRule>
    <cfRule type="expression" dxfId="1874" priority="26">
      <formula>$N$172 = 0</formula>
    </cfRule>
    <cfRule type="expression" dxfId="1873" priority="27">
      <formula>$N$172 &lt; 0</formula>
    </cfRule>
  </conditionalFormatting>
  <conditionalFormatting sqref="A179:C198 M179:O198">
    <cfRule type="expression" dxfId="1872" priority="13">
      <formula>AND($N179 &gt; 0, ISNUMBER($N179))</formula>
    </cfRule>
    <cfRule type="expression" dxfId="1871" priority="14">
      <formula>AND($N179 = 0 * ISNUMBER($N179))</formula>
    </cfRule>
    <cfRule type="expression" dxfId="1870" priority="15">
      <formula>AND($N179 &lt; 0, ISNUMBER($N179))</formula>
    </cfRule>
  </conditionalFormatting>
  <conditionalFormatting sqref="A179:F198">
    <cfRule type="expression" dxfId="1869" priority="22">
      <formula>AND($E179 &gt; 0, ISNUMBER($E179))</formula>
    </cfRule>
    <cfRule type="expression" dxfId="1868" priority="23">
      <formula>AND($E179 = 0 * ISNUMBER($E179))</formula>
    </cfRule>
    <cfRule type="expression" dxfId="1867" priority="24">
      <formula>AND($E179 &lt; 0, ISNUMBER($E179))</formula>
    </cfRule>
  </conditionalFormatting>
  <conditionalFormatting sqref="A179:C198 G179:I198">
    <cfRule type="expression" dxfId="1866" priority="19">
      <formula>AND($H179 &gt; 0, ISNUMBER($H179))</formula>
    </cfRule>
    <cfRule type="expression" dxfId="1865" priority="20">
      <formula>AND($H179 = 0 * ISNUMBER($H179))</formula>
    </cfRule>
    <cfRule type="expression" dxfId="1864" priority="21">
      <formula>AND($H179 &lt; 0, ISNUMBER($H179))</formula>
    </cfRule>
  </conditionalFormatting>
  <conditionalFormatting sqref="A179:C198 J179:L198">
    <cfRule type="expression" dxfId="1863" priority="16">
      <formula>AND($K179 &gt; 0, ISNUMBER($K179))</formula>
    </cfRule>
    <cfRule type="expression" dxfId="1862" priority="17">
      <formula>AND($K179 = 0 * ISNUMBER($K179))</formula>
    </cfRule>
    <cfRule type="expression" dxfId="1861" priority="18">
      <formula>AND($K179 &lt; 0, ISNUMBER($K179))</formula>
    </cfRule>
  </conditionalFormatting>
  <conditionalFormatting sqref="D177:F178 E199:F199">
    <cfRule type="expression" dxfId="1860" priority="10">
      <formula>$E$199 &gt; 0</formula>
    </cfRule>
    <cfRule type="expression" dxfId="1859" priority="11">
      <formula>$E$199 = 0</formula>
    </cfRule>
    <cfRule type="expression" dxfId="1858" priority="12">
      <formula>$E$199 &lt; 0</formula>
    </cfRule>
  </conditionalFormatting>
  <conditionalFormatting sqref="G177:I178 H199:I199">
    <cfRule type="expression" dxfId="1857" priority="7">
      <formula>$H$199 &gt; 0</formula>
    </cfRule>
    <cfRule type="expression" dxfId="1856" priority="8">
      <formula>$H$199 = 0</formula>
    </cfRule>
    <cfRule type="expression" dxfId="1855" priority="9">
      <formula>$H$199 &lt; 0</formula>
    </cfRule>
  </conditionalFormatting>
  <conditionalFormatting sqref="J177:L178 K199:L199">
    <cfRule type="expression" dxfId="1854" priority="4">
      <formula>$K$199 &gt; 0</formula>
    </cfRule>
    <cfRule type="expression" dxfId="1853" priority="5">
      <formula>$K$199 = 0</formula>
    </cfRule>
    <cfRule type="expression" dxfId="1852" priority="6">
      <formula>$K$199 &lt; 0</formula>
    </cfRule>
  </conditionalFormatting>
  <conditionalFormatting sqref="M177:O178 N199:O199">
    <cfRule type="expression" dxfId="1851" priority="1">
      <formula>$N$199 &gt; 0</formula>
    </cfRule>
    <cfRule type="expression" dxfId="1850" priority="2">
      <formula>$N$199 = 0</formula>
    </cfRule>
    <cfRule type="expression" dxfId="184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44419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197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2021-08-11(수) 오전 00:00</v>
      </c>
      <c r="C15" s="300"/>
      <c r="D15" s="274" t="str">
        <f>TEXT($G$1, "[$-ko-KR]yyyy-mm-dd(ddd) ") &amp; "오후 14:00"</f>
        <v>2021-08-11(수) 오후 14:00</v>
      </c>
      <c r="E15" s="275"/>
      <c r="F15" s="276"/>
      <c r="G15" s="274" t="str">
        <f>TEXT($G$1, "[$-ko-KR]yyyy-mm-dd(ddd) ") &amp; "오후 19:00"</f>
        <v>2021-08-11(수) 오후 19:00</v>
      </c>
      <c r="H15" s="275"/>
      <c r="I15" s="276"/>
      <c r="J15" s="274" t="str">
        <f>TEXT($G$1, "[$-ko-KR]yyyy-mm-dd(ddd) ") &amp; "오후 21:00"</f>
        <v>2021-08-11(수) 오후 21:00</v>
      </c>
      <c r="K15" s="275"/>
      <c r="L15" s="276"/>
      <c r="M15" s="274" t="str">
        <f>TEXT($G$1+1, "[$-ko-KR]yyyy-mm-dd(ddd) ") &amp; "오전 00:00"</f>
        <v>2021-08-12(목)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197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2021-08-11(수) 오전 00:00</v>
      </c>
      <c r="C42" s="302"/>
      <c r="D42" s="274" t="str">
        <f>TEXT($G$1, "[$-ko-KR]yyyy-mm-dd(ddd) ") &amp; "오후 14:00"</f>
        <v>2021-08-11(수) 오후 14:00</v>
      </c>
      <c r="E42" s="275"/>
      <c r="F42" s="276"/>
      <c r="G42" s="274" t="str">
        <f>TEXT($G$1, "[$-ko-KR]yyyy-mm-dd(ddd) ") &amp; "오후 19:00"</f>
        <v>2021-08-11(수) 오후 19:00</v>
      </c>
      <c r="H42" s="275"/>
      <c r="I42" s="276"/>
      <c r="J42" s="274" t="str">
        <f>TEXT($G$1, "[$-ko-KR]yyyy-mm-dd(ddd) ") &amp; "오후 21:00"</f>
        <v>2021-08-11(수) 오후 21:00</v>
      </c>
      <c r="K42" s="275"/>
      <c r="L42" s="276"/>
      <c r="M42" s="274" t="str">
        <f>TEXT($G$1+1, "[$-ko-KR]yyyy-mm-dd(ddd) ") &amp; "오전 00:00"</f>
        <v>2021-08-12(목)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60"/>
      <c r="R44" s="260"/>
      <c r="S44" s="260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60"/>
      <c r="R45" s="260"/>
      <c r="S45" s="260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50"/>
      <c r="R46" s="250"/>
      <c r="S46" s="250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50"/>
      <c r="R47" s="250"/>
      <c r="S47" s="250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50"/>
      <c r="R48" s="250"/>
      <c r="S48" s="250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50"/>
      <c r="R49" s="250"/>
      <c r="S49" s="250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50"/>
      <c r="R50" s="250"/>
      <c r="S50" s="250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50"/>
      <c r="R51" s="250"/>
      <c r="S51" s="250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51"/>
      <c r="R53" s="252"/>
      <c r="S53" s="253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54"/>
      <c r="R54" s="255"/>
      <c r="S54" s="256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57"/>
      <c r="R55" s="258"/>
      <c r="S55" s="259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50"/>
      <c r="R56" s="250"/>
      <c r="S56" s="250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60"/>
      <c r="R57" s="260"/>
      <c r="S57" s="260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60"/>
      <c r="R58" s="260"/>
      <c r="S58" s="260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50"/>
      <c r="R59" s="250"/>
      <c r="S59" s="250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50"/>
      <c r="R60" s="250"/>
      <c r="S60" s="250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50"/>
      <c r="R61" s="250"/>
      <c r="S61" s="25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197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2021-08-11(수) 오전 00:00</v>
      </c>
      <c r="C69" s="302"/>
      <c r="D69" s="274" t="str">
        <f>TEXT($G$1, "[$-ko-KR]yyyy-mm-dd(ddd) ") &amp; "오후 14:00"</f>
        <v>2021-08-11(수) 오후 14:00</v>
      </c>
      <c r="E69" s="275"/>
      <c r="F69" s="276"/>
      <c r="G69" s="274" t="str">
        <f>TEXT($G$1, "[$-ko-KR]yyyy-mm-dd(ddd) ") &amp; "오후 19:00"</f>
        <v>2021-08-11(수) 오후 19:00</v>
      </c>
      <c r="H69" s="275"/>
      <c r="I69" s="276"/>
      <c r="J69" s="274" t="str">
        <f>TEXT($G$1, "[$-ko-KR]yyyy-mm-dd(ddd) ") &amp; "오후 21:00"</f>
        <v>2021-08-11(수) 오후 21:00</v>
      </c>
      <c r="K69" s="275"/>
      <c r="L69" s="276"/>
      <c r="M69" s="274" t="str">
        <f>TEXT($G$1+1, "[$-ko-KR]yyyy-mm-dd(ddd) ") &amp; "오전 00:00"</f>
        <v>2021-08-12(목)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60"/>
      <c r="R71" s="260"/>
      <c r="S71" s="260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60"/>
      <c r="R72" s="260"/>
      <c r="S72" s="260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50"/>
      <c r="R73" s="250"/>
      <c r="S73" s="250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50"/>
      <c r="R74" s="250"/>
      <c r="S74" s="250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50"/>
      <c r="R75" s="250"/>
      <c r="S75" s="250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50"/>
      <c r="R76" s="250"/>
      <c r="S76" s="250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50"/>
      <c r="R77" s="250"/>
      <c r="S77" s="250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50"/>
      <c r="R78" s="250"/>
      <c r="S78" s="250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51"/>
      <c r="R80" s="252"/>
      <c r="S80" s="253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54"/>
      <c r="R81" s="255"/>
      <c r="S81" s="256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57"/>
      <c r="R82" s="258"/>
      <c r="S82" s="259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50"/>
      <c r="R83" s="250"/>
      <c r="S83" s="250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60"/>
      <c r="R84" s="260"/>
      <c r="S84" s="260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60"/>
      <c r="R85" s="260"/>
      <c r="S85" s="260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50"/>
      <c r="R86" s="250"/>
      <c r="S86" s="250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50"/>
      <c r="R87" s="250"/>
      <c r="S87" s="250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50"/>
      <c r="R88" s="250"/>
      <c r="S88" s="250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39"/>
      <c r="R89" s="240"/>
      <c r="S89" s="241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197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2021-08-11(수) 오전 00:00</v>
      </c>
      <c r="C96" s="302"/>
      <c r="D96" s="274" t="str">
        <f>TEXT($G$1, "[$-ko-KR]yyyy-mm-dd(ddd) ") &amp; "오후 14:00"</f>
        <v>2021-08-11(수) 오후 14:00</v>
      </c>
      <c r="E96" s="275"/>
      <c r="F96" s="276"/>
      <c r="G96" s="274" t="str">
        <f>TEXT($G$1, "[$-ko-KR]yyyy-mm-dd(ddd) ") &amp; "오후 19:00"</f>
        <v>2021-08-11(수) 오후 19:00</v>
      </c>
      <c r="H96" s="275"/>
      <c r="I96" s="276"/>
      <c r="J96" s="274" t="str">
        <f>TEXT($G$1, "[$-ko-KR]yyyy-mm-dd(ddd) ") &amp; "오후 21:00"</f>
        <v>2021-08-11(수) 오후 21:00</v>
      </c>
      <c r="K96" s="275"/>
      <c r="L96" s="276"/>
      <c r="M96" s="274" t="str">
        <f>TEXT($G$1+1, "[$-ko-KR]yyyy-mm-dd(ddd) ") &amp; "오전 00:00"</f>
        <v>2021-08-12(목)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60"/>
      <c r="R98" s="260"/>
      <c r="S98" s="260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60"/>
      <c r="R99" s="260"/>
      <c r="S99" s="260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50"/>
      <c r="R100" s="250"/>
      <c r="S100" s="250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50"/>
      <c r="R101" s="250"/>
      <c r="S101" s="250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50"/>
      <c r="R102" s="250"/>
      <c r="S102" s="250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50"/>
      <c r="R103" s="250"/>
      <c r="S103" s="250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50"/>
      <c r="R104" s="250"/>
      <c r="S104" s="250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50"/>
      <c r="R105" s="250"/>
      <c r="S105" s="250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51"/>
      <c r="R107" s="252"/>
      <c r="S107" s="253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54"/>
      <c r="R108" s="255"/>
      <c r="S108" s="256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57"/>
      <c r="R109" s="258"/>
      <c r="S109" s="259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50"/>
      <c r="R110" s="250"/>
      <c r="S110" s="250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60"/>
      <c r="R111" s="260"/>
      <c r="S111" s="260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60"/>
      <c r="R112" s="260"/>
      <c r="S112" s="260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50"/>
      <c r="R113" s="250"/>
      <c r="S113" s="250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50"/>
      <c r="R114" s="250"/>
      <c r="S114" s="250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50"/>
      <c r="R115" s="250"/>
      <c r="S115" s="250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39"/>
      <c r="R116" s="240"/>
      <c r="S116" s="241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197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2021-08-11(수) 오전 00:00</v>
      </c>
      <c r="C123" s="302"/>
      <c r="D123" s="274" t="str">
        <f>TEXT($G$1, "[$-ko-KR]yyyy-mm-dd(ddd) ") &amp; "오후 14:00"</f>
        <v>2021-08-11(수) 오후 14:00</v>
      </c>
      <c r="E123" s="275"/>
      <c r="F123" s="276"/>
      <c r="G123" s="274" t="str">
        <f>TEXT($G$1, "[$-ko-KR]yyyy-mm-dd(ddd) ") &amp; "오후 19:00"</f>
        <v>2021-08-11(수) 오후 19:00</v>
      </c>
      <c r="H123" s="275"/>
      <c r="I123" s="276"/>
      <c r="J123" s="274" t="str">
        <f>TEXT($G$1, "[$-ko-KR]yyyy-mm-dd(ddd) ") &amp; "오후 21:00"</f>
        <v>2021-08-11(수) 오후 21:00</v>
      </c>
      <c r="K123" s="275"/>
      <c r="L123" s="276"/>
      <c r="M123" s="274" t="str">
        <f>TEXT($G$1+1, "[$-ko-KR]yyyy-mm-dd(ddd) ") &amp; "오전 00:00"</f>
        <v>2021-08-12(목)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60"/>
      <c r="R125" s="260"/>
      <c r="S125" s="260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60"/>
      <c r="R126" s="260"/>
      <c r="S126" s="260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50"/>
      <c r="R127" s="250"/>
      <c r="S127" s="250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50"/>
      <c r="R128" s="250"/>
      <c r="S128" s="250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50"/>
      <c r="R129" s="250"/>
      <c r="S129" s="250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50"/>
      <c r="R130" s="250"/>
      <c r="S130" s="250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50"/>
      <c r="R131" s="250"/>
      <c r="S131" s="250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50"/>
      <c r="R132" s="250"/>
      <c r="S132" s="250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51"/>
      <c r="R134" s="252"/>
      <c r="S134" s="253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54"/>
      <c r="R135" s="255"/>
      <c r="S135" s="256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57"/>
      <c r="R136" s="258"/>
      <c r="S136" s="259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50"/>
      <c r="R137" s="250"/>
      <c r="S137" s="250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60"/>
      <c r="R138" s="260"/>
      <c r="S138" s="260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60"/>
      <c r="R139" s="260"/>
      <c r="S139" s="260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50"/>
      <c r="R140" s="250"/>
      <c r="S140" s="250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50"/>
      <c r="R141" s="250"/>
      <c r="S141" s="250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50"/>
      <c r="R142" s="250"/>
      <c r="S142" s="25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197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2021-08-11(수) 오전 00:00</v>
      </c>
      <c r="C150" s="302"/>
      <c r="D150" s="274" t="str">
        <f>TEXT($G$1, "[$-ko-KR]yyyy-mm-dd(ddd) ") &amp; "오후 14:00"</f>
        <v>2021-08-11(수) 오후 14:00</v>
      </c>
      <c r="E150" s="275"/>
      <c r="F150" s="276"/>
      <c r="G150" s="274" t="str">
        <f>TEXT($G$1, "[$-ko-KR]yyyy-mm-dd(ddd) ") &amp; "오후 19:00"</f>
        <v>2021-08-11(수) 오후 19:00</v>
      </c>
      <c r="H150" s="275"/>
      <c r="I150" s="276"/>
      <c r="J150" s="274" t="str">
        <f>TEXT($G$1, "[$-ko-KR]yyyy-mm-dd(ddd) ") &amp; "오후 21:00"</f>
        <v>2021-08-11(수) 오후 21:00</v>
      </c>
      <c r="K150" s="275"/>
      <c r="L150" s="276"/>
      <c r="M150" s="274" t="str">
        <f>TEXT($G$1+1, "[$-ko-KR]yyyy-mm-dd(ddd) ") &amp; "오전 00:00"</f>
        <v>2021-08-12(목)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60"/>
      <c r="R152" s="260"/>
      <c r="S152" s="260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60"/>
      <c r="R153" s="260"/>
      <c r="S153" s="260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50"/>
      <c r="R154" s="250"/>
      <c r="S154" s="250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50"/>
      <c r="R155" s="250"/>
      <c r="S155" s="250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50"/>
      <c r="R156" s="250"/>
      <c r="S156" s="250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50"/>
      <c r="R157" s="250"/>
      <c r="S157" s="250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50"/>
      <c r="R158" s="250"/>
      <c r="S158" s="250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50"/>
      <c r="R159" s="250"/>
      <c r="S159" s="250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51"/>
      <c r="R161" s="252"/>
      <c r="S161" s="253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54"/>
      <c r="R162" s="255"/>
      <c r="S162" s="256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57"/>
      <c r="R163" s="258"/>
      <c r="S163" s="259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50"/>
      <c r="R164" s="250"/>
      <c r="S164" s="250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60"/>
      <c r="R165" s="260"/>
      <c r="S165" s="260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60"/>
      <c r="R166" s="260"/>
      <c r="S166" s="260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50"/>
      <c r="R167" s="250"/>
      <c r="S167" s="250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50"/>
      <c r="R168" s="250"/>
      <c r="S168" s="250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50"/>
      <c r="R169" s="250"/>
      <c r="S169" s="250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39"/>
      <c r="R170" s="240"/>
      <c r="S170" s="241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197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2021-08-11(수) 오전 00:00</v>
      </c>
      <c r="C177" s="302"/>
      <c r="D177" s="274" t="str">
        <f>TEXT($G$1, "[$-ko-KR]yyyy-mm-dd(ddd) ") &amp; "오후 14:00"</f>
        <v>2021-08-11(수) 오후 14:00</v>
      </c>
      <c r="E177" s="275"/>
      <c r="F177" s="276"/>
      <c r="G177" s="274" t="str">
        <f>TEXT($G$1, "[$-ko-KR]yyyy-mm-dd(ddd) ") &amp; "오후 19:00"</f>
        <v>2021-08-11(수) 오후 19:00</v>
      </c>
      <c r="H177" s="275"/>
      <c r="I177" s="276"/>
      <c r="J177" s="274" t="str">
        <f>TEXT($G$1, "[$-ko-KR]yyyy-mm-dd(ddd) ") &amp; "오후 21:00"</f>
        <v>2021-08-11(수) 오후 21:00</v>
      </c>
      <c r="K177" s="275"/>
      <c r="L177" s="276"/>
      <c r="M177" s="274" t="str">
        <f>TEXT($G$1+1, "[$-ko-KR]yyyy-mm-dd(ddd) ") &amp; "오전 00:00"</f>
        <v>2021-08-12(목)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60"/>
      <c r="R179" s="260"/>
      <c r="S179" s="260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60"/>
      <c r="R180" s="260"/>
      <c r="S180" s="260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50"/>
      <c r="R181" s="250"/>
      <c r="S181" s="250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50"/>
      <c r="R182" s="250"/>
      <c r="S182" s="250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50"/>
      <c r="R183" s="250"/>
      <c r="S183" s="250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50"/>
      <c r="R184" s="250"/>
      <c r="S184" s="250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50"/>
      <c r="R185" s="250"/>
      <c r="S185" s="250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50"/>
      <c r="R186" s="250"/>
      <c r="S186" s="250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51"/>
      <c r="R188" s="252"/>
      <c r="S188" s="253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54"/>
      <c r="R189" s="255"/>
      <c r="S189" s="256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57"/>
      <c r="R190" s="258"/>
      <c r="S190" s="259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50"/>
      <c r="R191" s="250"/>
      <c r="S191" s="250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60"/>
      <c r="R192" s="260"/>
      <c r="S192" s="260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60"/>
      <c r="R193" s="260"/>
      <c r="S193" s="260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50"/>
      <c r="R194" s="250"/>
      <c r="S194" s="250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50"/>
      <c r="R195" s="250"/>
      <c r="S195" s="250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50"/>
      <c r="R196" s="250"/>
      <c r="S196" s="250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39"/>
      <c r="R197" s="240"/>
      <c r="S197" s="241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48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47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46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45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4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3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2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1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0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39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38" priority="199">
      <formula>AND($N17 &gt; 0, ISNUMBER($N17))</formula>
    </cfRule>
    <cfRule type="expression" dxfId="1837" priority="200">
      <formula>AND($N17 = 0 * ISNUMBER($N17))</formula>
    </cfRule>
    <cfRule type="expression" dxfId="1836" priority="201">
      <formula>AND($N17 &lt; 0, ISNUMBER($N17))</formula>
    </cfRule>
  </conditionalFormatting>
  <conditionalFormatting sqref="A17:F36">
    <cfRule type="expression" dxfId="1835" priority="208">
      <formula>AND($E17 &gt; 0, ISNUMBER($E17))</formula>
    </cfRule>
    <cfRule type="expression" dxfId="1834" priority="209">
      <formula>AND($E17 = 0 * ISNUMBER($E17))</formula>
    </cfRule>
    <cfRule type="expression" dxfId="1833" priority="210">
      <formula>AND($E17 &lt; 0, ISNUMBER($E17))</formula>
    </cfRule>
  </conditionalFormatting>
  <conditionalFormatting sqref="A17:C36 G17:I36">
    <cfRule type="expression" dxfId="1832" priority="205">
      <formula>AND($H17 &gt; 0, ISNUMBER($H17))</formula>
    </cfRule>
    <cfRule type="expression" dxfId="1831" priority="206">
      <formula>AND($H17 = 0 * ISNUMBER($H17))</formula>
    </cfRule>
    <cfRule type="expression" dxfId="1830" priority="207">
      <formula>AND($H17 &lt; 0, ISNUMBER($H17))</formula>
    </cfRule>
  </conditionalFormatting>
  <conditionalFormatting sqref="A17:C36 J17:L36">
    <cfRule type="expression" dxfId="1829" priority="202">
      <formula>AND($K17 &gt; 0, ISNUMBER($K17))</formula>
    </cfRule>
    <cfRule type="expression" dxfId="1828" priority="203">
      <formula>AND($K17 = 0 * ISNUMBER($K17))</formula>
    </cfRule>
    <cfRule type="expression" dxfId="1827" priority="204">
      <formula>AND($K17 &lt; 0, ISNUMBER($K17))</formula>
    </cfRule>
  </conditionalFormatting>
  <conditionalFormatting sqref="D15:F16 E37:F37">
    <cfRule type="expression" dxfId="1826" priority="196">
      <formula>$E$37 &gt; 0</formula>
    </cfRule>
    <cfRule type="expression" dxfId="1825" priority="197">
      <formula>$E$37 = 0</formula>
    </cfRule>
    <cfRule type="expression" dxfId="1824" priority="198">
      <formula>$E$37 &lt; 0</formula>
    </cfRule>
  </conditionalFormatting>
  <conditionalFormatting sqref="G15:I16 H37:I37">
    <cfRule type="expression" dxfId="1823" priority="193">
      <formula>$H$37 &gt; 0</formula>
    </cfRule>
    <cfRule type="expression" dxfId="1822" priority="194">
      <formula>$H$37 = 0</formula>
    </cfRule>
    <cfRule type="expression" dxfId="1821" priority="195">
      <formula>$H$37 &lt; 0</formula>
    </cfRule>
  </conditionalFormatting>
  <conditionalFormatting sqref="J15:L16 K37:L37">
    <cfRule type="expression" dxfId="1820" priority="190">
      <formula>$K$37 &gt; 0</formula>
    </cfRule>
    <cfRule type="expression" dxfId="1819" priority="191">
      <formula>$K$37 = 0</formula>
    </cfRule>
    <cfRule type="expression" dxfId="1818" priority="192">
      <formula>$K$37 &lt; 0</formula>
    </cfRule>
  </conditionalFormatting>
  <conditionalFormatting sqref="M15:O16 N37:O37">
    <cfRule type="expression" dxfId="1817" priority="187">
      <formula>$N$37 &gt; 0</formula>
    </cfRule>
    <cfRule type="expression" dxfId="1816" priority="188">
      <formula>$N$37 = 0</formula>
    </cfRule>
    <cfRule type="expression" dxfId="1815" priority="189">
      <formula>$N$37 &lt; 0</formula>
    </cfRule>
  </conditionalFormatting>
  <conditionalFormatting sqref="A44:C63 M44:O63">
    <cfRule type="expression" dxfId="1814" priority="175">
      <formula>AND($N44 &gt; 0, ISNUMBER($N44))</formula>
    </cfRule>
    <cfRule type="expression" dxfId="1813" priority="176">
      <formula>AND($N44 = 0 * ISNUMBER($N44))</formula>
    </cfRule>
    <cfRule type="expression" dxfId="1812" priority="177">
      <formula>AND($N44 &lt; 0, ISNUMBER($N44))</formula>
    </cfRule>
  </conditionalFormatting>
  <conditionalFormatting sqref="A44:F63">
    <cfRule type="expression" dxfId="1811" priority="184">
      <formula>AND($E44 &gt; 0, ISNUMBER($E44))</formula>
    </cfRule>
    <cfRule type="expression" dxfId="1810" priority="185">
      <formula>AND($E44 = 0 * ISNUMBER($E44))</formula>
    </cfRule>
    <cfRule type="expression" dxfId="1809" priority="186">
      <formula>AND($E44 &lt; 0, ISNUMBER($E44))</formula>
    </cfRule>
  </conditionalFormatting>
  <conditionalFormatting sqref="A44:C63 G44:I63">
    <cfRule type="expression" dxfId="1808" priority="181">
      <formula>AND($H44 &gt; 0, ISNUMBER($H44))</formula>
    </cfRule>
    <cfRule type="expression" dxfId="1807" priority="182">
      <formula>AND($H44 = 0 * ISNUMBER($H44))</formula>
    </cfRule>
    <cfRule type="expression" dxfId="1806" priority="183">
      <formula>AND($H44 &lt; 0, ISNUMBER($H44))</formula>
    </cfRule>
  </conditionalFormatting>
  <conditionalFormatting sqref="A44:C63 J44:L63">
    <cfRule type="expression" dxfId="1805" priority="178">
      <formula>AND($K44 &gt; 0, ISNUMBER($K44))</formula>
    </cfRule>
    <cfRule type="expression" dxfId="1804" priority="179">
      <formula>AND($K44 = 0 * ISNUMBER($K44))</formula>
    </cfRule>
    <cfRule type="expression" dxfId="1803" priority="180">
      <formula>AND($K44 &lt; 0, ISNUMBER($K44))</formula>
    </cfRule>
  </conditionalFormatting>
  <conditionalFormatting sqref="D42:F43 E64:F64">
    <cfRule type="expression" dxfId="1802" priority="172">
      <formula>$E$64 &gt; 0</formula>
    </cfRule>
    <cfRule type="expression" dxfId="1801" priority="173">
      <formula>$E$64 = 0</formula>
    </cfRule>
    <cfRule type="expression" dxfId="1800" priority="174">
      <formula>$E$64 &lt; 0</formula>
    </cfRule>
  </conditionalFormatting>
  <conditionalFormatting sqref="G42:I43 H64:I64">
    <cfRule type="expression" dxfId="1799" priority="169">
      <formula>$H$64 &gt; 0</formula>
    </cfRule>
    <cfRule type="expression" dxfId="1798" priority="170">
      <formula>$H$64 = 0</formula>
    </cfRule>
    <cfRule type="expression" dxfId="1797" priority="171">
      <formula>$H$64 &lt; 0</formula>
    </cfRule>
  </conditionalFormatting>
  <conditionalFormatting sqref="J42:L43 K64:L64">
    <cfRule type="expression" dxfId="1796" priority="166">
      <formula>$K$64 &gt; 0</formula>
    </cfRule>
    <cfRule type="expression" dxfId="1795" priority="167">
      <formula>$K$64 = 0</formula>
    </cfRule>
    <cfRule type="expression" dxfId="1794" priority="168">
      <formula>$K$64 &lt; 0</formula>
    </cfRule>
  </conditionalFormatting>
  <conditionalFormatting sqref="M42:O43 N64:O64">
    <cfRule type="expression" dxfId="1793" priority="163">
      <formula>$N$64 &gt; 0</formula>
    </cfRule>
    <cfRule type="expression" dxfId="1792" priority="164">
      <formula>$N$64 = 0</formula>
    </cfRule>
    <cfRule type="expression" dxfId="1791" priority="165">
      <formula>$N$64 &lt; 0</formula>
    </cfRule>
  </conditionalFormatting>
  <conditionalFormatting sqref="A71:C90 M71:O90">
    <cfRule type="expression" dxfId="1790" priority="151">
      <formula>AND($N71 &gt; 0, ISNUMBER($N71))</formula>
    </cfRule>
    <cfRule type="expression" dxfId="1789" priority="152">
      <formula>AND($N71 = 0 * ISNUMBER($N71))</formula>
    </cfRule>
    <cfRule type="expression" dxfId="1788" priority="153">
      <formula>AND($N71 &lt; 0, ISNUMBER($N71))</formula>
    </cfRule>
  </conditionalFormatting>
  <conditionalFormatting sqref="A71:F90">
    <cfRule type="expression" dxfId="1787" priority="160">
      <formula>AND($E71 &gt; 0, ISNUMBER($E71))</formula>
    </cfRule>
    <cfRule type="expression" dxfId="1786" priority="161">
      <formula>AND($E71 = 0 * ISNUMBER($E71))</formula>
    </cfRule>
    <cfRule type="expression" dxfId="1785" priority="162">
      <formula>AND($E71 &lt; 0, ISNUMBER($E71))</formula>
    </cfRule>
  </conditionalFormatting>
  <conditionalFormatting sqref="A71:C90 G71:I78 G81:I81 H79:I80 G83:I84 H82:I82 G86:I86 H85:I85 G90:I90 H87:I89">
    <cfRule type="expression" dxfId="1784" priority="157">
      <formula>AND($H71 &gt; 0, ISNUMBER($H71))</formula>
    </cfRule>
    <cfRule type="expression" dxfId="1783" priority="158">
      <formula>AND($H71 = 0 * ISNUMBER($H71))</formula>
    </cfRule>
    <cfRule type="expression" dxfId="1782" priority="159">
      <formula>AND($H71 &lt; 0, ISNUMBER($H71))</formula>
    </cfRule>
  </conditionalFormatting>
  <conditionalFormatting sqref="A71:C90 J71:L90">
    <cfRule type="expression" dxfId="1781" priority="154">
      <formula>AND($K71 &gt; 0, ISNUMBER($K71))</formula>
    </cfRule>
    <cfRule type="expression" dxfId="1780" priority="155">
      <formula>AND($K71 = 0 * ISNUMBER($K71))</formula>
    </cfRule>
    <cfRule type="expression" dxfId="1779" priority="156">
      <formula>AND($K71 &lt; 0, ISNUMBER($K71))</formula>
    </cfRule>
  </conditionalFormatting>
  <conditionalFormatting sqref="D69:F70 E91:F91">
    <cfRule type="expression" dxfId="1778" priority="148">
      <formula>$E$91 &gt; 0</formula>
    </cfRule>
    <cfRule type="expression" dxfId="1777" priority="149">
      <formula>$E$91 = 0</formula>
    </cfRule>
    <cfRule type="expression" dxfId="1776" priority="150">
      <formula>$E$91 &lt; 0</formula>
    </cfRule>
  </conditionalFormatting>
  <conditionalFormatting sqref="G69:I70 H91:I91">
    <cfRule type="expression" dxfId="1775" priority="145">
      <formula>$H$91 &gt; 0</formula>
    </cfRule>
    <cfRule type="expression" dxfId="1774" priority="146">
      <formula>$H$91 = 0</formula>
    </cfRule>
    <cfRule type="expression" dxfId="1773" priority="147">
      <formula>$H$91 &lt; 0</formula>
    </cfRule>
  </conditionalFormatting>
  <conditionalFormatting sqref="J69:L70 K91:L91">
    <cfRule type="expression" dxfId="1772" priority="142">
      <formula>$K$91 &gt; 0</formula>
    </cfRule>
    <cfRule type="expression" dxfId="1771" priority="143">
      <formula>$K$91 = 0</formula>
    </cfRule>
    <cfRule type="expression" dxfId="1770" priority="144">
      <formula>$K$91 &lt; 0</formula>
    </cfRule>
  </conditionalFormatting>
  <conditionalFormatting sqref="M69:O70 N91:O91">
    <cfRule type="expression" dxfId="1769" priority="139">
      <formula>$N$91 &gt; 0</formula>
    </cfRule>
    <cfRule type="expression" dxfId="1768" priority="140">
      <formula>$N$91 = 0</formula>
    </cfRule>
    <cfRule type="expression" dxfId="1767" priority="141">
      <formula>$N$91 &lt; 0</formula>
    </cfRule>
  </conditionalFormatting>
  <conditionalFormatting sqref="A98:C117 M98:O117">
    <cfRule type="expression" dxfId="1766" priority="127">
      <formula>AND($N98 &gt; 0, ISNUMBER($N98))</formula>
    </cfRule>
    <cfRule type="expression" dxfId="1765" priority="128">
      <formula>AND($N98 = 0 * ISNUMBER($N98))</formula>
    </cfRule>
    <cfRule type="expression" dxfId="1764" priority="129">
      <formula>AND($N98 &lt; 0, ISNUMBER($N98))</formula>
    </cfRule>
  </conditionalFormatting>
  <conditionalFormatting sqref="A98:F117">
    <cfRule type="expression" dxfId="1763" priority="136">
      <formula>AND($E98 &gt; 0, ISNUMBER($E98))</formula>
    </cfRule>
    <cfRule type="expression" dxfId="1762" priority="137">
      <formula>AND($E98 = 0 * ISNUMBER($E98))</formula>
    </cfRule>
    <cfRule type="expression" dxfId="1761" priority="138">
      <formula>AND($E98 &lt; 0, ISNUMBER($E98))</formula>
    </cfRule>
  </conditionalFormatting>
  <conditionalFormatting sqref="A98:C117 G99:I102 H98:I98 G106:I111 G114:I115 H112:I113 G117:I117 H116:I116 H103:I105">
    <cfRule type="expression" dxfId="1760" priority="133">
      <formula>AND($H98 &gt; 0, ISNUMBER($H98))</formula>
    </cfRule>
    <cfRule type="expression" dxfId="1759" priority="134">
      <formula>AND($H98 = 0 * ISNUMBER($H98))</formula>
    </cfRule>
    <cfRule type="expression" dxfId="1758" priority="135">
      <formula>AND($H98 &lt; 0, ISNUMBER($H98))</formula>
    </cfRule>
  </conditionalFormatting>
  <conditionalFormatting sqref="A98:C117 J98:L117">
    <cfRule type="expression" dxfId="1757" priority="130">
      <formula>AND($K98 &gt; 0, ISNUMBER($K98))</formula>
    </cfRule>
    <cfRule type="expression" dxfId="1756" priority="131">
      <formula>AND($K98 = 0 * ISNUMBER($K98))</formula>
    </cfRule>
    <cfRule type="expression" dxfId="1755" priority="132">
      <formula>AND($K98 &lt; 0, ISNUMBER($K98))</formula>
    </cfRule>
  </conditionalFormatting>
  <conditionalFormatting sqref="D96:F97 E118:F118">
    <cfRule type="expression" dxfId="1754" priority="124">
      <formula>$E$118 &gt; 0</formula>
    </cfRule>
    <cfRule type="expression" dxfId="1753" priority="125">
      <formula>$E$118 = 0</formula>
    </cfRule>
    <cfRule type="expression" dxfId="1752" priority="126">
      <formula>$E$118 &lt; 0</formula>
    </cfRule>
  </conditionalFormatting>
  <conditionalFormatting sqref="G96:I97 H118:I118">
    <cfRule type="expression" dxfId="1751" priority="121">
      <formula>$H$118 &gt; 0</formula>
    </cfRule>
    <cfRule type="expression" dxfId="1750" priority="122">
      <formula>$H$118 = 0</formula>
    </cfRule>
    <cfRule type="expression" dxfId="1749" priority="123">
      <formula>$H$118 &lt; 0</formula>
    </cfRule>
  </conditionalFormatting>
  <conditionalFormatting sqref="J96:L97 K118:L118">
    <cfRule type="expression" dxfId="1748" priority="118">
      <formula>$K$118 &gt; 0</formula>
    </cfRule>
    <cfRule type="expression" dxfId="1747" priority="119">
      <formula>$K$118 = 0</formula>
    </cfRule>
    <cfRule type="expression" dxfId="1746" priority="120">
      <formula>$K$118 &lt; 0</formula>
    </cfRule>
  </conditionalFormatting>
  <conditionalFormatting sqref="M96:O97 N118:O118">
    <cfRule type="expression" dxfId="1745" priority="115">
      <formula>$N$118 &gt; 0</formula>
    </cfRule>
    <cfRule type="expression" dxfId="1744" priority="116">
      <formula>$N$118 = 0</formula>
    </cfRule>
    <cfRule type="expression" dxfId="1743" priority="117">
      <formula>$N$118 &lt; 0</formula>
    </cfRule>
  </conditionalFormatting>
  <conditionalFormatting sqref="A125:C144 M125:O144">
    <cfRule type="expression" dxfId="1742" priority="103">
      <formula>AND($N125 &gt; 0, ISNUMBER($N125))</formula>
    </cfRule>
    <cfRule type="expression" dxfId="1741" priority="104">
      <formula>AND($N125 = 0 * ISNUMBER($N125))</formula>
    </cfRule>
    <cfRule type="expression" dxfId="1740" priority="105">
      <formula>AND($N125 &lt; 0, ISNUMBER($N125))</formula>
    </cfRule>
  </conditionalFormatting>
  <conditionalFormatting sqref="A125:F144">
    <cfRule type="expression" dxfId="1739" priority="112">
      <formula>AND($E125 &gt; 0, ISNUMBER($E125))</formula>
    </cfRule>
    <cfRule type="expression" dxfId="1738" priority="113">
      <formula>AND($E125 = 0 * ISNUMBER($E125))</formula>
    </cfRule>
    <cfRule type="expression" dxfId="1737" priority="114">
      <formula>AND($E125 &lt; 0, ISNUMBER($E125))</formula>
    </cfRule>
  </conditionalFormatting>
  <conditionalFormatting sqref="A125:C144 G125:I144">
    <cfRule type="expression" dxfId="1736" priority="109">
      <formula>AND($H125 &gt; 0, ISNUMBER($H125))</formula>
    </cfRule>
    <cfRule type="expression" dxfId="1735" priority="110">
      <formula>AND($H125 = 0 * ISNUMBER($H125))</formula>
    </cfRule>
    <cfRule type="expression" dxfId="1734" priority="111">
      <formula>AND($H125 &lt; 0, ISNUMBER($H125))</formula>
    </cfRule>
  </conditionalFormatting>
  <conditionalFormatting sqref="A125:C144 J125:L144">
    <cfRule type="expression" dxfId="1733" priority="106">
      <formula>AND($K125 &gt; 0, ISNUMBER($K125))</formula>
    </cfRule>
    <cfRule type="expression" dxfId="1732" priority="107">
      <formula>AND($K125 = 0 * ISNUMBER($K125))</formula>
    </cfRule>
    <cfRule type="expression" dxfId="1731" priority="108">
      <formula>AND($K125 &lt; 0, ISNUMBER($K125))</formula>
    </cfRule>
  </conditionalFormatting>
  <conditionalFormatting sqref="D123:F124 E145:F145">
    <cfRule type="expression" dxfId="1730" priority="100">
      <formula>$E$145 &gt; 0</formula>
    </cfRule>
    <cfRule type="expression" dxfId="1729" priority="101">
      <formula>$E$145 = 0</formula>
    </cfRule>
    <cfRule type="expression" dxfId="1728" priority="102">
      <formula>$E$145 &lt; 0</formula>
    </cfRule>
  </conditionalFormatting>
  <conditionalFormatting sqref="G123:I124 H145:I145">
    <cfRule type="expression" dxfId="1727" priority="97">
      <formula>$H$145 &gt; 0</formula>
    </cfRule>
    <cfRule type="expression" dxfId="1726" priority="98">
      <formula>$H$145 = 0</formula>
    </cfRule>
    <cfRule type="expression" dxfId="1725" priority="99">
      <formula>$H$145 &lt; 0</formula>
    </cfRule>
  </conditionalFormatting>
  <conditionalFormatting sqref="J123:L124 K145:L145">
    <cfRule type="expression" dxfId="1724" priority="94">
      <formula>$K$145 &gt; 0</formula>
    </cfRule>
    <cfRule type="expression" dxfId="1723" priority="95">
      <formula>$K$145 = 0</formula>
    </cfRule>
    <cfRule type="expression" dxfId="1722" priority="96">
      <formula>$K$145 &lt; 0</formula>
    </cfRule>
  </conditionalFormatting>
  <conditionalFormatting sqref="M123:O124 N145:O145">
    <cfRule type="expression" dxfId="1721" priority="91">
      <formula>$N$145 &gt; 0</formula>
    </cfRule>
    <cfRule type="expression" dxfId="1720" priority="92">
      <formula>$N$145 = 0</formula>
    </cfRule>
    <cfRule type="expression" dxfId="1719" priority="93">
      <formula>$N$145 &lt; 0</formula>
    </cfRule>
  </conditionalFormatting>
  <conditionalFormatting sqref="A152:C171 M152:O171">
    <cfRule type="expression" dxfId="1718" priority="79">
      <formula>AND($N152 &gt; 0, ISNUMBER($N152))</formula>
    </cfRule>
    <cfRule type="expression" dxfId="1717" priority="80">
      <formula>AND($N152 = 0 * ISNUMBER($N152))</formula>
    </cfRule>
    <cfRule type="expression" dxfId="1716" priority="81">
      <formula>AND($N152 &lt; 0, ISNUMBER($N152))</formula>
    </cfRule>
  </conditionalFormatting>
  <conditionalFormatting sqref="A152:F171">
    <cfRule type="expression" dxfId="1715" priority="88">
      <formula>AND($E152 &gt; 0, ISNUMBER($E152))</formula>
    </cfRule>
    <cfRule type="expression" dxfId="1714" priority="89">
      <formula>AND($E152 = 0 * ISNUMBER($E152))</formula>
    </cfRule>
    <cfRule type="expression" dxfId="1713" priority="90">
      <formula>AND($E152 &lt; 0, ISNUMBER($E152))</formula>
    </cfRule>
  </conditionalFormatting>
  <conditionalFormatting sqref="A152:C171 G152:I171">
    <cfRule type="expression" dxfId="1712" priority="85">
      <formula>AND($H152 &gt; 0, ISNUMBER($H152))</formula>
    </cfRule>
    <cfRule type="expression" dxfId="1711" priority="86">
      <formula>AND($H152 = 0 * ISNUMBER($H152))</formula>
    </cfRule>
    <cfRule type="expression" dxfId="1710" priority="87">
      <formula>AND($H152 &lt; 0, ISNUMBER($H152))</formula>
    </cfRule>
  </conditionalFormatting>
  <conditionalFormatting sqref="A152:C171 J152:L171">
    <cfRule type="expression" dxfId="1709" priority="82">
      <formula>AND($K152 &gt; 0, ISNUMBER($K152))</formula>
    </cfRule>
    <cfRule type="expression" dxfId="1708" priority="83">
      <formula>AND($K152 = 0 * ISNUMBER($K152))</formula>
    </cfRule>
    <cfRule type="expression" dxfId="1707" priority="84">
      <formula>AND($K152 &lt; 0, ISNUMBER($K152))</formula>
    </cfRule>
  </conditionalFormatting>
  <conditionalFormatting sqref="D150:F151 E172:F172">
    <cfRule type="expression" dxfId="1706" priority="76">
      <formula>$E$172 &gt; 0</formula>
    </cfRule>
    <cfRule type="expression" dxfId="1705" priority="77">
      <formula>$E$172 = 0</formula>
    </cfRule>
    <cfRule type="expression" dxfId="1704" priority="78">
      <formula>$E$172 &lt; 0</formula>
    </cfRule>
  </conditionalFormatting>
  <conditionalFormatting sqref="G150:I151 H172:I172">
    <cfRule type="expression" dxfId="1703" priority="73">
      <formula>$H$172 &gt; 0</formula>
    </cfRule>
    <cfRule type="expression" dxfId="1702" priority="74">
      <formula>$H$172 = 0</formula>
    </cfRule>
    <cfRule type="expression" dxfId="1701" priority="75">
      <formula>$H$172 &lt; 0</formula>
    </cfRule>
  </conditionalFormatting>
  <conditionalFormatting sqref="J150:L151 K172:L172">
    <cfRule type="expression" dxfId="1700" priority="70">
      <formula>$K$172 &gt; 0</formula>
    </cfRule>
    <cfRule type="expression" dxfId="1699" priority="71">
      <formula>$K$172 = 0</formula>
    </cfRule>
    <cfRule type="expression" dxfId="1698" priority="72">
      <formula>$K$172 &lt; 0</formula>
    </cfRule>
  </conditionalFormatting>
  <conditionalFormatting sqref="M150:O151 N172:O172">
    <cfRule type="expression" dxfId="1697" priority="67">
      <formula>$N$172 &gt; 0</formula>
    </cfRule>
    <cfRule type="expression" dxfId="1696" priority="68">
      <formula>$N$172 = 0</formula>
    </cfRule>
    <cfRule type="expression" dxfId="1695" priority="69">
      <formula>$N$172 &lt; 0</formula>
    </cfRule>
  </conditionalFormatting>
  <conditionalFormatting sqref="A179:C198 M179:O198">
    <cfRule type="expression" dxfId="1694" priority="55">
      <formula>AND($N179 &gt; 0, ISNUMBER($N179))</formula>
    </cfRule>
    <cfRule type="expression" dxfId="1693" priority="56">
      <formula>AND($N179 = 0 * ISNUMBER($N179))</formula>
    </cfRule>
    <cfRule type="expression" dxfId="1692" priority="57">
      <formula>AND($N179 &lt; 0, ISNUMBER($N179))</formula>
    </cfRule>
  </conditionalFormatting>
  <conditionalFormatting sqref="A179:F198">
    <cfRule type="expression" dxfId="1691" priority="64">
      <formula>AND($E179 &gt; 0, ISNUMBER($E179))</formula>
    </cfRule>
    <cfRule type="expression" dxfId="1690" priority="65">
      <formula>AND($E179 = 0 * ISNUMBER($E179))</formula>
    </cfRule>
    <cfRule type="expression" dxfId="1689" priority="66">
      <formula>AND($E179 &lt; 0, ISNUMBER($E179))</formula>
    </cfRule>
  </conditionalFormatting>
  <conditionalFormatting sqref="A179:C198 G179:I198">
    <cfRule type="expression" dxfId="1688" priority="61">
      <formula>AND($H179 &gt; 0, ISNUMBER($H179))</formula>
    </cfRule>
    <cfRule type="expression" dxfId="1687" priority="62">
      <formula>AND($H179 = 0 * ISNUMBER($H179))</formula>
    </cfRule>
    <cfRule type="expression" dxfId="1686" priority="63">
      <formula>AND($H179 &lt; 0, ISNUMBER($H179))</formula>
    </cfRule>
  </conditionalFormatting>
  <conditionalFormatting sqref="A179:C198 J179:L198">
    <cfRule type="expression" dxfId="1685" priority="58">
      <formula>AND($K179 &gt; 0, ISNUMBER($K179))</formula>
    </cfRule>
    <cfRule type="expression" dxfId="1684" priority="59">
      <formula>AND($K179 = 0 * ISNUMBER($K179))</formula>
    </cfRule>
    <cfRule type="expression" dxfId="1683" priority="60">
      <formula>AND($K179 &lt; 0, ISNUMBER($K179))</formula>
    </cfRule>
  </conditionalFormatting>
  <conditionalFormatting sqref="D177:F178 E199:F199">
    <cfRule type="expression" dxfId="1682" priority="52">
      <formula>$E$199 &gt; 0</formula>
    </cfRule>
    <cfRule type="expression" dxfId="1681" priority="53">
      <formula>$E$199 = 0</formula>
    </cfRule>
    <cfRule type="expression" dxfId="1680" priority="54">
      <formula>$E$199 &lt; 0</formula>
    </cfRule>
  </conditionalFormatting>
  <conditionalFormatting sqref="G177:I178 H199:I199">
    <cfRule type="expression" dxfId="1679" priority="49">
      <formula>$H$199 &gt; 0</formula>
    </cfRule>
    <cfRule type="expression" dxfId="1678" priority="50">
      <formula>$H$199 = 0</formula>
    </cfRule>
    <cfRule type="expression" dxfId="1677" priority="51">
      <formula>$H$199 &lt; 0</formula>
    </cfRule>
  </conditionalFormatting>
  <conditionalFormatting sqref="J177:L178 K199:L199">
    <cfRule type="expression" dxfId="1676" priority="46">
      <formula>$K$199 &gt; 0</formula>
    </cfRule>
    <cfRule type="expression" dxfId="1675" priority="47">
      <formula>$K$199 = 0</formula>
    </cfRule>
    <cfRule type="expression" dxfId="1674" priority="48">
      <formula>$K$199 &lt; 0</formula>
    </cfRule>
  </conditionalFormatting>
  <conditionalFormatting sqref="M177:O178 N199:O199">
    <cfRule type="expression" dxfId="1673" priority="43">
      <formula>$N$199 &gt; 0</formula>
    </cfRule>
    <cfRule type="expression" dxfId="1672" priority="44">
      <formula>$N$199 = 0</formula>
    </cfRule>
    <cfRule type="expression" dxfId="1671" priority="45">
      <formula>$N$199 &lt; 0</formula>
    </cfRule>
  </conditionalFormatting>
  <conditionalFormatting sqref="G79">
    <cfRule type="expression" dxfId="1670" priority="40">
      <formula>AND($H79 &gt; 0, ISNUMBER($H79))</formula>
    </cfRule>
    <cfRule type="expression" dxfId="1669" priority="41">
      <formula>AND($H79 = 0 * ISNUMBER($H79))</formula>
    </cfRule>
    <cfRule type="expression" dxfId="1668" priority="42">
      <formula>AND($H79 &lt; 0, ISNUMBER($H79))</formula>
    </cfRule>
  </conditionalFormatting>
  <conditionalFormatting sqref="G80">
    <cfRule type="expression" dxfId="1667" priority="37">
      <formula>AND($H80 &gt; 0, ISNUMBER($H80))</formula>
    </cfRule>
    <cfRule type="expression" dxfId="1666" priority="38">
      <formula>AND($H80 = 0 * ISNUMBER($H80))</formula>
    </cfRule>
    <cfRule type="expression" dxfId="1665" priority="39">
      <formula>AND($H80 &lt; 0, ISNUMBER($H80))</formula>
    </cfRule>
  </conditionalFormatting>
  <conditionalFormatting sqref="G82">
    <cfRule type="expression" dxfId="1664" priority="34">
      <formula>AND($H82 &gt; 0, ISNUMBER($H82))</formula>
    </cfRule>
    <cfRule type="expression" dxfId="1663" priority="35">
      <formula>AND($H82 = 0 * ISNUMBER($H82))</formula>
    </cfRule>
    <cfRule type="expression" dxfId="1662" priority="36">
      <formula>AND($H82 &lt; 0, ISNUMBER($H82))</formula>
    </cfRule>
  </conditionalFormatting>
  <conditionalFormatting sqref="G85">
    <cfRule type="expression" dxfId="1661" priority="31">
      <formula>AND($H85 &gt; 0, ISNUMBER($H85))</formula>
    </cfRule>
    <cfRule type="expression" dxfId="1660" priority="32">
      <formula>AND($H85 = 0 * ISNUMBER($H85))</formula>
    </cfRule>
    <cfRule type="expression" dxfId="1659" priority="33">
      <formula>AND($H85 &lt; 0, ISNUMBER($H85))</formula>
    </cfRule>
  </conditionalFormatting>
  <conditionalFormatting sqref="G87">
    <cfRule type="expression" dxfId="1658" priority="28">
      <formula>AND($H87 &gt; 0, ISNUMBER($H87))</formula>
    </cfRule>
    <cfRule type="expression" dxfId="1657" priority="29">
      <formula>AND($H87 = 0 * ISNUMBER($H87))</formula>
    </cfRule>
    <cfRule type="expression" dxfId="1656" priority="30">
      <formula>AND($H87 &lt; 0, ISNUMBER($H87))</formula>
    </cfRule>
  </conditionalFormatting>
  <conditionalFormatting sqref="G88">
    <cfRule type="expression" dxfId="1655" priority="25">
      <formula>AND($H88 &gt; 0, ISNUMBER($H88))</formula>
    </cfRule>
    <cfRule type="expression" dxfId="1654" priority="26">
      <formula>AND($H88 = 0 * ISNUMBER($H88))</formula>
    </cfRule>
    <cfRule type="expression" dxfId="1653" priority="27">
      <formula>AND($H88 &lt; 0, ISNUMBER($H88))</formula>
    </cfRule>
  </conditionalFormatting>
  <conditionalFormatting sqref="G89">
    <cfRule type="expression" dxfId="1652" priority="22">
      <formula>AND($H89 &gt; 0, ISNUMBER($H89))</formula>
    </cfRule>
    <cfRule type="expression" dxfId="1651" priority="23">
      <formula>AND($H89 = 0 * ISNUMBER($H89))</formula>
    </cfRule>
    <cfRule type="expression" dxfId="1650" priority="24">
      <formula>AND($H89 &lt; 0, ISNUMBER($H89))</formula>
    </cfRule>
  </conditionalFormatting>
  <conditionalFormatting sqref="G98">
    <cfRule type="expression" dxfId="1649" priority="19">
      <formula>AND($H98 &gt; 0, ISNUMBER($H98))</formula>
    </cfRule>
    <cfRule type="expression" dxfId="1648" priority="20">
      <formula>AND($H98 = 0 * ISNUMBER($H98))</formula>
    </cfRule>
    <cfRule type="expression" dxfId="1647" priority="21">
      <formula>AND($H98 &lt; 0, ISNUMBER($H98))</formula>
    </cfRule>
  </conditionalFormatting>
  <conditionalFormatting sqref="G103:G104">
    <cfRule type="expression" dxfId="1646" priority="16">
      <formula>AND($H103 &gt; 0, ISNUMBER($H103))</formula>
    </cfRule>
    <cfRule type="expression" dxfId="1645" priority="17">
      <formula>AND($H103 = 0 * ISNUMBER($H103))</formula>
    </cfRule>
    <cfRule type="expression" dxfId="1644" priority="18">
      <formula>AND($H103 &lt; 0, ISNUMBER($H103))</formula>
    </cfRule>
  </conditionalFormatting>
  <conditionalFormatting sqref="G105">
    <cfRule type="expression" dxfId="1643" priority="10">
      <formula>AND($H105 &gt; 0, ISNUMBER($H105))</formula>
    </cfRule>
    <cfRule type="expression" dxfId="1642" priority="11">
      <formula>AND($H105 = 0 * ISNUMBER($H105))</formula>
    </cfRule>
    <cfRule type="expression" dxfId="1641" priority="12">
      <formula>AND($H105 &lt; 0, ISNUMBER($H105))</formula>
    </cfRule>
  </conditionalFormatting>
  <conditionalFormatting sqref="G112">
    <cfRule type="expression" dxfId="1640" priority="7">
      <formula>AND($H112 &gt; 0, ISNUMBER($H112))</formula>
    </cfRule>
    <cfRule type="expression" dxfId="1639" priority="8">
      <formula>AND($H112 = 0 * ISNUMBER($H112))</formula>
    </cfRule>
    <cfRule type="expression" dxfId="1638" priority="9">
      <formula>AND($H112 &lt; 0, ISNUMBER($H112))</formula>
    </cfRule>
  </conditionalFormatting>
  <conditionalFormatting sqref="G113">
    <cfRule type="expression" dxfId="1637" priority="4">
      <formula>AND($H113 &gt; 0, ISNUMBER($H113))</formula>
    </cfRule>
    <cfRule type="expression" dxfId="1636" priority="5">
      <formula>AND($H113 = 0 * ISNUMBER($H113))</formula>
    </cfRule>
    <cfRule type="expression" dxfId="1635" priority="6">
      <formula>AND($H113 &lt; 0, ISNUMBER($H113))</formula>
    </cfRule>
  </conditionalFormatting>
  <conditionalFormatting sqref="G116">
    <cfRule type="expression" dxfId="1634" priority="1">
      <formula>AND($H116 &gt; 0, ISNUMBER($H116))</formula>
    </cfRule>
    <cfRule type="expression" dxfId="1633" priority="2">
      <formula>AND($H116 = 0 * ISNUMBER($H116))</formula>
    </cfRule>
    <cfRule type="expression" dxfId="1632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44420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201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2021-08-12(목) 오전 00:00</v>
      </c>
      <c r="C15" s="300"/>
      <c r="D15" s="274" t="str">
        <f>TEXT($G$1, "[$-ko-KR]yyyy-mm-dd(ddd) ") &amp; "오후 14:00"</f>
        <v>2021-08-12(목) 오후 14:00</v>
      </c>
      <c r="E15" s="275"/>
      <c r="F15" s="276"/>
      <c r="G15" s="274" t="str">
        <f>TEXT($G$1, "[$-ko-KR]yyyy-mm-dd(ddd) ") &amp; "오후 19:00"</f>
        <v>2021-08-12(목) 오후 19:00</v>
      </c>
      <c r="H15" s="275"/>
      <c r="I15" s="276"/>
      <c r="J15" s="274" t="str">
        <f>TEXT($G$1, "[$-ko-KR]yyyy-mm-dd(ddd) ") &amp; "오후 21:00"</f>
        <v>2021-08-12(목) 오후 21:00</v>
      </c>
      <c r="K15" s="275"/>
      <c r="L15" s="276"/>
      <c r="M15" s="274" t="str">
        <f>TEXT($G$1+1, "[$-ko-KR]yyyy-mm-dd(ddd) ") &amp; "오전 00:00"</f>
        <v>2021-08-13(금)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60"/>
      <c r="R17" s="260"/>
      <c r="S17" s="260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60"/>
      <c r="R18" s="260"/>
      <c r="S18" s="260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50"/>
      <c r="R19" s="250"/>
      <c r="S19" s="250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50"/>
      <c r="R20" s="250"/>
      <c r="S20" s="250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50"/>
      <c r="R21" s="250"/>
      <c r="S21" s="250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50"/>
      <c r="R22" s="250"/>
      <c r="S22" s="250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50"/>
      <c r="R23" s="250"/>
      <c r="S23" s="250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50"/>
      <c r="R24" s="250"/>
      <c r="S24" s="250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51"/>
      <c r="R26" s="252"/>
      <c r="S26" s="253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54"/>
      <c r="R27" s="255"/>
      <c r="S27" s="256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257"/>
      <c r="R28" s="258"/>
      <c r="S28" s="259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50"/>
      <c r="R29" s="250"/>
      <c r="S29" s="250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60"/>
      <c r="R30" s="260"/>
      <c r="S30" s="260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60"/>
      <c r="R31" s="260"/>
      <c r="S31" s="260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50"/>
      <c r="R32" s="250"/>
      <c r="S32" s="250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50"/>
      <c r="R33" s="250"/>
      <c r="S33" s="250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201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2021-08-12(목) 오전 00:00</v>
      </c>
      <c r="C42" s="302"/>
      <c r="D42" s="274" t="str">
        <f>TEXT($G$1, "[$-ko-KR]yyyy-mm-dd(ddd) ") &amp; "오후 14:00"</f>
        <v>2021-08-12(목) 오후 14:00</v>
      </c>
      <c r="E42" s="275"/>
      <c r="F42" s="276"/>
      <c r="G42" s="274" t="str">
        <f>TEXT($G$1, "[$-ko-KR]yyyy-mm-dd(ddd) ") &amp; "오후 19:00"</f>
        <v>2021-08-12(목) 오후 19:00</v>
      </c>
      <c r="H42" s="275"/>
      <c r="I42" s="276"/>
      <c r="J42" s="274" t="str">
        <f>TEXT($G$1, "[$-ko-KR]yyyy-mm-dd(ddd) ") &amp; "오후 21:00"</f>
        <v>2021-08-12(목) 오후 21:00</v>
      </c>
      <c r="K42" s="275"/>
      <c r="L42" s="276"/>
      <c r="M42" s="274" t="str">
        <f>TEXT($G$1+1, "[$-ko-KR]yyyy-mm-dd(ddd) ") &amp; "오전 00:00"</f>
        <v>2021-08-13(금)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60"/>
      <c r="R44" s="260"/>
      <c r="S44" s="260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60"/>
      <c r="R45" s="260"/>
      <c r="S45" s="260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50"/>
      <c r="R46" s="250"/>
      <c r="S46" s="250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50"/>
      <c r="R47" s="250"/>
      <c r="S47" s="250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50"/>
      <c r="R48" s="250"/>
      <c r="S48" s="250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50"/>
      <c r="R49" s="250"/>
      <c r="S49" s="250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50"/>
      <c r="R50" s="250"/>
      <c r="S50" s="250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50"/>
      <c r="R51" s="250"/>
      <c r="S51" s="250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51"/>
      <c r="R53" s="252"/>
      <c r="S53" s="253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54"/>
      <c r="R54" s="255"/>
      <c r="S54" s="256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57"/>
      <c r="R55" s="258"/>
      <c r="S55" s="259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50"/>
      <c r="R56" s="250"/>
      <c r="S56" s="250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60"/>
      <c r="R57" s="260"/>
      <c r="S57" s="260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60"/>
      <c r="R58" s="260"/>
      <c r="S58" s="260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50"/>
      <c r="R59" s="250"/>
      <c r="S59" s="250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50"/>
      <c r="R60" s="250"/>
      <c r="S60" s="250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50"/>
      <c r="R61" s="250"/>
      <c r="S61" s="25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201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2021-08-12(목) 오전 00:00</v>
      </c>
      <c r="C69" s="302"/>
      <c r="D69" s="274" t="str">
        <f>TEXT($G$1, "[$-ko-KR]yyyy-mm-dd(ddd) ") &amp; "오후 14:00"</f>
        <v>2021-08-12(목) 오후 14:00</v>
      </c>
      <c r="E69" s="275"/>
      <c r="F69" s="276"/>
      <c r="G69" s="274" t="str">
        <f>TEXT($G$1, "[$-ko-KR]yyyy-mm-dd(ddd) ") &amp; "오후 19:00"</f>
        <v>2021-08-12(목) 오후 19:00</v>
      </c>
      <c r="H69" s="275"/>
      <c r="I69" s="276"/>
      <c r="J69" s="274" t="str">
        <f>TEXT($G$1, "[$-ko-KR]yyyy-mm-dd(ddd) ") &amp; "오후 21:00"</f>
        <v>2021-08-12(목) 오후 21:00</v>
      </c>
      <c r="K69" s="275"/>
      <c r="L69" s="276"/>
      <c r="M69" s="274" t="str">
        <f>TEXT($G$1+1, "[$-ko-KR]yyyy-mm-dd(ddd) ") &amp; "오전 00:00"</f>
        <v>2021-08-13(금)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60"/>
      <c r="R71" s="260"/>
      <c r="S71" s="260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60"/>
      <c r="R72" s="260"/>
      <c r="S72" s="260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50"/>
      <c r="R73" s="250"/>
      <c r="S73" s="250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50"/>
      <c r="R74" s="250"/>
      <c r="S74" s="250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50"/>
      <c r="R75" s="250"/>
      <c r="S75" s="250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50"/>
      <c r="R76" s="250"/>
      <c r="S76" s="250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50"/>
      <c r="R77" s="250"/>
      <c r="S77" s="250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50"/>
      <c r="R78" s="250"/>
      <c r="S78" s="250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51"/>
      <c r="R80" s="252"/>
      <c r="S80" s="253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54"/>
      <c r="R81" s="255"/>
      <c r="S81" s="256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57"/>
      <c r="R82" s="258"/>
      <c r="S82" s="259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50"/>
      <c r="R83" s="250"/>
      <c r="S83" s="250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60"/>
      <c r="R84" s="260"/>
      <c r="S84" s="260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60"/>
      <c r="R85" s="260"/>
      <c r="S85" s="260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50"/>
      <c r="R86" s="250"/>
      <c r="S86" s="250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50"/>
      <c r="R87" s="250"/>
      <c r="S87" s="250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50"/>
      <c r="R88" s="250"/>
      <c r="S88" s="250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39"/>
      <c r="R89" s="240"/>
      <c r="S89" s="241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201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2021-08-12(목) 오전 00:00</v>
      </c>
      <c r="C96" s="302"/>
      <c r="D96" s="274" t="str">
        <f>TEXT($G$1, "[$-ko-KR]yyyy-mm-dd(ddd) ") &amp; "오후 14:00"</f>
        <v>2021-08-12(목) 오후 14:00</v>
      </c>
      <c r="E96" s="275"/>
      <c r="F96" s="276"/>
      <c r="G96" s="274" t="str">
        <f>TEXT($G$1, "[$-ko-KR]yyyy-mm-dd(ddd) ") &amp; "오후 19:00"</f>
        <v>2021-08-12(목) 오후 19:00</v>
      </c>
      <c r="H96" s="275"/>
      <c r="I96" s="276"/>
      <c r="J96" s="274" t="str">
        <f>TEXT($G$1, "[$-ko-KR]yyyy-mm-dd(ddd) ") &amp; "오후 21:00"</f>
        <v>2021-08-12(목) 오후 21:00</v>
      </c>
      <c r="K96" s="275"/>
      <c r="L96" s="276"/>
      <c r="M96" s="274" t="str">
        <f>TEXT($G$1+1, "[$-ko-KR]yyyy-mm-dd(ddd) ") &amp; "오전 00:00"</f>
        <v>2021-08-13(금)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60"/>
      <c r="R98" s="260"/>
      <c r="S98" s="260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60"/>
      <c r="R99" s="260"/>
      <c r="S99" s="260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50"/>
      <c r="R100" s="250"/>
      <c r="S100" s="250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50"/>
      <c r="R101" s="250"/>
      <c r="S101" s="250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50"/>
      <c r="R102" s="250"/>
      <c r="S102" s="250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50"/>
      <c r="R103" s="250"/>
      <c r="S103" s="250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50"/>
      <c r="R104" s="250"/>
      <c r="S104" s="250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50"/>
      <c r="R105" s="250"/>
      <c r="S105" s="250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51"/>
      <c r="R107" s="252"/>
      <c r="S107" s="253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54"/>
      <c r="R108" s="255"/>
      <c r="S108" s="256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57"/>
      <c r="R109" s="258"/>
      <c r="S109" s="259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50"/>
      <c r="R110" s="250"/>
      <c r="S110" s="250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60"/>
      <c r="R111" s="260"/>
      <c r="S111" s="260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60"/>
      <c r="R112" s="260"/>
      <c r="S112" s="260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50"/>
      <c r="R113" s="250"/>
      <c r="S113" s="250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50"/>
      <c r="R114" s="250"/>
      <c r="S114" s="250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50"/>
      <c r="R115" s="250"/>
      <c r="S115" s="250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39"/>
      <c r="R116" s="240"/>
      <c r="S116" s="241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201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2021-08-12(목) 오전 00:00</v>
      </c>
      <c r="C123" s="302"/>
      <c r="D123" s="274" t="str">
        <f>TEXT($G$1, "[$-ko-KR]yyyy-mm-dd(ddd) ") &amp; "오후 14:00"</f>
        <v>2021-08-12(목) 오후 14:00</v>
      </c>
      <c r="E123" s="275"/>
      <c r="F123" s="276"/>
      <c r="G123" s="274" t="str">
        <f>TEXT($G$1, "[$-ko-KR]yyyy-mm-dd(ddd) ") &amp; "오후 19:00"</f>
        <v>2021-08-12(목) 오후 19:00</v>
      </c>
      <c r="H123" s="275"/>
      <c r="I123" s="276"/>
      <c r="J123" s="274" t="str">
        <f>TEXT($G$1, "[$-ko-KR]yyyy-mm-dd(ddd) ") &amp; "오후 21:00"</f>
        <v>2021-08-12(목) 오후 21:00</v>
      </c>
      <c r="K123" s="275"/>
      <c r="L123" s="276"/>
      <c r="M123" s="274" t="str">
        <f>TEXT($G$1+1, "[$-ko-KR]yyyy-mm-dd(ddd) ") &amp; "오전 00:00"</f>
        <v>2021-08-13(금)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60"/>
      <c r="R125" s="260"/>
      <c r="S125" s="260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60"/>
      <c r="R126" s="260"/>
      <c r="S126" s="260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50"/>
      <c r="R127" s="250"/>
      <c r="S127" s="250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50"/>
      <c r="R128" s="250"/>
      <c r="S128" s="250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50"/>
      <c r="R129" s="250"/>
      <c r="S129" s="250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50"/>
      <c r="R130" s="250"/>
      <c r="S130" s="250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50"/>
      <c r="R131" s="250"/>
      <c r="S131" s="250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50"/>
      <c r="R132" s="250"/>
      <c r="S132" s="250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51"/>
      <c r="R134" s="252"/>
      <c r="S134" s="253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54"/>
      <c r="R135" s="255"/>
      <c r="S135" s="256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57"/>
      <c r="R136" s="258"/>
      <c r="S136" s="259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50"/>
      <c r="R137" s="250"/>
      <c r="S137" s="250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60"/>
      <c r="R138" s="260"/>
      <c r="S138" s="260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60"/>
      <c r="R139" s="260"/>
      <c r="S139" s="260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50"/>
      <c r="R140" s="250"/>
      <c r="S140" s="250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50"/>
      <c r="R141" s="250"/>
      <c r="S141" s="250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50"/>
      <c r="R142" s="250"/>
      <c r="S142" s="25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201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2021-08-12(목) 오전 00:00</v>
      </c>
      <c r="C150" s="302"/>
      <c r="D150" s="274" t="str">
        <f>TEXT($G$1, "[$-ko-KR]yyyy-mm-dd(ddd) ") &amp; "오후 14:00"</f>
        <v>2021-08-12(목) 오후 14:00</v>
      </c>
      <c r="E150" s="275"/>
      <c r="F150" s="276"/>
      <c r="G150" s="274" t="str">
        <f>TEXT($G$1, "[$-ko-KR]yyyy-mm-dd(ddd) ") &amp; "오후 19:00"</f>
        <v>2021-08-12(목) 오후 19:00</v>
      </c>
      <c r="H150" s="275"/>
      <c r="I150" s="276"/>
      <c r="J150" s="274" t="str">
        <f>TEXT($G$1, "[$-ko-KR]yyyy-mm-dd(ddd) ") &amp; "오후 21:00"</f>
        <v>2021-08-12(목) 오후 21:00</v>
      </c>
      <c r="K150" s="275"/>
      <c r="L150" s="276"/>
      <c r="M150" s="274" t="str">
        <f>TEXT($G$1+1, "[$-ko-KR]yyyy-mm-dd(ddd) ") &amp; "오전 00:00"</f>
        <v>2021-08-13(금)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60"/>
      <c r="R152" s="260"/>
      <c r="S152" s="260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60"/>
      <c r="R153" s="260"/>
      <c r="S153" s="260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50"/>
      <c r="R154" s="250"/>
      <c r="S154" s="250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50"/>
      <c r="R155" s="250"/>
      <c r="S155" s="250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50"/>
      <c r="R156" s="250"/>
      <c r="S156" s="250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50"/>
      <c r="R157" s="250"/>
      <c r="S157" s="250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50"/>
      <c r="R158" s="250"/>
      <c r="S158" s="250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50"/>
      <c r="R159" s="250"/>
      <c r="S159" s="250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51"/>
      <c r="R161" s="252"/>
      <c r="S161" s="253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54"/>
      <c r="R162" s="255"/>
      <c r="S162" s="256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57"/>
      <c r="R163" s="258"/>
      <c r="S163" s="259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50"/>
      <c r="R164" s="250"/>
      <c r="S164" s="250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60"/>
      <c r="R165" s="260"/>
      <c r="S165" s="260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60"/>
      <c r="R166" s="260"/>
      <c r="S166" s="260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50"/>
      <c r="R167" s="250"/>
      <c r="S167" s="250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50"/>
      <c r="R168" s="250"/>
      <c r="S168" s="250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50"/>
      <c r="R169" s="250"/>
      <c r="S169" s="250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39"/>
      <c r="R170" s="240"/>
      <c r="S170" s="241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201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2021-08-12(목) 오전 00:00</v>
      </c>
      <c r="C177" s="302"/>
      <c r="D177" s="274" t="str">
        <f>TEXT($G$1, "[$-ko-KR]yyyy-mm-dd(ddd) ") &amp; "오후 14:00"</f>
        <v>2021-08-12(목) 오후 14:00</v>
      </c>
      <c r="E177" s="275"/>
      <c r="F177" s="276"/>
      <c r="G177" s="274" t="str">
        <f>TEXT($G$1, "[$-ko-KR]yyyy-mm-dd(ddd) ") &amp; "오후 19:00"</f>
        <v>2021-08-12(목) 오후 19:00</v>
      </c>
      <c r="H177" s="275"/>
      <c r="I177" s="276"/>
      <c r="J177" s="274" t="str">
        <f>TEXT($G$1, "[$-ko-KR]yyyy-mm-dd(ddd) ") &amp; "오후 21:00"</f>
        <v>2021-08-12(목) 오후 21:00</v>
      </c>
      <c r="K177" s="275"/>
      <c r="L177" s="276"/>
      <c r="M177" s="274" t="str">
        <f>TEXT($G$1+1, "[$-ko-KR]yyyy-mm-dd(ddd) ") &amp; "오전 00:00"</f>
        <v>2021-08-13(금)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60"/>
      <c r="R179" s="260"/>
      <c r="S179" s="260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60"/>
      <c r="R180" s="260"/>
      <c r="S180" s="260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50"/>
      <c r="R181" s="250"/>
      <c r="S181" s="250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50"/>
      <c r="R182" s="250"/>
      <c r="S182" s="250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50"/>
      <c r="R183" s="250"/>
      <c r="S183" s="250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50"/>
      <c r="R184" s="250"/>
      <c r="S184" s="250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50"/>
      <c r="R185" s="250"/>
      <c r="S185" s="250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50"/>
      <c r="R186" s="250"/>
      <c r="S186" s="250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51"/>
      <c r="R188" s="252"/>
      <c r="S188" s="253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54"/>
      <c r="R189" s="255"/>
      <c r="S189" s="256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57"/>
      <c r="R190" s="258"/>
      <c r="S190" s="259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50"/>
      <c r="R191" s="250"/>
      <c r="S191" s="250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60"/>
      <c r="R192" s="260"/>
      <c r="S192" s="260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60"/>
      <c r="R193" s="260"/>
      <c r="S193" s="260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50"/>
      <c r="R194" s="250"/>
      <c r="S194" s="250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50"/>
      <c r="R195" s="250"/>
      <c r="S195" s="250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50"/>
      <c r="R196" s="250"/>
      <c r="S196" s="250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39"/>
      <c r="R197" s="240"/>
      <c r="S197" s="241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45"/>
      <c r="R199" s="246"/>
      <c r="S199" s="24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21" priority="157">
      <formula>AND($N17 &gt; 0, ISNUMBER($N17))</formula>
    </cfRule>
    <cfRule type="expression" dxfId="1620" priority="158">
      <formula>AND($N17 = 0 * ISNUMBER($N17))</formula>
    </cfRule>
    <cfRule type="expression" dxfId="1619" priority="159">
      <formula>AND($N17 &lt; 0, ISNUMBER($N17))</formula>
    </cfRule>
  </conditionalFormatting>
  <conditionalFormatting sqref="A17:F36">
    <cfRule type="expression" dxfId="1618" priority="166">
      <formula>AND($E17 &gt; 0, ISNUMBER($E17))</formula>
    </cfRule>
    <cfRule type="expression" dxfId="1617" priority="167">
      <formula>AND($E17 = 0 * ISNUMBER($E17))</formula>
    </cfRule>
    <cfRule type="expression" dxfId="1616" priority="168">
      <formula>AND($E17 &lt; 0, ISNUMBER($E17))</formula>
    </cfRule>
  </conditionalFormatting>
  <conditionalFormatting sqref="A17:C36 G17:I36">
    <cfRule type="expression" dxfId="1615" priority="163">
      <formula>AND($H17 &gt; 0, ISNUMBER($H17))</formula>
    </cfRule>
    <cfRule type="expression" dxfId="1614" priority="164">
      <formula>AND($H17 = 0 * ISNUMBER($H17))</formula>
    </cfRule>
    <cfRule type="expression" dxfId="1613" priority="165">
      <formula>AND($H17 &lt; 0, ISNUMBER($H17))</formula>
    </cfRule>
  </conditionalFormatting>
  <conditionalFormatting sqref="A17:C36 J17:L36">
    <cfRule type="expression" dxfId="1612" priority="160">
      <formula>AND($K17 &gt; 0, ISNUMBER($K17))</formula>
    </cfRule>
    <cfRule type="expression" dxfId="1611" priority="161">
      <formula>AND($K17 = 0 * ISNUMBER($K17))</formula>
    </cfRule>
    <cfRule type="expression" dxfId="1610" priority="162">
      <formula>AND($K17 &lt; 0, ISNUMBER($K17))</formula>
    </cfRule>
  </conditionalFormatting>
  <conditionalFormatting sqref="D15:F16 E37:F37">
    <cfRule type="expression" dxfId="1609" priority="154">
      <formula>$E$37 &gt; 0</formula>
    </cfRule>
    <cfRule type="expression" dxfId="1608" priority="155">
      <formula>$E$37 = 0</formula>
    </cfRule>
    <cfRule type="expression" dxfId="1607" priority="156">
      <formula>$E$37 &lt; 0</formula>
    </cfRule>
  </conditionalFormatting>
  <conditionalFormatting sqref="G15:I16 H37:I37">
    <cfRule type="expression" dxfId="1606" priority="151">
      <formula>$H$37 &gt; 0</formula>
    </cfRule>
    <cfRule type="expression" dxfId="1605" priority="152">
      <formula>$H$37 = 0</formula>
    </cfRule>
    <cfRule type="expression" dxfId="1604" priority="153">
      <formula>$H$37 &lt; 0</formula>
    </cfRule>
  </conditionalFormatting>
  <conditionalFormatting sqref="J15:L16 K37:L37">
    <cfRule type="expression" dxfId="1603" priority="148">
      <formula>$K$37 &gt; 0</formula>
    </cfRule>
    <cfRule type="expression" dxfId="1602" priority="149">
      <formula>$K$37 = 0</formula>
    </cfRule>
    <cfRule type="expression" dxfId="1601" priority="150">
      <formula>$K$37 &lt; 0</formula>
    </cfRule>
  </conditionalFormatting>
  <conditionalFormatting sqref="M15:O16 N37:O37">
    <cfRule type="expression" dxfId="1600" priority="145">
      <formula>$N$37 &gt; 0</formula>
    </cfRule>
    <cfRule type="expression" dxfId="1599" priority="146">
      <formula>$N$37 = 0</formula>
    </cfRule>
    <cfRule type="expression" dxfId="1598" priority="147">
      <formula>$N$37 &lt; 0</formula>
    </cfRule>
  </conditionalFormatting>
  <conditionalFormatting sqref="A44:C63 M44:O63">
    <cfRule type="expression" dxfId="1597" priority="133">
      <formula>AND($N44 &gt; 0, ISNUMBER($N44))</formula>
    </cfRule>
    <cfRule type="expression" dxfId="1596" priority="134">
      <formula>AND($N44 = 0 * ISNUMBER($N44))</formula>
    </cfRule>
    <cfRule type="expression" dxfId="1595" priority="135">
      <formula>AND($N44 &lt; 0, ISNUMBER($N44))</formula>
    </cfRule>
  </conditionalFormatting>
  <conditionalFormatting sqref="A44:F63">
    <cfRule type="expression" dxfId="1594" priority="142">
      <formula>AND($E44 &gt; 0, ISNUMBER($E44))</formula>
    </cfRule>
    <cfRule type="expression" dxfId="1593" priority="143">
      <formula>AND($E44 = 0 * ISNUMBER($E44))</formula>
    </cfRule>
    <cfRule type="expression" dxfId="1592" priority="144">
      <formula>AND($E44 &lt; 0, ISNUMBER($E44))</formula>
    </cfRule>
  </conditionalFormatting>
  <conditionalFormatting sqref="A44:C63 G44:I63">
    <cfRule type="expression" dxfId="1591" priority="139">
      <formula>AND($H44 &gt; 0, ISNUMBER($H44))</formula>
    </cfRule>
    <cfRule type="expression" dxfId="1590" priority="140">
      <formula>AND($H44 = 0 * ISNUMBER($H44))</formula>
    </cfRule>
    <cfRule type="expression" dxfId="1589" priority="141">
      <formula>AND($H44 &lt; 0, ISNUMBER($H44))</formula>
    </cfRule>
  </conditionalFormatting>
  <conditionalFormatting sqref="A44:C63 J44:L63">
    <cfRule type="expression" dxfId="1588" priority="136">
      <formula>AND($K44 &gt; 0, ISNUMBER($K44))</formula>
    </cfRule>
    <cfRule type="expression" dxfId="1587" priority="137">
      <formula>AND($K44 = 0 * ISNUMBER($K44))</formula>
    </cfRule>
    <cfRule type="expression" dxfId="1586" priority="138">
      <formula>AND($K44 &lt; 0, ISNUMBER($K44))</formula>
    </cfRule>
  </conditionalFormatting>
  <conditionalFormatting sqref="D42:F43 E64:F64">
    <cfRule type="expression" dxfId="1585" priority="130">
      <formula>$E$64 &gt; 0</formula>
    </cfRule>
    <cfRule type="expression" dxfId="1584" priority="131">
      <formula>$E$64 = 0</formula>
    </cfRule>
    <cfRule type="expression" dxfId="1583" priority="132">
      <formula>$E$64 &lt; 0</formula>
    </cfRule>
  </conditionalFormatting>
  <conditionalFormatting sqref="G42:I43 H64:I64">
    <cfRule type="expression" dxfId="1582" priority="127">
      <formula>$H$64 &gt; 0</formula>
    </cfRule>
    <cfRule type="expression" dxfId="1581" priority="128">
      <formula>$H$64 = 0</formula>
    </cfRule>
    <cfRule type="expression" dxfId="1580" priority="129">
      <formula>$H$64 &lt; 0</formula>
    </cfRule>
  </conditionalFormatting>
  <conditionalFormatting sqref="J42:L43 K64:L64">
    <cfRule type="expression" dxfId="1579" priority="124">
      <formula>$K$64 &gt; 0</formula>
    </cfRule>
    <cfRule type="expression" dxfId="1578" priority="125">
      <formula>$K$64 = 0</formula>
    </cfRule>
    <cfRule type="expression" dxfId="1577" priority="126">
      <formula>$K$64 &lt; 0</formula>
    </cfRule>
  </conditionalFormatting>
  <conditionalFormatting sqref="M42:O43 N64:O64">
    <cfRule type="expression" dxfId="1576" priority="121">
      <formula>$N$64 &gt; 0</formula>
    </cfRule>
    <cfRule type="expression" dxfId="1575" priority="122">
      <formula>$N$64 = 0</formula>
    </cfRule>
    <cfRule type="expression" dxfId="1574" priority="123">
      <formula>$N$64 &lt; 0</formula>
    </cfRule>
  </conditionalFormatting>
  <conditionalFormatting sqref="A71:C90 M71:O90">
    <cfRule type="expression" dxfId="1573" priority="109">
      <formula>AND($N71 &gt; 0, ISNUMBER($N71))</formula>
    </cfRule>
    <cfRule type="expression" dxfId="1572" priority="110">
      <formula>AND($N71 = 0 * ISNUMBER($N71))</formula>
    </cfRule>
    <cfRule type="expression" dxfId="1571" priority="111">
      <formula>AND($N71 &lt; 0, ISNUMBER($N71))</formula>
    </cfRule>
  </conditionalFormatting>
  <conditionalFormatting sqref="A71:F90">
    <cfRule type="expression" dxfId="1570" priority="118">
      <formula>AND($E71 &gt; 0, ISNUMBER($E71))</formula>
    </cfRule>
    <cfRule type="expression" dxfId="1569" priority="119">
      <formula>AND($E71 = 0 * ISNUMBER($E71))</formula>
    </cfRule>
    <cfRule type="expression" dxfId="1568" priority="120">
      <formula>AND($E71 &lt; 0, ISNUMBER($E71))</formula>
    </cfRule>
  </conditionalFormatting>
  <conditionalFormatting sqref="A71:C90 G71:I90">
    <cfRule type="expression" dxfId="1567" priority="115">
      <formula>AND($H71 &gt; 0, ISNUMBER($H71))</formula>
    </cfRule>
    <cfRule type="expression" dxfId="1566" priority="116">
      <formula>AND($H71 = 0 * ISNUMBER($H71))</formula>
    </cfRule>
    <cfRule type="expression" dxfId="1565" priority="117">
      <formula>AND($H71 &lt; 0, ISNUMBER($H71))</formula>
    </cfRule>
  </conditionalFormatting>
  <conditionalFormatting sqref="A71:C90 J71:L90">
    <cfRule type="expression" dxfId="1564" priority="112">
      <formula>AND($K71 &gt; 0, ISNUMBER($K71))</formula>
    </cfRule>
    <cfRule type="expression" dxfId="1563" priority="113">
      <formula>AND($K71 = 0 * ISNUMBER($K71))</formula>
    </cfRule>
    <cfRule type="expression" dxfId="1562" priority="114">
      <formula>AND($K71 &lt; 0, ISNUMBER($K71))</formula>
    </cfRule>
  </conditionalFormatting>
  <conditionalFormatting sqref="D69:F70 E91:F91">
    <cfRule type="expression" dxfId="1561" priority="106">
      <formula>$E$91 &gt; 0</formula>
    </cfRule>
    <cfRule type="expression" dxfId="1560" priority="107">
      <formula>$E$91 = 0</formula>
    </cfRule>
    <cfRule type="expression" dxfId="1559" priority="108">
      <formula>$E$91 &lt; 0</formula>
    </cfRule>
  </conditionalFormatting>
  <conditionalFormatting sqref="G69:I70 H91:I91">
    <cfRule type="expression" dxfId="1558" priority="103">
      <formula>$H$91 &gt; 0</formula>
    </cfRule>
    <cfRule type="expression" dxfId="1557" priority="104">
      <formula>$H$91 = 0</formula>
    </cfRule>
    <cfRule type="expression" dxfId="1556" priority="105">
      <formula>$H$91 &lt; 0</formula>
    </cfRule>
  </conditionalFormatting>
  <conditionalFormatting sqref="J69:L70 K91:L91">
    <cfRule type="expression" dxfId="1555" priority="100">
      <formula>$K$91 &gt; 0</formula>
    </cfRule>
    <cfRule type="expression" dxfId="1554" priority="101">
      <formula>$K$91 = 0</formula>
    </cfRule>
    <cfRule type="expression" dxfId="1553" priority="102">
      <formula>$K$91 &lt; 0</formula>
    </cfRule>
  </conditionalFormatting>
  <conditionalFormatting sqref="M69:O70 N91:O91">
    <cfRule type="expression" dxfId="1552" priority="97">
      <formula>$N$91 &gt; 0</formula>
    </cfRule>
    <cfRule type="expression" dxfId="1551" priority="98">
      <formula>$N$91 = 0</formula>
    </cfRule>
    <cfRule type="expression" dxfId="1550" priority="99">
      <formula>$N$91 &lt; 0</formula>
    </cfRule>
  </conditionalFormatting>
  <conditionalFormatting sqref="A98:C117 M98:O117">
    <cfRule type="expression" dxfId="1549" priority="85">
      <formula>AND($N98 &gt; 0, ISNUMBER($N98))</formula>
    </cfRule>
    <cfRule type="expression" dxfId="1548" priority="86">
      <formula>AND($N98 = 0 * ISNUMBER($N98))</formula>
    </cfRule>
    <cfRule type="expression" dxfId="1547" priority="87">
      <formula>AND($N98 &lt; 0, ISNUMBER($N98))</formula>
    </cfRule>
  </conditionalFormatting>
  <conditionalFormatting sqref="A98:F117">
    <cfRule type="expression" dxfId="1546" priority="94">
      <formula>AND($E98 &gt; 0, ISNUMBER($E98))</formula>
    </cfRule>
    <cfRule type="expression" dxfId="1545" priority="95">
      <formula>AND($E98 = 0 * ISNUMBER($E98))</formula>
    </cfRule>
    <cfRule type="expression" dxfId="1544" priority="96">
      <formula>AND($E98 &lt; 0, ISNUMBER($E98))</formula>
    </cfRule>
  </conditionalFormatting>
  <conditionalFormatting sqref="A98:C117 G98:I117">
    <cfRule type="expression" dxfId="1543" priority="91">
      <formula>AND($H98 &gt; 0, ISNUMBER($H98))</formula>
    </cfRule>
    <cfRule type="expression" dxfId="1542" priority="92">
      <formula>AND($H98 = 0 * ISNUMBER($H98))</formula>
    </cfRule>
    <cfRule type="expression" dxfId="1541" priority="93">
      <formula>AND($H98 &lt; 0, ISNUMBER($H98))</formula>
    </cfRule>
  </conditionalFormatting>
  <conditionalFormatting sqref="A98:C117 J98:L117">
    <cfRule type="expression" dxfId="1540" priority="88">
      <formula>AND($K98 &gt; 0, ISNUMBER($K98))</formula>
    </cfRule>
    <cfRule type="expression" dxfId="1539" priority="89">
      <formula>AND($K98 = 0 * ISNUMBER($K98))</formula>
    </cfRule>
    <cfRule type="expression" dxfId="1538" priority="90">
      <formula>AND($K98 &lt; 0, ISNUMBER($K98))</formula>
    </cfRule>
  </conditionalFormatting>
  <conditionalFormatting sqref="D96:F97 E118:F118">
    <cfRule type="expression" dxfId="1537" priority="82">
      <formula>$E$118 &gt; 0</formula>
    </cfRule>
    <cfRule type="expression" dxfId="1536" priority="83">
      <formula>$E$118 = 0</formula>
    </cfRule>
    <cfRule type="expression" dxfId="1535" priority="84">
      <formula>$E$118 &lt; 0</formula>
    </cfRule>
  </conditionalFormatting>
  <conditionalFormatting sqref="G96:I97 H118:I118">
    <cfRule type="expression" dxfId="1534" priority="79">
      <formula>$H$118 &gt; 0</formula>
    </cfRule>
    <cfRule type="expression" dxfId="1533" priority="80">
      <formula>$H$118 = 0</formula>
    </cfRule>
    <cfRule type="expression" dxfId="1532" priority="81">
      <formula>$H$118 &lt; 0</formula>
    </cfRule>
  </conditionalFormatting>
  <conditionalFormatting sqref="J96:L97 K118:L118">
    <cfRule type="expression" dxfId="1531" priority="76">
      <formula>$K$118 &gt; 0</formula>
    </cfRule>
    <cfRule type="expression" dxfId="1530" priority="77">
      <formula>$K$118 = 0</formula>
    </cfRule>
    <cfRule type="expression" dxfId="1529" priority="78">
      <formula>$K$118 &lt; 0</formula>
    </cfRule>
  </conditionalFormatting>
  <conditionalFormatting sqref="M96:O97 N118:O118">
    <cfRule type="expression" dxfId="1528" priority="73">
      <formula>$N$118 &gt; 0</formula>
    </cfRule>
    <cfRule type="expression" dxfId="1527" priority="74">
      <formula>$N$118 = 0</formula>
    </cfRule>
    <cfRule type="expression" dxfId="1526" priority="75">
      <formula>$N$118 &lt; 0</formula>
    </cfRule>
  </conditionalFormatting>
  <conditionalFormatting sqref="A125:C144 M125:O144">
    <cfRule type="expression" dxfId="1525" priority="61">
      <formula>AND($N125 &gt; 0, ISNUMBER($N125))</formula>
    </cfRule>
    <cfRule type="expression" dxfId="1524" priority="62">
      <formula>AND($N125 = 0 * ISNUMBER($N125))</formula>
    </cfRule>
    <cfRule type="expression" dxfId="1523" priority="63">
      <formula>AND($N125 &lt; 0, ISNUMBER($N125))</formula>
    </cfRule>
  </conditionalFormatting>
  <conditionalFormatting sqref="A125:F144">
    <cfRule type="expression" dxfId="1522" priority="70">
      <formula>AND($E125 &gt; 0, ISNUMBER($E125))</formula>
    </cfRule>
    <cfRule type="expression" dxfId="1521" priority="71">
      <formula>AND($E125 = 0 * ISNUMBER($E125))</formula>
    </cfRule>
    <cfRule type="expression" dxfId="1520" priority="72">
      <formula>AND($E125 &lt; 0, ISNUMBER($E125))</formula>
    </cfRule>
  </conditionalFormatting>
  <conditionalFormatting sqref="A125:C144 G125:I144">
    <cfRule type="expression" dxfId="1519" priority="67">
      <formula>AND($H125 &gt; 0, ISNUMBER($H125))</formula>
    </cfRule>
    <cfRule type="expression" dxfId="1518" priority="68">
      <formula>AND($H125 = 0 * ISNUMBER($H125))</formula>
    </cfRule>
    <cfRule type="expression" dxfId="1517" priority="69">
      <formula>AND($H125 &lt; 0, ISNUMBER($H125))</formula>
    </cfRule>
  </conditionalFormatting>
  <conditionalFormatting sqref="A125:C144 J125:L144">
    <cfRule type="expression" dxfId="1516" priority="64">
      <formula>AND($K125 &gt; 0, ISNUMBER($K125))</formula>
    </cfRule>
    <cfRule type="expression" dxfId="1515" priority="65">
      <formula>AND($K125 = 0 * ISNUMBER($K125))</formula>
    </cfRule>
    <cfRule type="expression" dxfId="1514" priority="66">
      <formula>AND($K125 &lt; 0, ISNUMBER($K125))</formula>
    </cfRule>
  </conditionalFormatting>
  <conditionalFormatting sqref="D123:F124 E145:F145">
    <cfRule type="expression" dxfId="1513" priority="58">
      <formula>$E$145 &gt; 0</formula>
    </cfRule>
    <cfRule type="expression" dxfId="1512" priority="59">
      <formula>$E$145 = 0</formula>
    </cfRule>
    <cfRule type="expression" dxfId="1511" priority="60">
      <formula>$E$145 &lt; 0</formula>
    </cfRule>
  </conditionalFormatting>
  <conditionalFormatting sqref="G123:I124 H145:I145">
    <cfRule type="expression" dxfId="1510" priority="55">
      <formula>$H$145 &gt; 0</formula>
    </cfRule>
    <cfRule type="expression" dxfId="1509" priority="56">
      <formula>$H$145 = 0</formula>
    </cfRule>
    <cfRule type="expression" dxfId="1508" priority="57">
      <formula>$H$145 &lt; 0</formula>
    </cfRule>
  </conditionalFormatting>
  <conditionalFormatting sqref="J123:L124 K145:L145">
    <cfRule type="expression" dxfId="1507" priority="52">
      <formula>$K$145 &gt; 0</formula>
    </cfRule>
    <cfRule type="expression" dxfId="1506" priority="53">
      <formula>$K$145 = 0</formula>
    </cfRule>
    <cfRule type="expression" dxfId="1505" priority="54">
      <formula>$K$145 &lt; 0</formula>
    </cfRule>
  </conditionalFormatting>
  <conditionalFormatting sqref="M123:O124 N145:O145">
    <cfRule type="expression" dxfId="1504" priority="49">
      <formula>$N$145 &gt; 0</formula>
    </cfRule>
    <cfRule type="expression" dxfId="1503" priority="50">
      <formula>$N$145 = 0</formula>
    </cfRule>
    <cfRule type="expression" dxfId="1502" priority="51">
      <formula>$N$145 &lt; 0</formula>
    </cfRule>
  </conditionalFormatting>
  <conditionalFormatting sqref="A152:C171 M152:O171">
    <cfRule type="expression" dxfId="1501" priority="37">
      <formula>AND($N152 &gt; 0, ISNUMBER($N152))</formula>
    </cfRule>
    <cfRule type="expression" dxfId="1500" priority="38">
      <formula>AND($N152 = 0 * ISNUMBER($N152))</formula>
    </cfRule>
    <cfRule type="expression" dxfId="1499" priority="39">
      <formula>AND($N152 &lt; 0, ISNUMBER($N152))</formula>
    </cfRule>
  </conditionalFormatting>
  <conditionalFormatting sqref="A152:F171">
    <cfRule type="expression" dxfId="1498" priority="46">
      <formula>AND($E152 &gt; 0, ISNUMBER($E152))</formula>
    </cfRule>
    <cfRule type="expression" dxfId="1497" priority="47">
      <formula>AND($E152 = 0 * ISNUMBER($E152))</formula>
    </cfRule>
    <cfRule type="expression" dxfId="1496" priority="48">
      <formula>AND($E152 &lt; 0, ISNUMBER($E152))</formula>
    </cfRule>
  </conditionalFormatting>
  <conditionalFormatting sqref="A152:C171 G152:I171">
    <cfRule type="expression" dxfId="1495" priority="43">
      <formula>AND($H152 &gt; 0, ISNUMBER($H152))</formula>
    </cfRule>
    <cfRule type="expression" dxfId="1494" priority="44">
      <formula>AND($H152 = 0 * ISNUMBER($H152))</formula>
    </cfRule>
    <cfRule type="expression" dxfId="1493" priority="45">
      <formula>AND($H152 &lt; 0, ISNUMBER($H152))</formula>
    </cfRule>
  </conditionalFormatting>
  <conditionalFormatting sqref="A152:C171 J152:L171">
    <cfRule type="expression" dxfId="1492" priority="40">
      <formula>AND($K152 &gt; 0, ISNUMBER($K152))</formula>
    </cfRule>
    <cfRule type="expression" dxfId="1491" priority="41">
      <formula>AND($K152 = 0 * ISNUMBER($K152))</formula>
    </cfRule>
    <cfRule type="expression" dxfId="1490" priority="42">
      <formula>AND($K152 &lt; 0, ISNUMBER($K152))</formula>
    </cfRule>
  </conditionalFormatting>
  <conditionalFormatting sqref="D150:F151 E172:F172">
    <cfRule type="expression" dxfId="1489" priority="34">
      <formula>$E$172 &gt; 0</formula>
    </cfRule>
    <cfRule type="expression" dxfId="1488" priority="35">
      <formula>$E$172 = 0</formula>
    </cfRule>
    <cfRule type="expression" dxfId="1487" priority="36">
      <formula>$E$172 &lt; 0</formula>
    </cfRule>
  </conditionalFormatting>
  <conditionalFormatting sqref="G150:I151 H172:I172">
    <cfRule type="expression" dxfId="1486" priority="31">
      <formula>$H$172 &gt; 0</formula>
    </cfRule>
    <cfRule type="expression" dxfId="1485" priority="32">
      <formula>$H$172 = 0</formula>
    </cfRule>
    <cfRule type="expression" dxfId="1484" priority="33">
      <formula>$H$172 &lt; 0</formula>
    </cfRule>
  </conditionalFormatting>
  <conditionalFormatting sqref="J150:L151 K172:L172">
    <cfRule type="expression" dxfId="1483" priority="28">
      <formula>$K$172 &gt; 0</formula>
    </cfRule>
    <cfRule type="expression" dxfId="1482" priority="29">
      <formula>$K$172 = 0</formula>
    </cfRule>
    <cfRule type="expression" dxfId="1481" priority="30">
      <formula>$K$172 &lt; 0</formula>
    </cfRule>
  </conditionalFormatting>
  <conditionalFormatting sqref="M150:O151 N172:O172">
    <cfRule type="expression" dxfId="1480" priority="25">
      <formula>$N$172 &gt; 0</formula>
    </cfRule>
    <cfRule type="expression" dxfId="1479" priority="26">
      <formula>$N$172 = 0</formula>
    </cfRule>
    <cfRule type="expression" dxfId="1478" priority="27">
      <formula>$N$172 &lt; 0</formula>
    </cfRule>
  </conditionalFormatting>
  <conditionalFormatting sqref="A179:C198 M179:O198">
    <cfRule type="expression" dxfId="1477" priority="13">
      <formula>AND($N179 &gt; 0, ISNUMBER($N179))</formula>
    </cfRule>
    <cfRule type="expression" dxfId="1476" priority="14">
      <formula>AND($N179 = 0 * ISNUMBER($N179))</formula>
    </cfRule>
    <cfRule type="expression" dxfId="1475" priority="15">
      <formula>AND($N179 &lt; 0, ISNUMBER($N179))</formula>
    </cfRule>
  </conditionalFormatting>
  <conditionalFormatting sqref="A179:F198">
    <cfRule type="expression" dxfId="1474" priority="22">
      <formula>AND($E179 &gt; 0, ISNUMBER($E179))</formula>
    </cfRule>
    <cfRule type="expression" dxfId="1473" priority="23">
      <formula>AND($E179 = 0 * ISNUMBER($E179))</formula>
    </cfRule>
    <cfRule type="expression" dxfId="1472" priority="24">
      <formula>AND($E179 &lt; 0, ISNUMBER($E179))</formula>
    </cfRule>
  </conditionalFormatting>
  <conditionalFormatting sqref="A179:C198 G179:I198">
    <cfRule type="expression" dxfId="1471" priority="19">
      <formula>AND($H179 &gt; 0, ISNUMBER($H179))</formula>
    </cfRule>
    <cfRule type="expression" dxfId="1470" priority="20">
      <formula>AND($H179 = 0 * ISNUMBER($H179))</formula>
    </cfRule>
    <cfRule type="expression" dxfId="1469" priority="21">
      <formula>AND($H179 &lt; 0, ISNUMBER($H179))</formula>
    </cfRule>
  </conditionalFormatting>
  <conditionalFormatting sqref="A179:C198 J179:L198">
    <cfRule type="expression" dxfId="1468" priority="16">
      <formula>AND($K179 &gt; 0, ISNUMBER($K179))</formula>
    </cfRule>
    <cfRule type="expression" dxfId="1467" priority="17">
      <formula>AND($K179 = 0 * ISNUMBER($K179))</formula>
    </cfRule>
    <cfRule type="expression" dxfId="1466" priority="18">
      <formula>AND($K179 &lt; 0, ISNUMBER($K179))</formula>
    </cfRule>
  </conditionalFormatting>
  <conditionalFormatting sqref="D177:F178 E199:F199">
    <cfRule type="expression" dxfId="1465" priority="10">
      <formula>$E$199 &gt; 0</formula>
    </cfRule>
    <cfRule type="expression" dxfId="1464" priority="11">
      <formula>$E$199 = 0</formula>
    </cfRule>
    <cfRule type="expression" dxfId="1463" priority="12">
      <formula>$E$199 &lt; 0</formula>
    </cfRule>
  </conditionalFormatting>
  <conditionalFormatting sqref="G177:I178 H199:I199">
    <cfRule type="expression" dxfId="1462" priority="7">
      <formula>$H$199 &gt; 0</formula>
    </cfRule>
    <cfRule type="expression" dxfId="1461" priority="8">
      <formula>$H$199 = 0</formula>
    </cfRule>
    <cfRule type="expression" dxfId="1460" priority="9">
      <formula>$H$199 &lt; 0</formula>
    </cfRule>
  </conditionalFormatting>
  <conditionalFormatting sqref="J177:L178 K199:L199">
    <cfRule type="expression" dxfId="1459" priority="4">
      <formula>$K$199 &gt; 0</formula>
    </cfRule>
    <cfRule type="expression" dxfId="1458" priority="5">
      <formula>$K$199 = 0</formula>
    </cfRule>
    <cfRule type="expression" dxfId="1457" priority="6">
      <formula>$K$199 &lt; 0</formula>
    </cfRule>
  </conditionalFormatting>
  <conditionalFormatting sqref="M177:O178 N199:O199">
    <cfRule type="expression" dxfId="1456" priority="1">
      <formula>$N$199 &gt; 0</formula>
    </cfRule>
    <cfRule type="expression" dxfId="1455" priority="2">
      <formula>$N$199 = 0</formula>
    </cfRule>
    <cfRule type="expression" dxfId="14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44421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207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2021-08-13(금) 오전 00:00</v>
      </c>
      <c r="C15" s="300"/>
      <c r="D15" s="274" t="str">
        <f>TEXT($G$1, "[$-ko-KR]yyyy-mm-dd(ddd) ") &amp; "오후 14:00"</f>
        <v>2021-08-13(금) 오후 14:00</v>
      </c>
      <c r="E15" s="275"/>
      <c r="F15" s="276"/>
      <c r="G15" s="274" t="str">
        <f>TEXT($G$1, "[$-ko-KR]yyyy-mm-dd(ddd) ") &amp; "오후 19:00"</f>
        <v>2021-08-13(금) 오후 19:00</v>
      </c>
      <c r="H15" s="275"/>
      <c r="I15" s="276"/>
      <c r="J15" s="274" t="str">
        <f>TEXT($G$1, "[$-ko-KR]yyyy-mm-dd(ddd) ") &amp; "오후 21:00"</f>
        <v>2021-08-13(금) 오후 21:00</v>
      </c>
      <c r="K15" s="275"/>
      <c r="L15" s="276"/>
      <c r="M15" s="274" t="str">
        <f>TEXT($G$1+1, "[$-ko-KR]yyyy-mm-dd(ddd) ") &amp; "오전 00:00"</f>
        <v>2021-08-14(토)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207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2021-08-13(금) 오전 00:00</v>
      </c>
      <c r="C42" s="302"/>
      <c r="D42" s="274" t="str">
        <f>TEXT($G$1, "[$-ko-KR]yyyy-mm-dd(ddd) ") &amp; "오후 14:00"</f>
        <v>2021-08-13(금) 오후 14:00</v>
      </c>
      <c r="E42" s="275"/>
      <c r="F42" s="276"/>
      <c r="G42" s="274" t="str">
        <f>TEXT($G$1, "[$-ko-KR]yyyy-mm-dd(ddd) ") &amp; "오후 19:00"</f>
        <v>2021-08-13(금) 오후 19:00</v>
      </c>
      <c r="H42" s="275"/>
      <c r="I42" s="276"/>
      <c r="J42" s="274" t="str">
        <f>TEXT($G$1, "[$-ko-KR]yyyy-mm-dd(ddd) ") &amp; "오후 21:00"</f>
        <v>2021-08-13(금) 오후 21:00</v>
      </c>
      <c r="K42" s="275"/>
      <c r="L42" s="276"/>
      <c r="M42" s="274" t="str">
        <f>TEXT($G$1+1, "[$-ko-KR]yyyy-mm-dd(ddd) ") &amp; "오전 00:00"</f>
        <v>2021-08-14(토)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60"/>
      <c r="R44" s="260"/>
      <c r="S44" s="260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60"/>
      <c r="R45" s="260"/>
      <c r="S45" s="260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50"/>
      <c r="R46" s="250"/>
      <c r="S46" s="250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50"/>
      <c r="R47" s="250"/>
      <c r="S47" s="250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50"/>
      <c r="R48" s="250"/>
      <c r="S48" s="250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50"/>
      <c r="R49" s="250"/>
      <c r="S49" s="250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50"/>
      <c r="R50" s="250"/>
      <c r="S50" s="250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50"/>
      <c r="R51" s="250"/>
      <c r="S51" s="250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51"/>
      <c r="R53" s="252"/>
      <c r="S53" s="253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54"/>
      <c r="R54" s="255"/>
      <c r="S54" s="256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57"/>
      <c r="R55" s="258"/>
      <c r="S55" s="259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50"/>
      <c r="R56" s="250"/>
      <c r="S56" s="250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60"/>
      <c r="R57" s="260"/>
      <c r="S57" s="260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60"/>
      <c r="R58" s="260"/>
      <c r="S58" s="260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50"/>
      <c r="R59" s="250"/>
      <c r="S59" s="250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50"/>
      <c r="R60" s="250"/>
      <c r="S60" s="250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50"/>
      <c r="R61" s="250"/>
      <c r="S61" s="25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207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2021-08-13(금) 오전 00:00</v>
      </c>
      <c r="C69" s="302"/>
      <c r="D69" s="274" t="str">
        <f>TEXT($G$1, "[$-ko-KR]yyyy-mm-dd(ddd) ") &amp; "오후 14:00"</f>
        <v>2021-08-13(금) 오후 14:00</v>
      </c>
      <c r="E69" s="275"/>
      <c r="F69" s="276"/>
      <c r="G69" s="274" t="str">
        <f>TEXT($G$1, "[$-ko-KR]yyyy-mm-dd(ddd) ") &amp; "오후 19:00"</f>
        <v>2021-08-13(금) 오후 19:00</v>
      </c>
      <c r="H69" s="275"/>
      <c r="I69" s="276"/>
      <c r="J69" s="274" t="str">
        <f>TEXT($G$1, "[$-ko-KR]yyyy-mm-dd(ddd) ") &amp; "오후 21:00"</f>
        <v>2021-08-13(금) 오후 21:00</v>
      </c>
      <c r="K69" s="275"/>
      <c r="L69" s="276"/>
      <c r="M69" s="274" t="str">
        <f>TEXT($G$1+1, "[$-ko-KR]yyyy-mm-dd(ddd) ") &amp; "오전 00:00"</f>
        <v>2021-08-14(토)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60"/>
      <c r="R71" s="260"/>
      <c r="S71" s="260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60"/>
      <c r="R72" s="260"/>
      <c r="S72" s="260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50"/>
      <c r="R73" s="250"/>
      <c r="S73" s="250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50"/>
      <c r="R74" s="250"/>
      <c r="S74" s="250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50"/>
      <c r="R75" s="250"/>
      <c r="S75" s="250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50"/>
      <c r="R76" s="250"/>
      <c r="S76" s="250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50"/>
      <c r="R77" s="250"/>
      <c r="S77" s="250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50"/>
      <c r="R78" s="250"/>
      <c r="S78" s="250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51"/>
      <c r="R80" s="252"/>
      <c r="S80" s="253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54"/>
      <c r="R81" s="255"/>
      <c r="S81" s="256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57"/>
      <c r="R82" s="258"/>
      <c r="S82" s="259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50"/>
      <c r="R83" s="250"/>
      <c r="S83" s="250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60"/>
      <c r="R84" s="260"/>
      <c r="S84" s="260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60"/>
      <c r="R85" s="260"/>
      <c r="S85" s="260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50"/>
      <c r="R86" s="250"/>
      <c r="S86" s="250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50"/>
      <c r="R87" s="250"/>
      <c r="S87" s="250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50"/>
      <c r="R88" s="250"/>
      <c r="S88" s="250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39"/>
      <c r="R89" s="240"/>
      <c r="S89" s="241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207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2021-08-13(금) 오전 00:00</v>
      </c>
      <c r="C96" s="302"/>
      <c r="D96" s="274" t="str">
        <f>TEXT($G$1, "[$-ko-KR]yyyy-mm-dd(ddd) ") &amp; "오후 14:00"</f>
        <v>2021-08-13(금) 오후 14:00</v>
      </c>
      <c r="E96" s="275"/>
      <c r="F96" s="276"/>
      <c r="G96" s="274" t="str">
        <f>TEXT($G$1, "[$-ko-KR]yyyy-mm-dd(ddd) ") &amp; "오후 19:00"</f>
        <v>2021-08-13(금) 오후 19:00</v>
      </c>
      <c r="H96" s="275"/>
      <c r="I96" s="276"/>
      <c r="J96" s="274" t="str">
        <f>TEXT($G$1, "[$-ko-KR]yyyy-mm-dd(ddd) ") &amp; "오후 21:00"</f>
        <v>2021-08-13(금) 오후 21:00</v>
      </c>
      <c r="K96" s="275"/>
      <c r="L96" s="276"/>
      <c r="M96" s="274" t="str">
        <f>TEXT($G$1+1, "[$-ko-KR]yyyy-mm-dd(ddd) ") &amp; "오전 00:00"</f>
        <v>2021-08-14(토)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60"/>
      <c r="R98" s="260"/>
      <c r="S98" s="260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60"/>
      <c r="R99" s="260"/>
      <c r="S99" s="260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50"/>
      <c r="R100" s="250"/>
      <c r="S100" s="250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50"/>
      <c r="R101" s="250"/>
      <c r="S101" s="250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50"/>
      <c r="R102" s="250"/>
      <c r="S102" s="250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50"/>
      <c r="R103" s="250"/>
      <c r="S103" s="250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50"/>
      <c r="R104" s="250"/>
      <c r="S104" s="250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50"/>
      <c r="R105" s="250"/>
      <c r="S105" s="250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51"/>
      <c r="R107" s="252"/>
      <c r="S107" s="253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54"/>
      <c r="R108" s="255"/>
      <c r="S108" s="256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57"/>
      <c r="R109" s="258"/>
      <c r="S109" s="259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50"/>
      <c r="R110" s="250"/>
      <c r="S110" s="250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60"/>
      <c r="R111" s="260"/>
      <c r="S111" s="260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60"/>
      <c r="R112" s="260"/>
      <c r="S112" s="260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50"/>
      <c r="R113" s="250"/>
      <c r="S113" s="250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50"/>
      <c r="R114" s="250"/>
      <c r="S114" s="250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50"/>
      <c r="R115" s="250"/>
      <c r="S115" s="250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39"/>
      <c r="R116" s="240"/>
      <c r="S116" s="241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207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2021-08-13(금) 오전 00:00</v>
      </c>
      <c r="C123" s="302"/>
      <c r="D123" s="274" t="str">
        <f>TEXT($G$1, "[$-ko-KR]yyyy-mm-dd(ddd) ") &amp; "오후 14:00"</f>
        <v>2021-08-13(금) 오후 14:00</v>
      </c>
      <c r="E123" s="275"/>
      <c r="F123" s="276"/>
      <c r="G123" s="274" t="str">
        <f>TEXT($G$1, "[$-ko-KR]yyyy-mm-dd(ddd) ") &amp; "오후 19:00"</f>
        <v>2021-08-13(금) 오후 19:00</v>
      </c>
      <c r="H123" s="275"/>
      <c r="I123" s="276"/>
      <c r="J123" s="274" t="str">
        <f>TEXT($G$1, "[$-ko-KR]yyyy-mm-dd(ddd) ") &amp; "오후 21:00"</f>
        <v>2021-08-13(금) 오후 21:00</v>
      </c>
      <c r="K123" s="275"/>
      <c r="L123" s="276"/>
      <c r="M123" s="274" t="str">
        <f>TEXT($G$1+1, "[$-ko-KR]yyyy-mm-dd(ddd) ") &amp; "오전 00:00"</f>
        <v>2021-08-14(토)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60"/>
      <c r="R125" s="260"/>
      <c r="S125" s="260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60"/>
      <c r="R126" s="260"/>
      <c r="S126" s="260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50"/>
      <c r="R127" s="250"/>
      <c r="S127" s="250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50"/>
      <c r="R128" s="250"/>
      <c r="S128" s="250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50"/>
      <c r="R129" s="250"/>
      <c r="S129" s="250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50"/>
      <c r="R130" s="250"/>
      <c r="S130" s="250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50"/>
      <c r="R131" s="250"/>
      <c r="S131" s="250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50"/>
      <c r="R132" s="250"/>
      <c r="S132" s="250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51"/>
      <c r="R134" s="252"/>
      <c r="S134" s="253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54"/>
      <c r="R135" s="255"/>
      <c r="S135" s="256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57"/>
      <c r="R136" s="258"/>
      <c r="S136" s="259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50"/>
      <c r="R137" s="250"/>
      <c r="S137" s="250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60"/>
      <c r="R138" s="260"/>
      <c r="S138" s="260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60"/>
      <c r="R139" s="260"/>
      <c r="S139" s="260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50"/>
      <c r="R140" s="250"/>
      <c r="S140" s="250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50"/>
      <c r="R141" s="250"/>
      <c r="S141" s="250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50"/>
      <c r="R142" s="250"/>
      <c r="S142" s="25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207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2021-08-13(금) 오전 00:00</v>
      </c>
      <c r="C150" s="302"/>
      <c r="D150" s="274" t="str">
        <f>TEXT($G$1, "[$-ko-KR]yyyy-mm-dd(ddd) ") &amp; "오후 14:00"</f>
        <v>2021-08-13(금) 오후 14:00</v>
      </c>
      <c r="E150" s="275"/>
      <c r="F150" s="276"/>
      <c r="G150" s="274" t="str">
        <f>TEXT($G$1, "[$-ko-KR]yyyy-mm-dd(ddd) ") &amp; "오후 19:00"</f>
        <v>2021-08-13(금) 오후 19:00</v>
      </c>
      <c r="H150" s="275"/>
      <c r="I150" s="276"/>
      <c r="J150" s="274" t="str">
        <f>TEXT($G$1, "[$-ko-KR]yyyy-mm-dd(ddd) ") &amp; "오후 21:00"</f>
        <v>2021-08-13(금) 오후 21:00</v>
      </c>
      <c r="K150" s="275"/>
      <c r="L150" s="276"/>
      <c r="M150" s="274" t="str">
        <f>TEXT($G$1+1, "[$-ko-KR]yyyy-mm-dd(ddd) ") &amp; "오전 00:00"</f>
        <v>2021-08-14(토)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60"/>
      <c r="R152" s="260"/>
      <c r="S152" s="260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60"/>
      <c r="R153" s="260"/>
      <c r="S153" s="260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50"/>
      <c r="R154" s="250"/>
      <c r="S154" s="250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50"/>
      <c r="R155" s="250"/>
      <c r="S155" s="250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50"/>
      <c r="R156" s="250"/>
      <c r="S156" s="250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50"/>
      <c r="R157" s="250"/>
      <c r="S157" s="250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50"/>
      <c r="R158" s="250"/>
      <c r="S158" s="250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50"/>
      <c r="R159" s="250"/>
      <c r="S159" s="250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51"/>
      <c r="R161" s="252"/>
      <c r="S161" s="253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54"/>
      <c r="R162" s="255"/>
      <c r="S162" s="256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57"/>
      <c r="R163" s="258"/>
      <c r="S163" s="259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50"/>
      <c r="R164" s="250"/>
      <c r="S164" s="250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60"/>
      <c r="R165" s="260"/>
      <c r="S165" s="260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60"/>
      <c r="R166" s="260"/>
      <c r="S166" s="260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50"/>
      <c r="R167" s="250"/>
      <c r="S167" s="250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50"/>
      <c r="R168" s="250"/>
      <c r="S168" s="250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50"/>
      <c r="R169" s="250"/>
      <c r="S169" s="250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39"/>
      <c r="R170" s="240"/>
      <c r="S170" s="241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207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2021-08-13(금) 오전 00:00</v>
      </c>
      <c r="C177" s="302"/>
      <c r="D177" s="274" t="str">
        <f>TEXT($G$1, "[$-ko-KR]yyyy-mm-dd(ddd) ") &amp; "오후 14:00"</f>
        <v>2021-08-13(금) 오후 14:00</v>
      </c>
      <c r="E177" s="275"/>
      <c r="F177" s="276"/>
      <c r="G177" s="274" t="str">
        <f>TEXT($G$1, "[$-ko-KR]yyyy-mm-dd(ddd) ") &amp; "오후 19:00"</f>
        <v>2021-08-13(금) 오후 19:00</v>
      </c>
      <c r="H177" s="275"/>
      <c r="I177" s="276"/>
      <c r="J177" s="274" t="str">
        <f>TEXT($G$1, "[$-ko-KR]yyyy-mm-dd(ddd) ") &amp; "오후 21:00"</f>
        <v>2021-08-13(금) 오후 21:00</v>
      </c>
      <c r="K177" s="275"/>
      <c r="L177" s="276"/>
      <c r="M177" s="274" t="str">
        <f>TEXT($G$1+1, "[$-ko-KR]yyyy-mm-dd(ddd) ") &amp; "오전 00:00"</f>
        <v>2021-08-14(토)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60"/>
      <c r="R179" s="260"/>
      <c r="S179" s="260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60"/>
      <c r="R180" s="260"/>
      <c r="S180" s="260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50"/>
      <c r="R181" s="250"/>
      <c r="S181" s="250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50"/>
      <c r="R182" s="250"/>
      <c r="S182" s="250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50"/>
      <c r="R183" s="250"/>
      <c r="S183" s="250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50"/>
      <c r="R184" s="250"/>
      <c r="S184" s="250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50"/>
      <c r="R185" s="250"/>
      <c r="S185" s="250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50"/>
      <c r="R186" s="250"/>
      <c r="S186" s="250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51"/>
      <c r="R188" s="252"/>
      <c r="S188" s="253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54"/>
      <c r="R189" s="255"/>
      <c r="S189" s="256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57"/>
      <c r="R190" s="258"/>
      <c r="S190" s="259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50"/>
      <c r="R191" s="250"/>
      <c r="S191" s="250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60"/>
      <c r="R192" s="260"/>
      <c r="S192" s="260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60"/>
      <c r="R193" s="260"/>
      <c r="S193" s="260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50"/>
      <c r="R194" s="250"/>
      <c r="S194" s="250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50"/>
      <c r="R195" s="250"/>
      <c r="S195" s="250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50"/>
      <c r="R196" s="250"/>
      <c r="S196" s="250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39"/>
      <c r="R197" s="240"/>
      <c r="S197" s="241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45"/>
      <c r="R199" s="246"/>
      <c r="S199" s="24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5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5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5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4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4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4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4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4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4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43" priority="157">
      <formula>AND($N17 &gt; 0, ISNUMBER($N17))</formula>
    </cfRule>
    <cfRule type="expression" dxfId="1442" priority="158">
      <formula>AND($N17 = 0 * ISNUMBER($N17))</formula>
    </cfRule>
    <cfRule type="expression" dxfId="1441" priority="159">
      <formula>AND($N17 &lt; 0, ISNUMBER($N17))</formula>
    </cfRule>
  </conditionalFormatting>
  <conditionalFormatting sqref="A17:F36">
    <cfRule type="expression" dxfId="1440" priority="166">
      <formula>AND($E17 &gt; 0, ISNUMBER($E17))</formula>
    </cfRule>
    <cfRule type="expression" dxfId="1439" priority="167">
      <formula>AND($E17 = 0 * ISNUMBER($E17))</formula>
    </cfRule>
    <cfRule type="expression" dxfId="1438" priority="168">
      <formula>AND($E17 &lt; 0, ISNUMBER($E17))</formula>
    </cfRule>
  </conditionalFormatting>
  <conditionalFormatting sqref="A17:C36 G17:I36">
    <cfRule type="expression" dxfId="1437" priority="163">
      <formula>AND($H17 &gt; 0, ISNUMBER($H17))</formula>
    </cfRule>
    <cfRule type="expression" dxfId="1436" priority="164">
      <formula>AND($H17 = 0 * ISNUMBER($H17))</formula>
    </cfRule>
    <cfRule type="expression" dxfId="1435" priority="165">
      <formula>AND($H17 &lt; 0, ISNUMBER($H17))</formula>
    </cfRule>
  </conditionalFormatting>
  <conditionalFormatting sqref="A17:C36 J17:L36">
    <cfRule type="expression" dxfId="1434" priority="160">
      <formula>AND($K17 &gt; 0, ISNUMBER($K17))</formula>
    </cfRule>
    <cfRule type="expression" dxfId="1433" priority="161">
      <formula>AND($K17 = 0 * ISNUMBER($K17))</formula>
    </cfRule>
    <cfRule type="expression" dxfId="1432" priority="162">
      <formula>AND($K17 &lt; 0, ISNUMBER($K17))</formula>
    </cfRule>
  </conditionalFormatting>
  <conditionalFormatting sqref="D15:F16 E37:F37">
    <cfRule type="expression" dxfId="1431" priority="154">
      <formula>$E$37 &gt; 0</formula>
    </cfRule>
    <cfRule type="expression" dxfId="1430" priority="155">
      <formula>$E$37 = 0</formula>
    </cfRule>
    <cfRule type="expression" dxfId="1429" priority="156">
      <formula>$E$37 &lt; 0</formula>
    </cfRule>
  </conditionalFormatting>
  <conditionalFormatting sqref="G15:I16 H37:I37">
    <cfRule type="expression" dxfId="1428" priority="151">
      <formula>$H$37 &gt; 0</formula>
    </cfRule>
    <cfRule type="expression" dxfId="1427" priority="152">
      <formula>$H$37 = 0</formula>
    </cfRule>
    <cfRule type="expression" dxfId="1426" priority="153">
      <formula>$H$37 &lt; 0</formula>
    </cfRule>
  </conditionalFormatting>
  <conditionalFormatting sqref="J15:L16 K37:L37">
    <cfRule type="expression" dxfId="1425" priority="148">
      <formula>$K$37 &gt; 0</formula>
    </cfRule>
    <cfRule type="expression" dxfId="1424" priority="149">
      <formula>$K$37 = 0</formula>
    </cfRule>
    <cfRule type="expression" dxfId="1423" priority="150">
      <formula>$K$37 &lt; 0</formula>
    </cfRule>
  </conditionalFormatting>
  <conditionalFormatting sqref="M15:O16 N37:O37">
    <cfRule type="expression" dxfId="1422" priority="145">
      <formula>$N$37 &gt; 0</formula>
    </cfRule>
    <cfRule type="expression" dxfId="1421" priority="146">
      <formula>$N$37 = 0</formula>
    </cfRule>
    <cfRule type="expression" dxfId="1420" priority="147">
      <formula>$N$37 &lt; 0</formula>
    </cfRule>
  </conditionalFormatting>
  <conditionalFormatting sqref="A44:C63 M44:O63">
    <cfRule type="expression" dxfId="1419" priority="133">
      <formula>AND($N44 &gt; 0, ISNUMBER($N44))</formula>
    </cfRule>
    <cfRule type="expression" dxfId="1418" priority="134">
      <formula>AND($N44 = 0 * ISNUMBER($N44))</formula>
    </cfRule>
    <cfRule type="expression" dxfId="1417" priority="135">
      <formula>AND($N44 &lt; 0, ISNUMBER($N44))</formula>
    </cfRule>
  </conditionalFormatting>
  <conditionalFormatting sqref="A44:F63">
    <cfRule type="expression" dxfId="1416" priority="142">
      <formula>AND($E44 &gt; 0, ISNUMBER($E44))</formula>
    </cfRule>
    <cfRule type="expression" dxfId="1415" priority="143">
      <formula>AND($E44 = 0 * ISNUMBER($E44))</formula>
    </cfRule>
    <cfRule type="expression" dxfId="1414" priority="144">
      <formula>AND($E44 &lt; 0, ISNUMBER($E44))</formula>
    </cfRule>
  </conditionalFormatting>
  <conditionalFormatting sqref="A44:C63 G44:I63">
    <cfRule type="expression" dxfId="1413" priority="139">
      <formula>AND($H44 &gt; 0, ISNUMBER($H44))</formula>
    </cfRule>
    <cfRule type="expression" dxfId="1412" priority="140">
      <formula>AND($H44 = 0 * ISNUMBER($H44))</formula>
    </cfRule>
    <cfRule type="expression" dxfId="1411" priority="141">
      <formula>AND($H44 &lt; 0, ISNUMBER($H44))</formula>
    </cfRule>
  </conditionalFormatting>
  <conditionalFormatting sqref="A44:C63 J44:L63">
    <cfRule type="expression" dxfId="1410" priority="136">
      <formula>AND($K44 &gt; 0, ISNUMBER($K44))</formula>
    </cfRule>
    <cfRule type="expression" dxfId="1409" priority="137">
      <formula>AND($K44 = 0 * ISNUMBER($K44))</formula>
    </cfRule>
    <cfRule type="expression" dxfId="1408" priority="138">
      <formula>AND($K44 &lt; 0, ISNUMBER($K44))</formula>
    </cfRule>
  </conditionalFormatting>
  <conditionalFormatting sqref="D42:F43 E64:F64">
    <cfRule type="expression" dxfId="1407" priority="130">
      <formula>$E$64 &gt; 0</formula>
    </cfRule>
    <cfRule type="expression" dxfId="1406" priority="131">
      <formula>$E$64 = 0</formula>
    </cfRule>
    <cfRule type="expression" dxfId="1405" priority="132">
      <formula>$E$64 &lt; 0</formula>
    </cfRule>
  </conditionalFormatting>
  <conditionalFormatting sqref="G42:I43 H64:I64">
    <cfRule type="expression" dxfId="1404" priority="127">
      <formula>$H$64 &gt; 0</formula>
    </cfRule>
    <cfRule type="expression" dxfId="1403" priority="128">
      <formula>$H$64 = 0</formula>
    </cfRule>
    <cfRule type="expression" dxfId="1402" priority="129">
      <formula>$H$64 &lt; 0</formula>
    </cfRule>
  </conditionalFormatting>
  <conditionalFormatting sqref="J42:L43 K64:L64">
    <cfRule type="expression" dxfId="1401" priority="124">
      <formula>$K$64 &gt; 0</formula>
    </cfRule>
    <cfRule type="expression" dxfId="1400" priority="125">
      <formula>$K$64 = 0</formula>
    </cfRule>
    <cfRule type="expression" dxfId="1399" priority="126">
      <formula>$K$64 &lt; 0</formula>
    </cfRule>
  </conditionalFormatting>
  <conditionalFormatting sqref="M42:O43 N64:O64">
    <cfRule type="expression" dxfId="1398" priority="121">
      <formula>$N$64 &gt; 0</formula>
    </cfRule>
    <cfRule type="expression" dxfId="1397" priority="122">
      <formula>$N$64 = 0</formula>
    </cfRule>
    <cfRule type="expression" dxfId="1396" priority="123">
      <formula>$N$64 &lt; 0</formula>
    </cfRule>
  </conditionalFormatting>
  <conditionalFormatting sqref="A71:C90 M71:O90">
    <cfRule type="expression" dxfId="1395" priority="109">
      <formula>AND($N71 &gt; 0, ISNUMBER($N71))</formula>
    </cfRule>
    <cfRule type="expression" dxfId="1394" priority="110">
      <formula>AND($N71 = 0 * ISNUMBER($N71))</formula>
    </cfRule>
    <cfRule type="expression" dxfId="1393" priority="111">
      <formula>AND($N71 &lt; 0, ISNUMBER($N71))</formula>
    </cfRule>
  </conditionalFormatting>
  <conditionalFormatting sqref="A71:F90">
    <cfRule type="expression" dxfId="1392" priority="118">
      <formula>AND($E71 &gt; 0, ISNUMBER($E71))</formula>
    </cfRule>
    <cfRule type="expression" dxfId="1391" priority="119">
      <formula>AND($E71 = 0 * ISNUMBER($E71))</formula>
    </cfRule>
    <cfRule type="expression" dxfId="1390" priority="120">
      <formula>AND($E71 &lt; 0, ISNUMBER($E71))</formula>
    </cfRule>
  </conditionalFormatting>
  <conditionalFormatting sqref="A71:C90 G71:I90">
    <cfRule type="expression" dxfId="1389" priority="115">
      <formula>AND($H71 &gt; 0, ISNUMBER($H71))</formula>
    </cfRule>
    <cfRule type="expression" dxfId="1388" priority="116">
      <formula>AND($H71 = 0 * ISNUMBER($H71))</formula>
    </cfRule>
    <cfRule type="expression" dxfId="1387" priority="117">
      <formula>AND($H71 &lt; 0, ISNUMBER($H71))</formula>
    </cfRule>
  </conditionalFormatting>
  <conditionalFormatting sqref="A71:C90 J71:L90">
    <cfRule type="expression" dxfId="1386" priority="112">
      <formula>AND($K71 &gt; 0, ISNUMBER($K71))</formula>
    </cfRule>
    <cfRule type="expression" dxfId="1385" priority="113">
      <formula>AND($K71 = 0 * ISNUMBER($K71))</formula>
    </cfRule>
    <cfRule type="expression" dxfId="1384" priority="114">
      <formula>AND($K71 &lt; 0, ISNUMBER($K71))</formula>
    </cfRule>
  </conditionalFormatting>
  <conditionalFormatting sqref="D69:F70 E91:F91">
    <cfRule type="expression" dxfId="1383" priority="106">
      <formula>$E$91 &gt; 0</formula>
    </cfRule>
    <cfRule type="expression" dxfId="1382" priority="107">
      <formula>$E$91 = 0</formula>
    </cfRule>
    <cfRule type="expression" dxfId="1381" priority="108">
      <formula>$E$91 &lt; 0</formula>
    </cfRule>
  </conditionalFormatting>
  <conditionalFormatting sqref="G69:I70 H91:I91">
    <cfRule type="expression" dxfId="1380" priority="103">
      <formula>$H$91 &gt; 0</formula>
    </cfRule>
    <cfRule type="expression" dxfId="1379" priority="104">
      <formula>$H$91 = 0</formula>
    </cfRule>
    <cfRule type="expression" dxfId="1378" priority="105">
      <formula>$H$91 &lt; 0</formula>
    </cfRule>
  </conditionalFormatting>
  <conditionalFormatting sqref="J69:L70 K91:L91">
    <cfRule type="expression" dxfId="1377" priority="100">
      <formula>$K$91 &gt; 0</formula>
    </cfRule>
    <cfRule type="expression" dxfId="1376" priority="101">
      <formula>$K$91 = 0</formula>
    </cfRule>
    <cfRule type="expression" dxfId="1375" priority="102">
      <formula>$K$91 &lt; 0</formula>
    </cfRule>
  </conditionalFormatting>
  <conditionalFormatting sqref="M69:O70 N91:O91">
    <cfRule type="expression" dxfId="1374" priority="97">
      <formula>$N$91 &gt; 0</formula>
    </cfRule>
    <cfRule type="expression" dxfId="1373" priority="98">
      <formula>$N$91 = 0</formula>
    </cfRule>
    <cfRule type="expression" dxfId="1372" priority="99">
      <formula>$N$91 &lt; 0</formula>
    </cfRule>
  </conditionalFormatting>
  <conditionalFormatting sqref="A98:C117 M98:O117">
    <cfRule type="expression" dxfId="1371" priority="85">
      <formula>AND($N98 &gt; 0, ISNUMBER($N98))</formula>
    </cfRule>
    <cfRule type="expression" dxfId="1370" priority="86">
      <formula>AND($N98 = 0 * ISNUMBER($N98))</formula>
    </cfRule>
    <cfRule type="expression" dxfId="1369" priority="87">
      <formula>AND($N98 &lt; 0, ISNUMBER($N98))</formula>
    </cfRule>
  </conditionalFormatting>
  <conditionalFormatting sqref="A98:F117">
    <cfRule type="expression" dxfId="1368" priority="94">
      <formula>AND($E98 &gt; 0, ISNUMBER($E98))</formula>
    </cfRule>
    <cfRule type="expression" dxfId="1367" priority="95">
      <formula>AND($E98 = 0 * ISNUMBER($E98))</formula>
    </cfRule>
    <cfRule type="expression" dxfId="1366" priority="96">
      <formula>AND($E98 &lt; 0, ISNUMBER($E98))</formula>
    </cfRule>
  </conditionalFormatting>
  <conditionalFormatting sqref="A98:C117 G98:I117">
    <cfRule type="expression" dxfId="1365" priority="91">
      <formula>AND($H98 &gt; 0, ISNUMBER($H98))</formula>
    </cfRule>
    <cfRule type="expression" dxfId="1364" priority="92">
      <formula>AND($H98 = 0 * ISNUMBER($H98))</formula>
    </cfRule>
    <cfRule type="expression" dxfId="1363" priority="93">
      <formula>AND($H98 &lt; 0, ISNUMBER($H98))</formula>
    </cfRule>
  </conditionalFormatting>
  <conditionalFormatting sqref="A98:C117 J98:L117">
    <cfRule type="expression" dxfId="1362" priority="88">
      <formula>AND($K98 &gt; 0, ISNUMBER($K98))</formula>
    </cfRule>
    <cfRule type="expression" dxfId="1361" priority="89">
      <formula>AND($K98 = 0 * ISNUMBER($K98))</formula>
    </cfRule>
    <cfRule type="expression" dxfId="1360" priority="90">
      <formula>AND($K98 &lt; 0, ISNUMBER($K98))</formula>
    </cfRule>
  </conditionalFormatting>
  <conditionalFormatting sqref="D96:F97 E118:F118">
    <cfRule type="expression" dxfId="1359" priority="82">
      <formula>$E$118 &gt; 0</formula>
    </cfRule>
    <cfRule type="expression" dxfId="1358" priority="83">
      <formula>$E$118 = 0</formula>
    </cfRule>
    <cfRule type="expression" dxfId="1357" priority="84">
      <formula>$E$118 &lt; 0</formula>
    </cfRule>
  </conditionalFormatting>
  <conditionalFormatting sqref="G96:I97 H118:I118">
    <cfRule type="expression" dxfId="1356" priority="79">
      <formula>$H$118 &gt; 0</formula>
    </cfRule>
    <cfRule type="expression" dxfId="1355" priority="80">
      <formula>$H$118 = 0</formula>
    </cfRule>
    <cfRule type="expression" dxfId="1354" priority="81">
      <formula>$H$118 &lt; 0</formula>
    </cfRule>
  </conditionalFormatting>
  <conditionalFormatting sqref="J96:L97 K118:L118">
    <cfRule type="expression" dxfId="1353" priority="76">
      <formula>$K$118 &gt; 0</formula>
    </cfRule>
    <cfRule type="expression" dxfId="1352" priority="77">
      <formula>$K$118 = 0</formula>
    </cfRule>
    <cfRule type="expression" dxfId="1351" priority="78">
      <formula>$K$118 &lt; 0</formula>
    </cfRule>
  </conditionalFormatting>
  <conditionalFormatting sqref="M96:O97 N118:O118">
    <cfRule type="expression" dxfId="1350" priority="73">
      <formula>$N$118 &gt; 0</formula>
    </cfRule>
    <cfRule type="expression" dxfId="1349" priority="74">
      <formula>$N$118 = 0</formula>
    </cfRule>
    <cfRule type="expression" dxfId="1348" priority="75">
      <formula>$N$118 &lt; 0</formula>
    </cfRule>
  </conditionalFormatting>
  <conditionalFormatting sqref="A125:C144 M125:O144">
    <cfRule type="expression" dxfId="1347" priority="61">
      <formula>AND($N125 &gt; 0, ISNUMBER($N125))</formula>
    </cfRule>
    <cfRule type="expression" dxfId="1346" priority="62">
      <formula>AND($N125 = 0 * ISNUMBER($N125))</formula>
    </cfRule>
    <cfRule type="expression" dxfId="1345" priority="63">
      <formula>AND($N125 &lt; 0, ISNUMBER($N125))</formula>
    </cfRule>
  </conditionalFormatting>
  <conditionalFormatting sqref="A125:F144">
    <cfRule type="expression" dxfId="1344" priority="70">
      <formula>AND($E125 &gt; 0, ISNUMBER($E125))</formula>
    </cfRule>
    <cfRule type="expression" dxfId="1343" priority="71">
      <formula>AND($E125 = 0 * ISNUMBER($E125))</formula>
    </cfRule>
    <cfRule type="expression" dxfId="1342" priority="72">
      <formula>AND($E125 &lt; 0, ISNUMBER($E125))</formula>
    </cfRule>
  </conditionalFormatting>
  <conditionalFormatting sqref="A125:C144 G125:I144">
    <cfRule type="expression" dxfId="1341" priority="67">
      <formula>AND($H125 &gt; 0, ISNUMBER($H125))</formula>
    </cfRule>
    <cfRule type="expression" dxfId="1340" priority="68">
      <formula>AND($H125 = 0 * ISNUMBER($H125))</formula>
    </cfRule>
    <cfRule type="expression" dxfId="1339" priority="69">
      <formula>AND($H125 &lt; 0, ISNUMBER($H125))</formula>
    </cfRule>
  </conditionalFormatting>
  <conditionalFormatting sqref="A125:C144 J125:L144">
    <cfRule type="expression" dxfId="1338" priority="64">
      <formula>AND($K125 &gt; 0, ISNUMBER($K125))</formula>
    </cfRule>
    <cfRule type="expression" dxfId="1337" priority="65">
      <formula>AND($K125 = 0 * ISNUMBER($K125))</formula>
    </cfRule>
    <cfRule type="expression" dxfId="1336" priority="66">
      <formula>AND($K125 &lt; 0, ISNUMBER($K125))</formula>
    </cfRule>
  </conditionalFormatting>
  <conditionalFormatting sqref="D123:F124 E145:F145">
    <cfRule type="expression" dxfId="1335" priority="58">
      <formula>$E$145 &gt; 0</formula>
    </cfRule>
    <cfRule type="expression" dxfId="1334" priority="59">
      <formula>$E$145 = 0</formula>
    </cfRule>
    <cfRule type="expression" dxfId="1333" priority="60">
      <formula>$E$145 &lt; 0</formula>
    </cfRule>
  </conditionalFormatting>
  <conditionalFormatting sqref="G123:I124 H145:I145">
    <cfRule type="expression" dxfId="1332" priority="55">
      <formula>$H$145 &gt; 0</formula>
    </cfRule>
    <cfRule type="expression" dxfId="1331" priority="56">
      <formula>$H$145 = 0</formula>
    </cfRule>
    <cfRule type="expression" dxfId="1330" priority="57">
      <formula>$H$145 &lt; 0</formula>
    </cfRule>
  </conditionalFormatting>
  <conditionalFormatting sqref="J123:L124 K145:L145">
    <cfRule type="expression" dxfId="1329" priority="52">
      <formula>$K$145 &gt; 0</formula>
    </cfRule>
    <cfRule type="expression" dxfId="1328" priority="53">
      <formula>$K$145 = 0</formula>
    </cfRule>
    <cfRule type="expression" dxfId="1327" priority="54">
      <formula>$K$145 &lt; 0</formula>
    </cfRule>
  </conditionalFormatting>
  <conditionalFormatting sqref="M123:O124 N145:O145">
    <cfRule type="expression" dxfId="1326" priority="49">
      <formula>$N$145 &gt; 0</formula>
    </cfRule>
    <cfRule type="expression" dxfId="1325" priority="50">
      <formula>$N$145 = 0</formula>
    </cfRule>
    <cfRule type="expression" dxfId="1324" priority="51">
      <formula>$N$145 &lt; 0</formula>
    </cfRule>
  </conditionalFormatting>
  <conditionalFormatting sqref="A152:C171 M152:O171">
    <cfRule type="expression" dxfId="1323" priority="37">
      <formula>AND($N152 &gt; 0, ISNUMBER($N152))</formula>
    </cfRule>
    <cfRule type="expression" dxfId="1322" priority="38">
      <formula>AND($N152 = 0 * ISNUMBER($N152))</formula>
    </cfRule>
    <cfRule type="expression" dxfId="1321" priority="39">
      <formula>AND($N152 &lt; 0, ISNUMBER($N152))</formula>
    </cfRule>
  </conditionalFormatting>
  <conditionalFormatting sqref="A152:F171">
    <cfRule type="expression" dxfId="1320" priority="46">
      <formula>AND($E152 &gt; 0, ISNUMBER($E152))</formula>
    </cfRule>
    <cfRule type="expression" dxfId="1319" priority="47">
      <formula>AND($E152 = 0 * ISNUMBER($E152))</formula>
    </cfRule>
    <cfRule type="expression" dxfId="1318" priority="48">
      <formula>AND($E152 &lt; 0, ISNUMBER($E152))</formula>
    </cfRule>
  </conditionalFormatting>
  <conditionalFormatting sqref="A152:C171 G152:I171">
    <cfRule type="expression" dxfId="1317" priority="43">
      <formula>AND($H152 &gt; 0, ISNUMBER($H152))</formula>
    </cfRule>
    <cfRule type="expression" dxfId="1316" priority="44">
      <formula>AND($H152 = 0 * ISNUMBER($H152))</formula>
    </cfRule>
    <cfRule type="expression" dxfId="1315" priority="45">
      <formula>AND($H152 &lt; 0, ISNUMBER($H152))</formula>
    </cfRule>
  </conditionalFormatting>
  <conditionalFormatting sqref="A152:C171 J152:L171">
    <cfRule type="expression" dxfId="1314" priority="40">
      <formula>AND($K152 &gt; 0, ISNUMBER($K152))</formula>
    </cfRule>
    <cfRule type="expression" dxfId="1313" priority="41">
      <formula>AND($K152 = 0 * ISNUMBER($K152))</formula>
    </cfRule>
    <cfRule type="expression" dxfId="1312" priority="42">
      <formula>AND($K152 &lt; 0, ISNUMBER($K152))</formula>
    </cfRule>
  </conditionalFormatting>
  <conditionalFormatting sqref="D150:F151 E172:F172">
    <cfRule type="expression" dxfId="1311" priority="34">
      <formula>$E$172 &gt; 0</formula>
    </cfRule>
    <cfRule type="expression" dxfId="1310" priority="35">
      <formula>$E$172 = 0</formula>
    </cfRule>
    <cfRule type="expression" dxfId="1309" priority="36">
      <formula>$E$172 &lt; 0</formula>
    </cfRule>
  </conditionalFormatting>
  <conditionalFormatting sqref="G150:I151 H172:I172">
    <cfRule type="expression" dxfId="1308" priority="31">
      <formula>$H$172 &gt; 0</formula>
    </cfRule>
    <cfRule type="expression" dxfId="1307" priority="32">
      <formula>$H$172 = 0</formula>
    </cfRule>
    <cfRule type="expression" dxfId="1306" priority="33">
      <formula>$H$172 &lt; 0</formula>
    </cfRule>
  </conditionalFormatting>
  <conditionalFormatting sqref="J150:L151 K172:L172">
    <cfRule type="expression" dxfId="1305" priority="28">
      <formula>$K$172 &gt; 0</formula>
    </cfRule>
    <cfRule type="expression" dxfId="1304" priority="29">
      <formula>$K$172 = 0</formula>
    </cfRule>
    <cfRule type="expression" dxfId="1303" priority="30">
      <formula>$K$172 &lt; 0</formula>
    </cfRule>
  </conditionalFormatting>
  <conditionalFormatting sqref="M150:O151 N172:O172">
    <cfRule type="expression" dxfId="1302" priority="25">
      <formula>$N$172 &gt; 0</formula>
    </cfRule>
    <cfRule type="expression" dxfId="1301" priority="26">
      <formula>$N$172 = 0</formula>
    </cfRule>
    <cfRule type="expression" dxfId="1300" priority="27">
      <formula>$N$172 &lt; 0</formula>
    </cfRule>
  </conditionalFormatting>
  <conditionalFormatting sqref="A179:C198 M179:O198">
    <cfRule type="expression" dxfId="1299" priority="13">
      <formula>AND($N179 &gt; 0, ISNUMBER($N179))</formula>
    </cfRule>
    <cfRule type="expression" dxfId="1298" priority="14">
      <formula>AND($N179 = 0 * ISNUMBER($N179))</formula>
    </cfRule>
    <cfRule type="expression" dxfId="1297" priority="15">
      <formula>AND($N179 &lt; 0, ISNUMBER($N179))</formula>
    </cfRule>
  </conditionalFormatting>
  <conditionalFormatting sqref="A179:F198">
    <cfRule type="expression" dxfId="1296" priority="22">
      <formula>AND($E179 &gt; 0, ISNUMBER($E179))</formula>
    </cfRule>
    <cfRule type="expression" dxfId="1295" priority="23">
      <formula>AND($E179 = 0 * ISNUMBER($E179))</formula>
    </cfRule>
    <cfRule type="expression" dxfId="1294" priority="24">
      <formula>AND($E179 &lt; 0, ISNUMBER($E179))</formula>
    </cfRule>
  </conditionalFormatting>
  <conditionalFormatting sqref="A179:C198 G179:I198">
    <cfRule type="expression" dxfId="1293" priority="19">
      <formula>AND($H179 &gt; 0, ISNUMBER($H179))</formula>
    </cfRule>
    <cfRule type="expression" dxfId="1292" priority="20">
      <formula>AND($H179 = 0 * ISNUMBER($H179))</formula>
    </cfRule>
    <cfRule type="expression" dxfId="1291" priority="21">
      <formula>AND($H179 &lt; 0, ISNUMBER($H179))</formula>
    </cfRule>
  </conditionalFormatting>
  <conditionalFormatting sqref="A179:C198 J179:L198">
    <cfRule type="expression" dxfId="1290" priority="16">
      <formula>AND($K179 &gt; 0, ISNUMBER($K179))</formula>
    </cfRule>
    <cfRule type="expression" dxfId="1289" priority="17">
      <formula>AND($K179 = 0 * ISNUMBER($K179))</formula>
    </cfRule>
    <cfRule type="expression" dxfId="1288" priority="18">
      <formula>AND($K179 &lt; 0, ISNUMBER($K179))</formula>
    </cfRule>
  </conditionalFormatting>
  <conditionalFormatting sqref="D177:F178 E199:F199">
    <cfRule type="expression" dxfId="1287" priority="10">
      <formula>$E$199 &gt; 0</formula>
    </cfRule>
    <cfRule type="expression" dxfId="1286" priority="11">
      <formula>$E$199 = 0</formula>
    </cfRule>
    <cfRule type="expression" dxfId="1285" priority="12">
      <formula>$E$199 &lt; 0</formula>
    </cfRule>
  </conditionalFormatting>
  <conditionalFormatting sqref="G177:I178 H199:I199">
    <cfRule type="expression" dxfId="1284" priority="7">
      <formula>$H$199 &gt; 0</formula>
    </cfRule>
    <cfRule type="expression" dxfId="1283" priority="8">
      <formula>$H$199 = 0</formula>
    </cfRule>
    <cfRule type="expression" dxfId="1282" priority="9">
      <formula>$H$199 &lt; 0</formula>
    </cfRule>
  </conditionalFormatting>
  <conditionalFormatting sqref="J177:L178 K199:L199">
    <cfRule type="expression" dxfId="1281" priority="4">
      <formula>$K$199 &gt; 0</formula>
    </cfRule>
    <cfRule type="expression" dxfId="1280" priority="5">
      <formula>$K$199 = 0</formula>
    </cfRule>
    <cfRule type="expression" dxfId="1279" priority="6">
      <formula>$K$199 &lt; 0</formula>
    </cfRule>
  </conditionalFormatting>
  <conditionalFormatting sqref="M177:O178 N199:O199">
    <cfRule type="expression" dxfId="1278" priority="1">
      <formula>$N$199 &gt; 0</formula>
    </cfRule>
    <cfRule type="expression" dxfId="1277" priority="2">
      <formula>$N$199 = 0</formula>
    </cfRule>
    <cfRule type="expression" dxfId="12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44422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211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2021-08-14(토) 오전 00:00</v>
      </c>
      <c r="C15" s="300"/>
      <c r="D15" s="274" t="str">
        <f>TEXT($G$1, "[$-ko-KR]yyyy-mm-dd(ddd) ") &amp; "오후 14:00"</f>
        <v>2021-08-14(토) 오후 14:00</v>
      </c>
      <c r="E15" s="275"/>
      <c r="F15" s="276"/>
      <c r="G15" s="274" t="str">
        <f>TEXT($G$1, "[$-ko-KR]yyyy-mm-dd(ddd) ") &amp; "오후 19:00"</f>
        <v>2021-08-14(토) 오후 19:00</v>
      </c>
      <c r="H15" s="275"/>
      <c r="I15" s="276"/>
      <c r="J15" s="274" t="str">
        <f>TEXT($G$1, "[$-ko-KR]yyyy-mm-dd(ddd) ") &amp; "오후 21:00"</f>
        <v>2021-08-14(토) 오후 21:00</v>
      </c>
      <c r="K15" s="275"/>
      <c r="L15" s="276"/>
      <c r="M15" s="274" t="str">
        <f>TEXT($G$1+1, "[$-ko-KR]yyyy-mm-dd(ddd) ") &amp; "오전 00:00"</f>
        <v>2021-08-15(일)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211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2021-08-14(토) 오전 00:00</v>
      </c>
      <c r="C42" s="302"/>
      <c r="D42" s="274" t="str">
        <f>TEXT($G$1, "[$-ko-KR]yyyy-mm-dd(ddd) ") &amp; "오후 14:00"</f>
        <v>2021-08-14(토) 오후 14:00</v>
      </c>
      <c r="E42" s="275"/>
      <c r="F42" s="276"/>
      <c r="G42" s="274" t="str">
        <f>TEXT($G$1, "[$-ko-KR]yyyy-mm-dd(ddd) ") &amp; "오후 19:00"</f>
        <v>2021-08-14(토) 오후 19:00</v>
      </c>
      <c r="H42" s="275"/>
      <c r="I42" s="276"/>
      <c r="J42" s="274" t="str">
        <f>TEXT($G$1, "[$-ko-KR]yyyy-mm-dd(ddd) ") &amp; "오후 21:00"</f>
        <v>2021-08-14(토) 오후 21:00</v>
      </c>
      <c r="K42" s="275"/>
      <c r="L42" s="276"/>
      <c r="M42" s="274" t="str">
        <f>TEXT($G$1+1, "[$-ko-KR]yyyy-mm-dd(ddd) ") &amp; "오전 00:00"</f>
        <v>2021-08-15(일)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60"/>
      <c r="R44" s="260"/>
      <c r="S44" s="260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60"/>
      <c r="R45" s="260"/>
      <c r="S45" s="260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50"/>
      <c r="R46" s="250"/>
      <c r="S46" s="250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50"/>
      <c r="R47" s="250"/>
      <c r="S47" s="250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50"/>
      <c r="R48" s="250"/>
      <c r="S48" s="250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50"/>
      <c r="R49" s="250"/>
      <c r="S49" s="250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50"/>
      <c r="R50" s="250"/>
      <c r="S50" s="250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50"/>
      <c r="R51" s="250"/>
      <c r="S51" s="250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51"/>
      <c r="R53" s="252"/>
      <c r="S53" s="253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54"/>
      <c r="R54" s="255"/>
      <c r="S54" s="256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57"/>
      <c r="R55" s="258"/>
      <c r="S55" s="259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50"/>
      <c r="R56" s="250"/>
      <c r="S56" s="250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60"/>
      <c r="R57" s="260"/>
      <c r="S57" s="260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60"/>
      <c r="R58" s="260"/>
      <c r="S58" s="260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50"/>
      <c r="R59" s="250"/>
      <c r="S59" s="250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50"/>
      <c r="R60" s="250"/>
      <c r="S60" s="25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211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2021-08-14(토) 오전 00:00</v>
      </c>
      <c r="C69" s="302"/>
      <c r="D69" s="274" t="str">
        <f>TEXT($G$1, "[$-ko-KR]yyyy-mm-dd(ddd) ") &amp; "오후 14:00"</f>
        <v>2021-08-14(토) 오후 14:00</v>
      </c>
      <c r="E69" s="275"/>
      <c r="F69" s="276"/>
      <c r="G69" s="274" t="str">
        <f>TEXT($G$1, "[$-ko-KR]yyyy-mm-dd(ddd) ") &amp; "오후 19:00"</f>
        <v>2021-08-14(토) 오후 19:00</v>
      </c>
      <c r="H69" s="275"/>
      <c r="I69" s="276"/>
      <c r="J69" s="274" t="str">
        <f>TEXT($G$1, "[$-ko-KR]yyyy-mm-dd(ddd) ") &amp; "오후 21:00"</f>
        <v>2021-08-14(토) 오후 21:00</v>
      </c>
      <c r="K69" s="275"/>
      <c r="L69" s="276"/>
      <c r="M69" s="274" t="str">
        <f>TEXT($G$1+1, "[$-ko-KR]yyyy-mm-dd(ddd) ") &amp; "오전 00:00"</f>
        <v>2021-08-15(일)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60"/>
      <c r="R71" s="260"/>
      <c r="S71" s="260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60"/>
      <c r="R72" s="260"/>
      <c r="S72" s="260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50"/>
      <c r="R73" s="250"/>
      <c r="S73" s="250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50"/>
      <c r="R74" s="250"/>
      <c r="S74" s="250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50"/>
      <c r="R75" s="250"/>
      <c r="S75" s="250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50"/>
      <c r="R76" s="250"/>
      <c r="S76" s="250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50"/>
      <c r="R77" s="250"/>
      <c r="S77" s="250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50"/>
      <c r="R78" s="250"/>
      <c r="S78" s="250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51"/>
      <c r="R80" s="252"/>
      <c r="S80" s="253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54"/>
      <c r="R81" s="255"/>
      <c r="S81" s="256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57"/>
      <c r="R82" s="258"/>
      <c r="S82" s="259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50"/>
      <c r="R83" s="250"/>
      <c r="S83" s="250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60"/>
      <c r="R84" s="260"/>
      <c r="S84" s="260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60"/>
      <c r="R85" s="260"/>
      <c r="S85" s="260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50"/>
      <c r="R86" s="250"/>
      <c r="S86" s="250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50"/>
      <c r="R87" s="250"/>
      <c r="S87" s="250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50"/>
      <c r="R88" s="250"/>
      <c r="S88" s="250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39"/>
      <c r="R89" s="240"/>
      <c r="S89" s="241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211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2021-08-14(토) 오전 00:00</v>
      </c>
      <c r="C96" s="302"/>
      <c r="D96" s="274" t="str">
        <f>TEXT($G$1, "[$-ko-KR]yyyy-mm-dd(ddd) ") &amp; "오후 14:00"</f>
        <v>2021-08-14(토) 오후 14:00</v>
      </c>
      <c r="E96" s="275"/>
      <c r="F96" s="276"/>
      <c r="G96" s="274" t="str">
        <f>TEXT($G$1, "[$-ko-KR]yyyy-mm-dd(ddd) ") &amp; "오후 19:00"</f>
        <v>2021-08-14(토) 오후 19:00</v>
      </c>
      <c r="H96" s="275"/>
      <c r="I96" s="276"/>
      <c r="J96" s="274" t="str">
        <f>TEXT($G$1, "[$-ko-KR]yyyy-mm-dd(ddd) ") &amp; "오후 21:00"</f>
        <v>2021-08-14(토) 오후 21:00</v>
      </c>
      <c r="K96" s="275"/>
      <c r="L96" s="276"/>
      <c r="M96" s="274" t="str">
        <f>TEXT($G$1+1, "[$-ko-KR]yyyy-mm-dd(ddd) ") &amp; "오전 00:00"</f>
        <v>2021-08-15(일)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60"/>
      <c r="R98" s="260"/>
      <c r="S98" s="260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60"/>
      <c r="R99" s="260"/>
      <c r="S99" s="260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50"/>
      <c r="R100" s="250"/>
      <c r="S100" s="250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50"/>
      <c r="R101" s="250"/>
      <c r="S101" s="250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50"/>
      <c r="R102" s="250"/>
      <c r="S102" s="250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50"/>
      <c r="R103" s="250"/>
      <c r="S103" s="250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50"/>
      <c r="R104" s="250"/>
      <c r="S104" s="250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50"/>
      <c r="R105" s="250"/>
      <c r="S105" s="250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51"/>
      <c r="R107" s="252"/>
      <c r="S107" s="253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54"/>
      <c r="R108" s="255"/>
      <c r="S108" s="256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57"/>
      <c r="R109" s="258"/>
      <c r="S109" s="259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50"/>
      <c r="R110" s="250"/>
      <c r="S110" s="250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60"/>
      <c r="R111" s="260"/>
      <c r="S111" s="260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60"/>
      <c r="R112" s="260"/>
      <c r="S112" s="260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50"/>
      <c r="R113" s="250"/>
      <c r="S113" s="250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50"/>
      <c r="R114" s="250"/>
      <c r="S114" s="250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50"/>
      <c r="R115" s="250"/>
      <c r="S115" s="250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39"/>
      <c r="R116" s="240"/>
      <c r="S116" s="241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211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2021-08-14(토) 오전 00:00</v>
      </c>
      <c r="C123" s="302"/>
      <c r="D123" s="274" t="str">
        <f>TEXT($G$1, "[$-ko-KR]yyyy-mm-dd(ddd) ") &amp; "오후 14:00"</f>
        <v>2021-08-14(토) 오후 14:00</v>
      </c>
      <c r="E123" s="275"/>
      <c r="F123" s="276"/>
      <c r="G123" s="274" t="str">
        <f>TEXT($G$1, "[$-ko-KR]yyyy-mm-dd(ddd) ") &amp; "오후 19:00"</f>
        <v>2021-08-14(토) 오후 19:00</v>
      </c>
      <c r="H123" s="275"/>
      <c r="I123" s="276"/>
      <c r="J123" s="274" t="str">
        <f>TEXT($G$1, "[$-ko-KR]yyyy-mm-dd(ddd) ") &amp; "오후 21:00"</f>
        <v>2021-08-14(토) 오후 21:00</v>
      </c>
      <c r="K123" s="275"/>
      <c r="L123" s="276"/>
      <c r="M123" s="274" t="str">
        <f>TEXT($G$1+1, "[$-ko-KR]yyyy-mm-dd(ddd) ") &amp; "오전 00:00"</f>
        <v>2021-08-15(일)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60"/>
      <c r="R125" s="260"/>
      <c r="S125" s="260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60"/>
      <c r="R126" s="260"/>
      <c r="S126" s="260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50"/>
      <c r="R127" s="250"/>
      <c r="S127" s="250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50"/>
      <c r="R128" s="250"/>
      <c r="S128" s="250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50"/>
      <c r="R129" s="250"/>
      <c r="S129" s="250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50"/>
      <c r="R130" s="250"/>
      <c r="S130" s="250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50"/>
      <c r="R131" s="250"/>
      <c r="S131" s="250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50"/>
      <c r="R132" s="250"/>
      <c r="S132" s="250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51"/>
      <c r="R134" s="252"/>
      <c r="S134" s="253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54"/>
      <c r="R135" s="255"/>
      <c r="S135" s="256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57"/>
      <c r="R136" s="258"/>
      <c r="S136" s="259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50"/>
      <c r="R137" s="250"/>
      <c r="S137" s="250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60"/>
      <c r="R138" s="260"/>
      <c r="S138" s="260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60"/>
      <c r="R139" s="260"/>
      <c r="S139" s="260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50"/>
      <c r="R140" s="250"/>
      <c r="S140" s="250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50"/>
      <c r="R141" s="250"/>
      <c r="S141" s="25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211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2021-08-14(토) 오전 00:00</v>
      </c>
      <c r="C150" s="302"/>
      <c r="D150" s="274" t="str">
        <f>TEXT($G$1, "[$-ko-KR]yyyy-mm-dd(ddd) ") &amp; "오후 14:00"</f>
        <v>2021-08-14(토) 오후 14:00</v>
      </c>
      <c r="E150" s="275"/>
      <c r="F150" s="276"/>
      <c r="G150" s="274" t="str">
        <f>TEXT($G$1, "[$-ko-KR]yyyy-mm-dd(ddd) ") &amp; "오후 19:00"</f>
        <v>2021-08-14(토) 오후 19:00</v>
      </c>
      <c r="H150" s="275"/>
      <c r="I150" s="276"/>
      <c r="J150" s="274" t="str">
        <f>TEXT($G$1, "[$-ko-KR]yyyy-mm-dd(ddd) ") &amp; "오후 21:00"</f>
        <v>2021-08-14(토) 오후 21:00</v>
      </c>
      <c r="K150" s="275"/>
      <c r="L150" s="276"/>
      <c r="M150" s="274" t="str">
        <f>TEXT($G$1+1, "[$-ko-KR]yyyy-mm-dd(ddd) ") &amp; "오전 00:00"</f>
        <v>2021-08-15(일)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60"/>
      <c r="R152" s="260"/>
      <c r="S152" s="260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60"/>
      <c r="R153" s="260"/>
      <c r="S153" s="260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50"/>
      <c r="R154" s="250"/>
      <c r="S154" s="250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50"/>
      <c r="R155" s="250"/>
      <c r="S155" s="250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50"/>
      <c r="R156" s="250"/>
      <c r="S156" s="250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50"/>
      <c r="R157" s="250"/>
      <c r="S157" s="250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50"/>
      <c r="R158" s="250"/>
      <c r="S158" s="250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50"/>
      <c r="R159" s="250"/>
      <c r="S159" s="250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51"/>
      <c r="R161" s="252"/>
      <c r="S161" s="253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54"/>
      <c r="R162" s="255"/>
      <c r="S162" s="256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57"/>
      <c r="R163" s="258"/>
      <c r="S163" s="259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50"/>
      <c r="R164" s="250"/>
      <c r="S164" s="250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60"/>
      <c r="R165" s="260"/>
      <c r="S165" s="260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60"/>
      <c r="R166" s="260"/>
      <c r="S166" s="260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50"/>
      <c r="R167" s="250"/>
      <c r="S167" s="250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50"/>
      <c r="R168" s="250"/>
      <c r="S168" s="250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50"/>
      <c r="R169" s="250"/>
      <c r="S169" s="250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39"/>
      <c r="R170" s="240"/>
      <c r="S170" s="241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211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2021-08-14(토) 오전 00:00</v>
      </c>
      <c r="C177" s="302"/>
      <c r="D177" s="274" t="str">
        <f>TEXT($G$1, "[$-ko-KR]yyyy-mm-dd(ddd) ") &amp; "오후 14:00"</f>
        <v>2021-08-14(토) 오후 14:00</v>
      </c>
      <c r="E177" s="275"/>
      <c r="F177" s="276"/>
      <c r="G177" s="274" t="str">
        <f>TEXT($G$1, "[$-ko-KR]yyyy-mm-dd(ddd) ") &amp; "오후 19:00"</f>
        <v>2021-08-14(토) 오후 19:00</v>
      </c>
      <c r="H177" s="275"/>
      <c r="I177" s="276"/>
      <c r="J177" s="274" t="str">
        <f>TEXT($G$1, "[$-ko-KR]yyyy-mm-dd(ddd) ") &amp; "오후 21:00"</f>
        <v>2021-08-14(토) 오후 21:00</v>
      </c>
      <c r="K177" s="275"/>
      <c r="L177" s="276"/>
      <c r="M177" s="274" t="str">
        <f>TEXT($G$1+1, "[$-ko-KR]yyyy-mm-dd(ddd) ") &amp; "오전 00:00"</f>
        <v>2021-08-15(일)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60"/>
      <c r="R179" s="260"/>
      <c r="S179" s="260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60"/>
      <c r="R180" s="260"/>
      <c r="S180" s="260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50"/>
      <c r="R181" s="250"/>
      <c r="S181" s="250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50"/>
      <c r="R182" s="250"/>
      <c r="S182" s="250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50"/>
      <c r="R183" s="250"/>
      <c r="S183" s="250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50"/>
      <c r="R184" s="250"/>
      <c r="S184" s="250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50"/>
      <c r="R185" s="250"/>
      <c r="S185" s="250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50"/>
      <c r="R186" s="250"/>
      <c r="S186" s="250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51"/>
      <c r="R188" s="252"/>
      <c r="S188" s="253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54"/>
      <c r="R189" s="255"/>
      <c r="S189" s="256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57"/>
      <c r="R190" s="258"/>
      <c r="S190" s="259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50"/>
      <c r="R191" s="250"/>
      <c r="S191" s="250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60"/>
      <c r="R192" s="260"/>
      <c r="S192" s="260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60"/>
      <c r="R193" s="260"/>
      <c r="S193" s="260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50"/>
      <c r="R194" s="250"/>
      <c r="S194" s="250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50"/>
      <c r="R195" s="250"/>
      <c r="S195" s="250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50"/>
      <c r="R196" s="250"/>
      <c r="S196" s="250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39"/>
      <c r="R197" s="240"/>
      <c r="S197" s="241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65" priority="157">
      <formula>AND($N17 &gt; 0, ISNUMBER($N17))</formula>
    </cfRule>
    <cfRule type="expression" dxfId="1264" priority="158">
      <formula>AND($N17 = 0 * ISNUMBER($N17))</formula>
    </cfRule>
    <cfRule type="expression" dxfId="1263" priority="159">
      <formula>AND($N17 &lt; 0, ISNUMBER($N17))</formula>
    </cfRule>
  </conditionalFormatting>
  <conditionalFormatting sqref="A17:F36">
    <cfRule type="expression" dxfId="1262" priority="166">
      <formula>AND($E17 &gt; 0, ISNUMBER($E17))</formula>
    </cfRule>
    <cfRule type="expression" dxfId="1261" priority="167">
      <formula>AND($E17 = 0 * ISNUMBER($E17))</formula>
    </cfRule>
    <cfRule type="expression" dxfId="1260" priority="168">
      <formula>AND($E17 &lt; 0, ISNUMBER($E17))</formula>
    </cfRule>
  </conditionalFormatting>
  <conditionalFormatting sqref="A17:C36 G17:I36">
    <cfRule type="expression" dxfId="1259" priority="163">
      <formula>AND($H17 &gt; 0, ISNUMBER($H17))</formula>
    </cfRule>
    <cfRule type="expression" dxfId="1258" priority="164">
      <formula>AND($H17 = 0 * ISNUMBER($H17))</formula>
    </cfRule>
    <cfRule type="expression" dxfId="1257" priority="165">
      <formula>AND($H17 &lt; 0, ISNUMBER($H17))</formula>
    </cfRule>
  </conditionalFormatting>
  <conditionalFormatting sqref="A17:C36 J17:L36">
    <cfRule type="expression" dxfId="1256" priority="160">
      <formula>AND($K17 &gt; 0, ISNUMBER($K17))</formula>
    </cfRule>
    <cfRule type="expression" dxfId="1255" priority="161">
      <formula>AND($K17 = 0 * ISNUMBER($K17))</formula>
    </cfRule>
    <cfRule type="expression" dxfId="1254" priority="162">
      <formula>AND($K17 &lt; 0, ISNUMBER($K17))</formula>
    </cfRule>
  </conditionalFormatting>
  <conditionalFormatting sqref="D15:F16 E37:F37">
    <cfRule type="expression" dxfId="1253" priority="154">
      <formula>$E$37 &gt; 0</formula>
    </cfRule>
    <cfRule type="expression" dxfId="1252" priority="155">
      <formula>$E$37 = 0</formula>
    </cfRule>
    <cfRule type="expression" dxfId="1251" priority="156">
      <formula>$E$37 &lt; 0</formula>
    </cfRule>
  </conditionalFormatting>
  <conditionalFormatting sqref="G15:I16 H37:I37">
    <cfRule type="expression" dxfId="1250" priority="151">
      <formula>$H$37 &gt; 0</formula>
    </cfRule>
    <cfRule type="expression" dxfId="1249" priority="152">
      <formula>$H$37 = 0</formula>
    </cfRule>
    <cfRule type="expression" dxfId="1248" priority="153">
      <formula>$H$37 &lt; 0</formula>
    </cfRule>
  </conditionalFormatting>
  <conditionalFormatting sqref="J15:L16 K37:L37">
    <cfRule type="expression" dxfId="1247" priority="148">
      <formula>$K$37 &gt; 0</formula>
    </cfRule>
    <cfRule type="expression" dxfId="1246" priority="149">
      <formula>$K$37 = 0</formula>
    </cfRule>
    <cfRule type="expression" dxfId="1245" priority="150">
      <formula>$K$37 &lt; 0</formula>
    </cfRule>
  </conditionalFormatting>
  <conditionalFormatting sqref="M15:O16 N37:O37">
    <cfRule type="expression" dxfId="1244" priority="145">
      <formula>$N$37 &gt; 0</formula>
    </cfRule>
    <cfRule type="expression" dxfId="1243" priority="146">
      <formula>$N$37 = 0</formula>
    </cfRule>
    <cfRule type="expression" dxfId="1242" priority="147">
      <formula>$N$37 &lt; 0</formula>
    </cfRule>
  </conditionalFormatting>
  <conditionalFormatting sqref="A44:C63 M44:O63">
    <cfRule type="expression" dxfId="1241" priority="133">
      <formula>AND($N44 &gt; 0, ISNUMBER($N44))</formula>
    </cfRule>
    <cfRule type="expression" dxfId="1240" priority="134">
      <formula>AND($N44 = 0 * ISNUMBER($N44))</formula>
    </cfRule>
    <cfRule type="expression" dxfId="1239" priority="135">
      <formula>AND($N44 &lt; 0, ISNUMBER($N44))</formula>
    </cfRule>
  </conditionalFormatting>
  <conditionalFormatting sqref="A44:F63">
    <cfRule type="expression" dxfId="1238" priority="142">
      <formula>AND($E44 &gt; 0, ISNUMBER($E44))</formula>
    </cfRule>
    <cfRule type="expression" dxfId="1237" priority="143">
      <formula>AND($E44 = 0 * ISNUMBER($E44))</formula>
    </cfRule>
    <cfRule type="expression" dxfId="1236" priority="144">
      <formula>AND($E44 &lt; 0, ISNUMBER($E44))</formula>
    </cfRule>
  </conditionalFormatting>
  <conditionalFormatting sqref="A44:C63 G44:I63">
    <cfRule type="expression" dxfId="1235" priority="139">
      <formula>AND($H44 &gt; 0, ISNUMBER($H44))</formula>
    </cfRule>
    <cfRule type="expression" dxfId="1234" priority="140">
      <formula>AND($H44 = 0 * ISNUMBER($H44))</formula>
    </cfRule>
    <cfRule type="expression" dxfId="1233" priority="141">
      <formula>AND($H44 &lt; 0, ISNUMBER($H44))</formula>
    </cfRule>
  </conditionalFormatting>
  <conditionalFormatting sqref="A44:C63 J44:L63">
    <cfRule type="expression" dxfId="1232" priority="136">
      <formula>AND($K44 &gt; 0, ISNUMBER($K44))</formula>
    </cfRule>
    <cfRule type="expression" dxfId="1231" priority="137">
      <formula>AND($K44 = 0 * ISNUMBER($K44))</formula>
    </cfRule>
    <cfRule type="expression" dxfId="1230" priority="138">
      <formula>AND($K44 &lt; 0, ISNUMBER($K44))</formula>
    </cfRule>
  </conditionalFormatting>
  <conditionalFormatting sqref="D42:F43 E64:F64">
    <cfRule type="expression" dxfId="1229" priority="130">
      <formula>$E$64 &gt; 0</formula>
    </cfRule>
    <cfRule type="expression" dxfId="1228" priority="131">
      <formula>$E$64 = 0</formula>
    </cfRule>
    <cfRule type="expression" dxfId="1227" priority="132">
      <formula>$E$64 &lt; 0</formula>
    </cfRule>
  </conditionalFormatting>
  <conditionalFormatting sqref="G42:I43 H64:I64">
    <cfRule type="expression" dxfId="1226" priority="127">
      <formula>$H$64 &gt; 0</formula>
    </cfRule>
    <cfRule type="expression" dxfId="1225" priority="128">
      <formula>$H$64 = 0</formula>
    </cfRule>
    <cfRule type="expression" dxfId="1224" priority="129">
      <formula>$H$64 &lt; 0</formula>
    </cfRule>
  </conditionalFormatting>
  <conditionalFormatting sqref="J42:L43 K64:L64">
    <cfRule type="expression" dxfId="1223" priority="124">
      <formula>$K$64 &gt; 0</formula>
    </cfRule>
    <cfRule type="expression" dxfId="1222" priority="125">
      <formula>$K$64 = 0</formula>
    </cfRule>
    <cfRule type="expression" dxfId="1221" priority="126">
      <formula>$K$64 &lt; 0</formula>
    </cfRule>
  </conditionalFormatting>
  <conditionalFormatting sqref="M42:O43 N64:O64">
    <cfRule type="expression" dxfId="1220" priority="121">
      <formula>$N$64 &gt; 0</formula>
    </cfRule>
    <cfRule type="expression" dxfId="1219" priority="122">
      <formula>$N$64 = 0</formula>
    </cfRule>
    <cfRule type="expression" dxfId="1218" priority="123">
      <formula>$N$64 &lt; 0</formula>
    </cfRule>
  </conditionalFormatting>
  <conditionalFormatting sqref="A71:C90 M71:O90">
    <cfRule type="expression" dxfId="1217" priority="109">
      <formula>AND($N71 &gt; 0, ISNUMBER($N71))</formula>
    </cfRule>
    <cfRule type="expression" dxfId="1216" priority="110">
      <formula>AND($N71 = 0 * ISNUMBER($N71))</formula>
    </cfRule>
    <cfRule type="expression" dxfId="1215" priority="111">
      <formula>AND($N71 &lt; 0, ISNUMBER($N71))</formula>
    </cfRule>
  </conditionalFormatting>
  <conditionalFormatting sqref="A71:F90">
    <cfRule type="expression" dxfId="1214" priority="118">
      <formula>AND($E71 &gt; 0, ISNUMBER($E71))</formula>
    </cfRule>
    <cfRule type="expression" dxfId="1213" priority="119">
      <formula>AND($E71 = 0 * ISNUMBER($E71))</formula>
    </cfRule>
    <cfRule type="expression" dxfId="1212" priority="120">
      <formula>AND($E71 &lt; 0, ISNUMBER($E71))</formula>
    </cfRule>
  </conditionalFormatting>
  <conditionalFormatting sqref="A71:C90 G71:I90">
    <cfRule type="expression" dxfId="1211" priority="115">
      <formula>AND($H71 &gt; 0, ISNUMBER($H71))</formula>
    </cfRule>
    <cfRule type="expression" dxfId="1210" priority="116">
      <formula>AND($H71 = 0 * ISNUMBER($H71))</formula>
    </cfRule>
    <cfRule type="expression" dxfId="1209" priority="117">
      <formula>AND($H71 &lt; 0, ISNUMBER($H71))</formula>
    </cfRule>
  </conditionalFormatting>
  <conditionalFormatting sqref="A71:C90 J71:L90">
    <cfRule type="expression" dxfId="1208" priority="112">
      <formula>AND($K71 &gt; 0, ISNUMBER($K71))</formula>
    </cfRule>
    <cfRule type="expression" dxfId="1207" priority="113">
      <formula>AND($K71 = 0 * ISNUMBER($K71))</formula>
    </cfRule>
    <cfRule type="expression" dxfId="1206" priority="114">
      <formula>AND($K71 &lt; 0, ISNUMBER($K71))</formula>
    </cfRule>
  </conditionalFormatting>
  <conditionalFormatting sqref="D69:F70 E91:F91">
    <cfRule type="expression" dxfId="1205" priority="106">
      <formula>$E$91 &gt; 0</formula>
    </cfRule>
    <cfRule type="expression" dxfId="1204" priority="107">
      <formula>$E$91 = 0</formula>
    </cfRule>
    <cfRule type="expression" dxfId="1203" priority="108">
      <formula>$E$91 &lt; 0</formula>
    </cfRule>
  </conditionalFormatting>
  <conditionalFormatting sqref="G69:I70 H91:I91">
    <cfRule type="expression" dxfId="1202" priority="103">
      <formula>$H$91 &gt; 0</formula>
    </cfRule>
    <cfRule type="expression" dxfId="1201" priority="104">
      <formula>$H$91 = 0</formula>
    </cfRule>
    <cfRule type="expression" dxfId="1200" priority="105">
      <formula>$H$91 &lt; 0</formula>
    </cfRule>
  </conditionalFormatting>
  <conditionalFormatting sqref="J69:L70 K91:L91">
    <cfRule type="expression" dxfId="1199" priority="100">
      <formula>$K$91 &gt; 0</formula>
    </cfRule>
    <cfRule type="expression" dxfId="1198" priority="101">
      <formula>$K$91 = 0</formula>
    </cfRule>
    <cfRule type="expression" dxfId="1197" priority="102">
      <formula>$K$91 &lt; 0</formula>
    </cfRule>
  </conditionalFormatting>
  <conditionalFormatting sqref="M69:O70 N91:O91">
    <cfRule type="expression" dxfId="1196" priority="97">
      <formula>$N$91 &gt; 0</formula>
    </cfRule>
    <cfRule type="expression" dxfId="1195" priority="98">
      <formula>$N$91 = 0</formula>
    </cfRule>
    <cfRule type="expression" dxfId="1194" priority="99">
      <formula>$N$91 &lt; 0</formula>
    </cfRule>
  </conditionalFormatting>
  <conditionalFormatting sqref="A98:C117 M98:O117">
    <cfRule type="expression" dxfId="1193" priority="85">
      <formula>AND($N98 &gt; 0, ISNUMBER($N98))</formula>
    </cfRule>
    <cfRule type="expression" dxfId="1192" priority="86">
      <formula>AND($N98 = 0 * ISNUMBER($N98))</formula>
    </cfRule>
    <cfRule type="expression" dxfId="1191" priority="87">
      <formula>AND($N98 &lt; 0, ISNUMBER($N98))</formula>
    </cfRule>
  </conditionalFormatting>
  <conditionalFormatting sqref="A98:F117">
    <cfRule type="expression" dxfId="1190" priority="94">
      <formula>AND($E98 &gt; 0, ISNUMBER($E98))</formula>
    </cfRule>
    <cfRule type="expression" dxfId="1189" priority="95">
      <formula>AND($E98 = 0 * ISNUMBER($E98))</formula>
    </cfRule>
    <cfRule type="expression" dxfId="1188" priority="96">
      <formula>AND($E98 &lt; 0, ISNUMBER($E98))</formula>
    </cfRule>
  </conditionalFormatting>
  <conditionalFormatting sqref="A98:C117 G98:I117">
    <cfRule type="expression" dxfId="1187" priority="91">
      <formula>AND($H98 &gt; 0, ISNUMBER($H98))</formula>
    </cfRule>
    <cfRule type="expression" dxfId="1186" priority="92">
      <formula>AND($H98 = 0 * ISNUMBER($H98))</formula>
    </cfRule>
    <cfRule type="expression" dxfId="1185" priority="93">
      <formula>AND($H98 &lt; 0, ISNUMBER($H98))</formula>
    </cfRule>
  </conditionalFormatting>
  <conditionalFormatting sqref="A98:C117 J98:L117">
    <cfRule type="expression" dxfId="1184" priority="88">
      <formula>AND($K98 &gt; 0, ISNUMBER($K98))</formula>
    </cfRule>
    <cfRule type="expression" dxfId="1183" priority="89">
      <formula>AND($K98 = 0 * ISNUMBER($K98))</formula>
    </cfRule>
    <cfRule type="expression" dxfId="1182" priority="90">
      <formula>AND($K98 &lt; 0, ISNUMBER($K98))</formula>
    </cfRule>
  </conditionalFormatting>
  <conditionalFormatting sqref="D96:F97 E118:F118">
    <cfRule type="expression" dxfId="1181" priority="82">
      <formula>$E$118 &gt; 0</formula>
    </cfRule>
    <cfRule type="expression" dxfId="1180" priority="83">
      <formula>$E$118 = 0</formula>
    </cfRule>
    <cfRule type="expression" dxfId="1179" priority="84">
      <formula>$E$118 &lt; 0</formula>
    </cfRule>
  </conditionalFormatting>
  <conditionalFormatting sqref="G96:I97 H118:I118">
    <cfRule type="expression" dxfId="1178" priority="79">
      <formula>$H$118 &gt; 0</formula>
    </cfRule>
    <cfRule type="expression" dxfId="1177" priority="80">
      <formula>$H$118 = 0</formula>
    </cfRule>
    <cfRule type="expression" dxfId="1176" priority="81">
      <formula>$H$118 &lt; 0</formula>
    </cfRule>
  </conditionalFormatting>
  <conditionalFormatting sqref="J96:L97 K118:L118">
    <cfRule type="expression" dxfId="1175" priority="76">
      <formula>$K$118 &gt; 0</formula>
    </cfRule>
    <cfRule type="expression" dxfId="1174" priority="77">
      <formula>$K$118 = 0</formula>
    </cfRule>
    <cfRule type="expression" dxfId="1173" priority="78">
      <formula>$K$118 &lt; 0</formula>
    </cfRule>
  </conditionalFormatting>
  <conditionalFormatting sqref="M96:O97 N118:O118">
    <cfRule type="expression" dxfId="1172" priority="73">
      <formula>$N$118 &gt; 0</formula>
    </cfRule>
    <cfRule type="expression" dxfId="1171" priority="74">
      <formula>$N$118 = 0</formula>
    </cfRule>
    <cfRule type="expression" dxfId="1170" priority="75">
      <formula>$N$118 &lt; 0</formula>
    </cfRule>
  </conditionalFormatting>
  <conditionalFormatting sqref="A125:C144 M125:O144">
    <cfRule type="expression" dxfId="1169" priority="61">
      <formula>AND($N125 &gt; 0, ISNUMBER($N125))</formula>
    </cfRule>
    <cfRule type="expression" dxfId="1168" priority="62">
      <formula>AND($N125 = 0 * ISNUMBER($N125))</formula>
    </cfRule>
    <cfRule type="expression" dxfId="1167" priority="63">
      <formula>AND($N125 &lt; 0, ISNUMBER($N125))</formula>
    </cfRule>
  </conditionalFormatting>
  <conditionalFormatting sqref="A125:F144">
    <cfRule type="expression" dxfId="1166" priority="70">
      <formula>AND($E125 &gt; 0, ISNUMBER($E125))</formula>
    </cfRule>
    <cfRule type="expression" dxfId="1165" priority="71">
      <formula>AND($E125 = 0 * ISNUMBER($E125))</formula>
    </cfRule>
    <cfRule type="expression" dxfId="1164" priority="72">
      <formula>AND($E125 &lt; 0, ISNUMBER($E125))</formula>
    </cfRule>
  </conditionalFormatting>
  <conditionalFormatting sqref="A125:C144 G125:I144">
    <cfRule type="expression" dxfId="1163" priority="67">
      <formula>AND($H125 &gt; 0, ISNUMBER($H125))</formula>
    </cfRule>
    <cfRule type="expression" dxfId="1162" priority="68">
      <formula>AND($H125 = 0 * ISNUMBER($H125))</formula>
    </cfRule>
    <cfRule type="expression" dxfId="1161" priority="69">
      <formula>AND($H125 &lt; 0, ISNUMBER($H125))</formula>
    </cfRule>
  </conditionalFormatting>
  <conditionalFormatting sqref="A125:C144 J125:L144">
    <cfRule type="expression" dxfId="1160" priority="64">
      <formula>AND($K125 &gt; 0, ISNUMBER($K125))</formula>
    </cfRule>
    <cfRule type="expression" dxfId="1159" priority="65">
      <formula>AND($K125 = 0 * ISNUMBER($K125))</formula>
    </cfRule>
    <cfRule type="expression" dxfId="1158" priority="66">
      <formula>AND($K125 &lt; 0, ISNUMBER($K125))</formula>
    </cfRule>
  </conditionalFormatting>
  <conditionalFormatting sqref="D123:F124 E145:F145">
    <cfRule type="expression" dxfId="1157" priority="58">
      <formula>$E$145 &gt; 0</formula>
    </cfRule>
    <cfRule type="expression" dxfId="1156" priority="59">
      <formula>$E$145 = 0</formula>
    </cfRule>
    <cfRule type="expression" dxfId="1155" priority="60">
      <formula>$E$145 &lt; 0</formula>
    </cfRule>
  </conditionalFormatting>
  <conditionalFormatting sqref="G123:I124 H145:I145">
    <cfRule type="expression" dxfId="1154" priority="55">
      <formula>$H$145 &gt; 0</formula>
    </cfRule>
    <cfRule type="expression" dxfId="1153" priority="56">
      <formula>$H$145 = 0</formula>
    </cfRule>
    <cfRule type="expression" dxfId="1152" priority="57">
      <formula>$H$145 &lt; 0</formula>
    </cfRule>
  </conditionalFormatting>
  <conditionalFormatting sqref="J123:L124 K145:L145">
    <cfRule type="expression" dxfId="1151" priority="52">
      <formula>$K$145 &gt; 0</formula>
    </cfRule>
    <cfRule type="expression" dxfId="1150" priority="53">
      <formula>$K$145 = 0</formula>
    </cfRule>
    <cfRule type="expression" dxfId="1149" priority="54">
      <formula>$K$145 &lt; 0</formula>
    </cfRule>
  </conditionalFormatting>
  <conditionalFormatting sqref="M123:O124 N145:O145">
    <cfRule type="expression" dxfId="1148" priority="49">
      <formula>$N$145 &gt; 0</formula>
    </cfRule>
    <cfRule type="expression" dxfId="1147" priority="50">
      <formula>$N$145 = 0</formula>
    </cfRule>
    <cfRule type="expression" dxfId="1146" priority="51">
      <formula>$N$145 &lt; 0</formula>
    </cfRule>
  </conditionalFormatting>
  <conditionalFormatting sqref="A152:C171 M152:O171">
    <cfRule type="expression" dxfId="1145" priority="37">
      <formula>AND($N152 &gt; 0, ISNUMBER($N152))</formula>
    </cfRule>
    <cfRule type="expression" dxfId="1144" priority="38">
      <formula>AND($N152 = 0 * ISNUMBER($N152))</formula>
    </cfRule>
    <cfRule type="expression" dxfId="1143" priority="39">
      <formula>AND($N152 &lt; 0, ISNUMBER($N152))</formula>
    </cfRule>
  </conditionalFormatting>
  <conditionalFormatting sqref="A152:F171">
    <cfRule type="expression" dxfId="1142" priority="46">
      <formula>AND($E152 &gt; 0, ISNUMBER($E152))</formula>
    </cfRule>
    <cfRule type="expression" dxfId="1141" priority="47">
      <formula>AND($E152 = 0 * ISNUMBER($E152))</formula>
    </cfRule>
    <cfRule type="expression" dxfId="1140" priority="48">
      <formula>AND($E152 &lt; 0, ISNUMBER($E152))</formula>
    </cfRule>
  </conditionalFormatting>
  <conditionalFormatting sqref="A152:C171 G152:I171">
    <cfRule type="expression" dxfId="1139" priority="43">
      <formula>AND($H152 &gt; 0, ISNUMBER($H152))</formula>
    </cfRule>
    <cfRule type="expression" dxfId="1138" priority="44">
      <formula>AND($H152 = 0 * ISNUMBER($H152))</formula>
    </cfRule>
    <cfRule type="expression" dxfId="1137" priority="45">
      <formula>AND($H152 &lt; 0, ISNUMBER($H152))</formula>
    </cfRule>
  </conditionalFormatting>
  <conditionalFormatting sqref="A152:C171 J152:L171">
    <cfRule type="expression" dxfId="1136" priority="40">
      <formula>AND($K152 &gt; 0, ISNUMBER($K152))</formula>
    </cfRule>
    <cfRule type="expression" dxfId="1135" priority="41">
      <formula>AND($K152 = 0 * ISNUMBER($K152))</formula>
    </cfRule>
    <cfRule type="expression" dxfId="1134" priority="42">
      <formula>AND($K152 &lt; 0, ISNUMBER($K152))</formula>
    </cfRule>
  </conditionalFormatting>
  <conditionalFormatting sqref="D150:F151 E172:F172">
    <cfRule type="expression" dxfId="1133" priority="34">
      <formula>$E$172 &gt; 0</formula>
    </cfRule>
    <cfRule type="expression" dxfId="1132" priority="35">
      <formula>$E$172 = 0</formula>
    </cfRule>
    <cfRule type="expression" dxfId="1131" priority="36">
      <formula>$E$172 &lt; 0</formula>
    </cfRule>
  </conditionalFormatting>
  <conditionalFormatting sqref="G150:I151 H172:I172">
    <cfRule type="expression" dxfId="1130" priority="31">
      <formula>$H$172 &gt; 0</formula>
    </cfRule>
    <cfRule type="expression" dxfId="1129" priority="32">
      <formula>$H$172 = 0</formula>
    </cfRule>
    <cfRule type="expression" dxfId="1128" priority="33">
      <formula>$H$172 &lt; 0</formula>
    </cfRule>
  </conditionalFormatting>
  <conditionalFormatting sqref="J150:L151 K172:L172">
    <cfRule type="expression" dxfId="1127" priority="28">
      <formula>$K$172 &gt; 0</formula>
    </cfRule>
    <cfRule type="expression" dxfId="1126" priority="29">
      <formula>$K$172 = 0</formula>
    </cfRule>
    <cfRule type="expression" dxfId="1125" priority="30">
      <formula>$K$172 &lt; 0</formula>
    </cfRule>
  </conditionalFormatting>
  <conditionalFormatting sqref="M150:O151 N172:O172">
    <cfRule type="expression" dxfId="1124" priority="25">
      <formula>$N$172 &gt; 0</formula>
    </cfRule>
    <cfRule type="expression" dxfId="1123" priority="26">
      <formula>$N$172 = 0</formula>
    </cfRule>
    <cfRule type="expression" dxfId="1122" priority="27">
      <formula>$N$172 &lt; 0</formula>
    </cfRule>
  </conditionalFormatting>
  <conditionalFormatting sqref="A179:C198 M179:O198">
    <cfRule type="expression" dxfId="1121" priority="13">
      <formula>AND($N179 &gt; 0, ISNUMBER($N179))</formula>
    </cfRule>
    <cfRule type="expression" dxfId="1120" priority="14">
      <formula>AND($N179 = 0 * ISNUMBER($N179))</formula>
    </cfRule>
    <cfRule type="expression" dxfId="1119" priority="15">
      <formula>AND($N179 &lt; 0, ISNUMBER($N179))</formula>
    </cfRule>
  </conditionalFormatting>
  <conditionalFormatting sqref="A179:F198">
    <cfRule type="expression" dxfId="1118" priority="22">
      <formula>AND($E179 &gt; 0, ISNUMBER($E179))</formula>
    </cfRule>
    <cfRule type="expression" dxfId="1117" priority="23">
      <formula>AND($E179 = 0 * ISNUMBER($E179))</formula>
    </cfRule>
    <cfRule type="expression" dxfId="1116" priority="24">
      <formula>AND($E179 &lt; 0, ISNUMBER($E179))</formula>
    </cfRule>
  </conditionalFormatting>
  <conditionalFormatting sqref="A179:C198 G179:I198">
    <cfRule type="expression" dxfId="1115" priority="19">
      <formula>AND($H179 &gt; 0, ISNUMBER($H179))</formula>
    </cfRule>
    <cfRule type="expression" dxfId="1114" priority="20">
      <formula>AND($H179 = 0 * ISNUMBER($H179))</formula>
    </cfRule>
    <cfRule type="expression" dxfId="1113" priority="21">
      <formula>AND($H179 &lt; 0, ISNUMBER($H179))</formula>
    </cfRule>
  </conditionalFormatting>
  <conditionalFormatting sqref="A179:C198 J179:L198">
    <cfRule type="expression" dxfId="1112" priority="16">
      <formula>AND($K179 &gt; 0, ISNUMBER($K179))</formula>
    </cfRule>
    <cfRule type="expression" dxfId="1111" priority="17">
      <formula>AND($K179 = 0 * ISNUMBER($K179))</formula>
    </cfRule>
    <cfRule type="expression" dxfId="1110" priority="18">
      <formula>AND($K179 &lt; 0, ISNUMBER($K179))</formula>
    </cfRule>
  </conditionalFormatting>
  <conditionalFormatting sqref="D177:F178 E199:F199">
    <cfRule type="expression" dxfId="1109" priority="10">
      <formula>$E$199 &gt; 0</formula>
    </cfRule>
    <cfRule type="expression" dxfId="1108" priority="11">
      <formula>$E$199 = 0</formula>
    </cfRule>
    <cfRule type="expression" dxfId="1107" priority="12">
      <formula>$E$199 &lt; 0</formula>
    </cfRule>
  </conditionalFormatting>
  <conditionalFormatting sqref="G177:I178 H199:I199">
    <cfRule type="expression" dxfId="1106" priority="7">
      <formula>$H$199 &gt; 0</formula>
    </cfRule>
    <cfRule type="expression" dxfId="1105" priority="8">
      <formula>$H$199 = 0</formula>
    </cfRule>
    <cfRule type="expression" dxfId="1104" priority="9">
      <formula>$H$199 &lt; 0</formula>
    </cfRule>
  </conditionalFormatting>
  <conditionalFormatting sqref="J177:L178 K199:L199">
    <cfRule type="expression" dxfId="1103" priority="4">
      <formula>$K$199 &gt; 0</formula>
    </cfRule>
    <cfRule type="expression" dxfId="1102" priority="5">
      <formula>$K$199 = 0</formula>
    </cfRule>
    <cfRule type="expression" dxfId="1101" priority="6">
      <formula>$K$199 &lt; 0</formula>
    </cfRule>
  </conditionalFormatting>
  <conditionalFormatting sqref="M177:O178 N199:O199">
    <cfRule type="expression" dxfId="1100" priority="1">
      <formula>$N$199 &gt; 0</formula>
    </cfRule>
    <cfRule type="expression" dxfId="1099" priority="2">
      <formula>$N$199 = 0</formula>
    </cfRule>
    <cfRule type="expression" dxfId="10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44423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215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2021-08-15(일) 오전 00:00</v>
      </c>
      <c r="C15" s="300"/>
      <c r="D15" s="274" t="str">
        <f>TEXT($G$1, "[$-ko-KR]yyyy-mm-dd(ddd) ") &amp; "오후 14:00"</f>
        <v>2021-08-15(일) 오후 14:00</v>
      </c>
      <c r="E15" s="275"/>
      <c r="F15" s="276"/>
      <c r="G15" s="274" t="str">
        <f>TEXT($G$1, "[$-ko-KR]yyyy-mm-dd(ddd) ") &amp; "오후 19:00"</f>
        <v>2021-08-15(일) 오후 19:00</v>
      </c>
      <c r="H15" s="275"/>
      <c r="I15" s="276"/>
      <c r="J15" s="274" t="str">
        <f>TEXT($G$1, "[$-ko-KR]yyyy-mm-dd(ddd) ") &amp; "오후 21:00"</f>
        <v>2021-08-15(일) 오후 21:00</v>
      </c>
      <c r="K15" s="275"/>
      <c r="L15" s="276"/>
      <c r="M15" s="274" t="str">
        <f>TEXT($G$1+1, "[$-ko-KR]yyyy-mm-dd(ddd) ") &amp; "오전 00:00"</f>
        <v>2021-08-16(월)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215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2021-08-15(일) 오전 00:00</v>
      </c>
      <c r="C42" s="302"/>
      <c r="D42" s="274" t="str">
        <f>TEXT($G$1, "[$-ko-KR]yyyy-mm-dd(ddd) ") &amp; "오후 14:00"</f>
        <v>2021-08-15(일) 오후 14:00</v>
      </c>
      <c r="E42" s="275"/>
      <c r="F42" s="276"/>
      <c r="G42" s="274" t="str">
        <f>TEXT($G$1, "[$-ko-KR]yyyy-mm-dd(ddd) ") &amp; "오후 19:00"</f>
        <v>2021-08-15(일) 오후 19:00</v>
      </c>
      <c r="H42" s="275"/>
      <c r="I42" s="276"/>
      <c r="J42" s="274" t="str">
        <f>TEXT($G$1, "[$-ko-KR]yyyy-mm-dd(ddd) ") &amp; "오후 21:00"</f>
        <v>2021-08-15(일) 오후 21:00</v>
      </c>
      <c r="K42" s="275"/>
      <c r="L42" s="276"/>
      <c r="M42" s="274" t="str">
        <f>TEXT($G$1+1, "[$-ko-KR]yyyy-mm-dd(ddd) ") &amp; "오전 00:00"</f>
        <v>2021-08-16(월)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60"/>
      <c r="R44" s="260"/>
      <c r="S44" s="260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60"/>
      <c r="R45" s="260"/>
      <c r="S45" s="260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50"/>
      <c r="R46" s="250"/>
      <c r="S46" s="250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50"/>
      <c r="R47" s="250"/>
      <c r="S47" s="250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50"/>
      <c r="R48" s="250"/>
      <c r="S48" s="250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50"/>
      <c r="R49" s="250"/>
      <c r="S49" s="250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50"/>
      <c r="R50" s="250"/>
      <c r="S50" s="250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50"/>
      <c r="R51" s="250"/>
      <c r="S51" s="250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51"/>
      <c r="R53" s="252"/>
      <c r="S53" s="253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54"/>
      <c r="R54" s="255"/>
      <c r="S54" s="256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57"/>
      <c r="R55" s="258"/>
      <c r="S55" s="259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50"/>
      <c r="R56" s="250"/>
      <c r="S56" s="250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60"/>
      <c r="R57" s="260"/>
      <c r="S57" s="260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60"/>
      <c r="R58" s="260"/>
      <c r="S58" s="260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50"/>
      <c r="R59" s="250"/>
      <c r="S59" s="250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50"/>
      <c r="R60" s="250"/>
      <c r="S60" s="25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215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2021-08-15(일) 오전 00:00</v>
      </c>
      <c r="C69" s="302"/>
      <c r="D69" s="274" t="str">
        <f>TEXT($G$1, "[$-ko-KR]yyyy-mm-dd(ddd) ") &amp; "오후 14:00"</f>
        <v>2021-08-15(일) 오후 14:00</v>
      </c>
      <c r="E69" s="275"/>
      <c r="F69" s="276"/>
      <c r="G69" s="274" t="str">
        <f>TEXT($G$1, "[$-ko-KR]yyyy-mm-dd(ddd) ") &amp; "오후 19:00"</f>
        <v>2021-08-15(일) 오후 19:00</v>
      </c>
      <c r="H69" s="275"/>
      <c r="I69" s="276"/>
      <c r="J69" s="274" t="str">
        <f>TEXT($G$1, "[$-ko-KR]yyyy-mm-dd(ddd) ") &amp; "오후 21:00"</f>
        <v>2021-08-15(일) 오후 21:00</v>
      </c>
      <c r="K69" s="275"/>
      <c r="L69" s="276"/>
      <c r="M69" s="274" t="str">
        <f>TEXT($G$1+1, "[$-ko-KR]yyyy-mm-dd(ddd) ") &amp; "오전 00:00"</f>
        <v>2021-08-16(월)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60"/>
      <c r="R71" s="260"/>
      <c r="S71" s="260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60"/>
      <c r="R72" s="260"/>
      <c r="S72" s="260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50"/>
      <c r="R73" s="250"/>
      <c r="S73" s="250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50"/>
      <c r="R74" s="250"/>
      <c r="S74" s="250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50"/>
      <c r="R75" s="250"/>
      <c r="S75" s="250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50"/>
      <c r="R76" s="250"/>
      <c r="S76" s="250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50"/>
      <c r="R77" s="250"/>
      <c r="S77" s="250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50"/>
      <c r="R78" s="250"/>
      <c r="S78" s="250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51"/>
      <c r="R80" s="252"/>
      <c r="S80" s="253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54"/>
      <c r="R81" s="255"/>
      <c r="S81" s="256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57"/>
      <c r="R82" s="258"/>
      <c r="S82" s="259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50"/>
      <c r="R83" s="250"/>
      <c r="S83" s="250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60"/>
      <c r="R84" s="260"/>
      <c r="S84" s="260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60"/>
      <c r="R85" s="260"/>
      <c r="S85" s="260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50"/>
      <c r="R86" s="250"/>
      <c r="S86" s="250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50"/>
      <c r="R87" s="250"/>
      <c r="S87" s="250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50"/>
      <c r="R88" s="250"/>
      <c r="S88" s="250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39"/>
      <c r="R89" s="240"/>
      <c r="S89" s="241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215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2021-08-15(일) 오전 00:00</v>
      </c>
      <c r="C96" s="302"/>
      <c r="D96" s="274" t="str">
        <f>TEXT($G$1, "[$-ko-KR]yyyy-mm-dd(ddd) ") &amp; "오후 14:00"</f>
        <v>2021-08-15(일) 오후 14:00</v>
      </c>
      <c r="E96" s="275"/>
      <c r="F96" s="276"/>
      <c r="G96" s="274" t="str">
        <f>TEXT($G$1, "[$-ko-KR]yyyy-mm-dd(ddd) ") &amp; "오후 19:00"</f>
        <v>2021-08-15(일) 오후 19:00</v>
      </c>
      <c r="H96" s="275"/>
      <c r="I96" s="276"/>
      <c r="J96" s="274" t="str">
        <f>TEXT($G$1, "[$-ko-KR]yyyy-mm-dd(ddd) ") &amp; "오후 21:00"</f>
        <v>2021-08-15(일) 오후 21:00</v>
      </c>
      <c r="K96" s="275"/>
      <c r="L96" s="276"/>
      <c r="M96" s="274" t="str">
        <f>TEXT($G$1+1, "[$-ko-KR]yyyy-mm-dd(ddd) ") &amp; "오전 00:00"</f>
        <v>2021-08-16(월)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60"/>
      <c r="R98" s="260"/>
      <c r="S98" s="260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60"/>
      <c r="R99" s="260"/>
      <c r="S99" s="260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50"/>
      <c r="R100" s="250"/>
      <c r="S100" s="250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50"/>
      <c r="R101" s="250"/>
      <c r="S101" s="250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50"/>
      <c r="R102" s="250"/>
      <c r="S102" s="250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50"/>
      <c r="R103" s="250"/>
      <c r="S103" s="250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50"/>
      <c r="R104" s="250"/>
      <c r="S104" s="250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50"/>
      <c r="R105" s="250"/>
      <c r="S105" s="250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51"/>
      <c r="R107" s="252"/>
      <c r="S107" s="253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54"/>
      <c r="R108" s="255"/>
      <c r="S108" s="256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57"/>
      <c r="R109" s="258"/>
      <c r="S109" s="259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50"/>
      <c r="R110" s="250"/>
      <c r="S110" s="250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60"/>
      <c r="R111" s="260"/>
      <c r="S111" s="260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60"/>
      <c r="R112" s="260"/>
      <c r="S112" s="260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50"/>
      <c r="R113" s="250"/>
      <c r="S113" s="250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50"/>
      <c r="R114" s="250"/>
      <c r="S114" s="250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50"/>
      <c r="R115" s="250"/>
      <c r="S115" s="250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39"/>
      <c r="R116" s="240"/>
      <c r="S116" s="241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215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2021-08-15(일) 오전 00:00</v>
      </c>
      <c r="C123" s="302"/>
      <c r="D123" s="274" t="str">
        <f>TEXT($G$1, "[$-ko-KR]yyyy-mm-dd(ddd) ") &amp; "오후 14:00"</f>
        <v>2021-08-15(일) 오후 14:00</v>
      </c>
      <c r="E123" s="275"/>
      <c r="F123" s="276"/>
      <c r="G123" s="274" t="str">
        <f>TEXT($G$1, "[$-ko-KR]yyyy-mm-dd(ddd) ") &amp; "오후 19:00"</f>
        <v>2021-08-15(일) 오후 19:00</v>
      </c>
      <c r="H123" s="275"/>
      <c r="I123" s="276"/>
      <c r="J123" s="274" t="str">
        <f>TEXT($G$1, "[$-ko-KR]yyyy-mm-dd(ddd) ") &amp; "오후 21:00"</f>
        <v>2021-08-15(일) 오후 21:00</v>
      </c>
      <c r="K123" s="275"/>
      <c r="L123" s="276"/>
      <c r="M123" s="274" t="str">
        <f>TEXT($G$1+1, "[$-ko-KR]yyyy-mm-dd(ddd) ") &amp; "오전 00:00"</f>
        <v>2021-08-16(월)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60"/>
      <c r="R125" s="260"/>
      <c r="S125" s="260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60"/>
      <c r="R126" s="260"/>
      <c r="S126" s="260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50"/>
      <c r="R127" s="250"/>
      <c r="S127" s="250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50"/>
      <c r="R128" s="250"/>
      <c r="S128" s="250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50"/>
      <c r="R129" s="250"/>
      <c r="S129" s="250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50"/>
      <c r="R130" s="250"/>
      <c r="S130" s="250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50"/>
      <c r="R131" s="250"/>
      <c r="S131" s="250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50"/>
      <c r="R132" s="250"/>
      <c r="S132" s="250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51"/>
      <c r="R134" s="252"/>
      <c r="S134" s="253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54"/>
      <c r="R135" s="255"/>
      <c r="S135" s="256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57"/>
      <c r="R136" s="258"/>
      <c r="S136" s="259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50"/>
      <c r="R137" s="250"/>
      <c r="S137" s="250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60"/>
      <c r="R138" s="260"/>
      <c r="S138" s="260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60"/>
      <c r="R139" s="260"/>
      <c r="S139" s="260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50"/>
      <c r="R140" s="250"/>
      <c r="S140" s="250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50"/>
      <c r="R141" s="250"/>
      <c r="S141" s="25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215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2021-08-15(일) 오전 00:00</v>
      </c>
      <c r="C150" s="302"/>
      <c r="D150" s="274" t="str">
        <f>TEXT($G$1, "[$-ko-KR]yyyy-mm-dd(ddd) ") &amp; "오후 14:00"</f>
        <v>2021-08-15(일) 오후 14:00</v>
      </c>
      <c r="E150" s="275"/>
      <c r="F150" s="276"/>
      <c r="G150" s="274" t="str">
        <f>TEXT($G$1, "[$-ko-KR]yyyy-mm-dd(ddd) ") &amp; "오후 19:00"</f>
        <v>2021-08-15(일) 오후 19:00</v>
      </c>
      <c r="H150" s="275"/>
      <c r="I150" s="276"/>
      <c r="J150" s="274" t="str">
        <f>TEXT($G$1, "[$-ko-KR]yyyy-mm-dd(ddd) ") &amp; "오후 21:00"</f>
        <v>2021-08-15(일) 오후 21:00</v>
      </c>
      <c r="K150" s="275"/>
      <c r="L150" s="276"/>
      <c r="M150" s="274" t="str">
        <f>TEXT($G$1+1, "[$-ko-KR]yyyy-mm-dd(ddd) ") &amp; "오전 00:00"</f>
        <v>2021-08-16(월)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60"/>
      <c r="R152" s="260"/>
      <c r="S152" s="260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60"/>
      <c r="R153" s="260"/>
      <c r="S153" s="260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50"/>
      <c r="R154" s="250"/>
      <c r="S154" s="250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50"/>
      <c r="R155" s="250"/>
      <c r="S155" s="250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50"/>
      <c r="R156" s="250"/>
      <c r="S156" s="250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50"/>
      <c r="R157" s="250"/>
      <c r="S157" s="250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50"/>
      <c r="R158" s="250"/>
      <c r="S158" s="250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50"/>
      <c r="R159" s="250"/>
      <c r="S159" s="250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51"/>
      <c r="R161" s="252"/>
      <c r="S161" s="253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54"/>
      <c r="R162" s="255"/>
      <c r="S162" s="256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57"/>
      <c r="R163" s="258"/>
      <c r="S163" s="259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50"/>
      <c r="R164" s="250"/>
      <c r="S164" s="250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60"/>
      <c r="R165" s="260"/>
      <c r="S165" s="260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60"/>
      <c r="R166" s="260"/>
      <c r="S166" s="260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50"/>
      <c r="R167" s="250"/>
      <c r="S167" s="250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50"/>
      <c r="R168" s="250"/>
      <c r="S168" s="250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50"/>
      <c r="R169" s="250"/>
      <c r="S169" s="250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39"/>
      <c r="R170" s="240"/>
      <c r="S170" s="241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215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2021-08-15(일) 오전 00:00</v>
      </c>
      <c r="C177" s="302"/>
      <c r="D177" s="274" t="str">
        <f>TEXT($G$1, "[$-ko-KR]yyyy-mm-dd(ddd) ") &amp; "오후 14:00"</f>
        <v>2021-08-15(일) 오후 14:00</v>
      </c>
      <c r="E177" s="275"/>
      <c r="F177" s="276"/>
      <c r="G177" s="274" t="str">
        <f>TEXT($G$1, "[$-ko-KR]yyyy-mm-dd(ddd) ") &amp; "오후 19:00"</f>
        <v>2021-08-15(일) 오후 19:00</v>
      </c>
      <c r="H177" s="275"/>
      <c r="I177" s="276"/>
      <c r="J177" s="274" t="str">
        <f>TEXT($G$1, "[$-ko-KR]yyyy-mm-dd(ddd) ") &amp; "오후 21:00"</f>
        <v>2021-08-15(일) 오후 21:00</v>
      </c>
      <c r="K177" s="275"/>
      <c r="L177" s="276"/>
      <c r="M177" s="274" t="str">
        <f>TEXT($G$1+1, "[$-ko-KR]yyyy-mm-dd(ddd) ") &amp; "오전 00:00"</f>
        <v>2021-08-16(월)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60"/>
      <c r="R179" s="260"/>
      <c r="S179" s="260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60"/>
      <c r="R180" s="260"/>
      <c r="S180" s="260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50"/>
      <c r="R181" s="250"/>
      <c r="S181" s="250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50"/>
      <c r="R182" s="250"/>
      <c r="S182" s="250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50"/>
      <c r="R183" s="250"/>
      <c r="S183" s="250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50"/>
      <c r="R184" s="250"/>
      <c r="S184" s="250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50"/>
      <c r="R185" s="250"/>
      <c r="S185" s="250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50"/>
      <c r="R186" s="250"/>
      <c r="S186" s="250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51"/>
      <c r="R188" s="252"/>
      <c r="S188" s="253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54"/>
      <c r="R189" s="255"/>
      <c r="S189" s="256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57"/>
      <c r="R190" s="258"/>
      <c r="S190" s="259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50"/>
      <c r="R191" s="250"/>
      <c r="S191" s="250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60"/>
      <c r="R192" s="260"/>
      <c r="S192" s="260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60"/>
      <c r="R193" s="260"/>
      <c r="S193" s="260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50"/>
      <c r="R194" s="250"/>
      <c r="S194" s="250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50"/>
      <c r="R195" s="250"/>
      <c r="S195" s="250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50"/>
      <c r="R196" s="250"/>
      <c r="S196" s="250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39"/>
      <c r="R197" s="240"/>
      <c r="S197" s="241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9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9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9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9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9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9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9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8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8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87" priority="157">
      <formula>AND($N17 &gt; 0, ISNUMBER($N17))</formula>
    </cfRule>
    <cfRule type="expression" dxfId="1086" priority="158">
      <formula>AND($N17 = 0 * ISNUMBER($N17))</formula>
    </cfRule>
    <cfRule type="expression" dxfId="1085" priority="159">
      <formula>AND($N17 &lt; 0, ISNUMBER($N17))</formula>
    </cfRule>
  </conditionalFormatting>
  <conditionalFormatting sqref="A17:F36">
    <cfRule type="expression" dxfId="1084" priority="166">
      <formula>AND($E17 &gt; 0, ISNUMBER($E17))</formula>
    </cfRule>
    <cfRule type="expression" dxfId="1083" priority="167">
      <formula>AND($E17 = 0 * ISNUMBER($E17))</formula>
    </cfRule>
    <cfRule type="expression" dxfId="1082" priority="168">
      <formula>AND($E17 &lt; 0, ISNUMBER($E17))</formula>
    </cfRule>
  </conditionalFormatting>
  <conditionalFormatting sqref="A17:C36 G17:I36">
    <cfRule type="expression" dxfId="1081" priority="163">
      <formula>AND($H17 &gt; 0, ISNUMBER($H17))</formula>
    </cfRule>
    <cfRule type="expression" dxfId="1080" priority="164">
      <formula>AND($H17 = 0 * ISNUMBER($H17))</formula>
    </cfRule>
    <cfRule type="expression" dxfId="1079" priority="165">
      <formula>AND($H17 &lt; 0, ISNUMBER($H17))</formula>
    </cfRule>
  </conditionalFormatting>
  <conditionalFormatting sqref="A17:C36 J17:L36">
    <cfRule type="expression" dxfId="1078" priority="160">
      <formula>AND($K17 &gt; 0, ISNUMBER($K17))</formula>
    </cfRule>
    <cfRule type="expression" dxfId="1077" priority="161">
      <formula>AND($K17 = 0 * ISNUMBER($K17))</formula>
    </cfRule>
    <cfRule type="expression" dxfId="1076" priority="162">
      <formula>AND($K17 &lt; 0, ISNUMBER($K17))</formula>
    </cfRule>
  </conditionalFormatting>
  <conditionalFormatting sqref="D15:F16 E37:F37">
    <cfRule type="expression" dxfId="1075" priority="154">
      <formula>$E$37 &gt; 0</formula>
    </cfRule>
    <cfRule type="expression" dxfId="1074" priority="155">
      <formula>$E$37 = 0</formula>
    </cfRule>
    <cfRule type="expression" dxfId="1073" priority="156">
      <formula>$E$37 &lt; 0</formula>
    </cfRule>
  </conditionalFormatting>
  <conditionalFormatting sqref="G15:I16 H37:I37">
    <cfRule type="expression" dxfId="1072" priority="151">
      <formula>$H$37 &gt; 0</formula>
    </cfRule>
    <cfRule type="expression" dxfId="1071" priority="152">
      <formula>$H$37 = 0</formula>
    </cfRule>
    <cfRule type="expression" dxfId="1070" priority="153">
      <formula>$H$37 &lt; 0</formula>
    </cfRule>
  </conditionalFormatting>
  <conditionalFormatting sqref="J15:L16 K37:L37">
    <cfRule type="expression" dxfId="1069" priority="148">
      <formula>$K$37 &gt; 0</formula>
    </cfRule>
    <cfRule type="expression" dxfId="1068" priority="149">
      <formula>$K$37 = 0</formula>
    </cfRule>
    <cfRule type="expression" dxfId="1067" priority="150">
      <formula>$K$37 &lt; 0</formula>
    </cfRule>
  </conditionalFormatting>
  <conditionalFormatting sqref="M15:O16 N37:O37">
    <cfRule type="expression" dxfId="1066" priority="145">
      <formula>$N$37 &gt; 0</formula>
    </cfRule>
    <cfRule type="expression" dxfId="1065" priority="146">
      <formula>$N$37 = 0</formula>
    </cfRule>
    <cfRule type="expression" dxfId="1064" priority="147">
      <formula>$N$37 &lt; 0</formula>
    </cfRule>
  </conditionalFormatting>
  <conditionalFormatting sqref="A44:C63 M44:O63">
    <cfRule type="expression" dxfId="1063" priority="133">
      <formula>AND($N44 &gt; 0, ISNUMBER($N44))</formula>
    </cfRule>
    <cfRule type="expression" dxfId="1062" priority="134">
      <formula>AND($N44 = 0 * ISNUMBER($N44))</formula>
    </cfRule>
    <cfRule type="expression" dxfId="1061" priority="135">
      <formula>AND($N44 &lt; 0, ISNUMBER($N44))</formula>
    </cfRule>
  </conditionalFormatting>
  <conditionalFormatting sqref="A44:F63">
    <cfRule type="expression" dxfId="1060" priority="142">
      <formula>AND($E44 &gt; 0, ISNUMBER($E44))</formula>
    </cfRule>
    <cfRule type="expression" dxfId="1059" priority="143">
      <formula>AND($E44 = 0 * ISNUMBER($E44))</formula>
    </cfRule>
    <cfRule type="expression" dxfId="1058" priority="144">
      <formula>AND($E44 &lt; 0, ISNUMBER($E44))</formula>
    </cfRule>
  </conditionalFormatting>
  <conditionalFormatting sqref="A44:C63 G44:I63">
    <cfRule type="expression" dxfId="1057" priority="139">
      <formula>AND($H44 &gt; 0, ISNUMBER($H44))</formula>
    </cfRule>
    <cfRule type="expression" dxfId="1056" priority="140">
      <formula>AND($H44 = 0 * ISNUMBER($H44))</formula>
    </cfRule>
    <cfRule type="expression" dxfId="1055" priority="141">
      <formula>AND($H44 &lt; 0, ISNUMBER($H44))</formula>
    </cfRule>
  </conditionalFormatting>
  <conditionalFormatting sqref="A44:C63 J44:L63">
    <cfRule type="expression" dxfId="1054" priority="136">
      <formula>AND($K44 &gt; 0, ISNUMBER($K44))</formula>
    </cfRule>
    <cfRule type="expression" dxfId="1053" priority="137">
      <formula>AND($K44 = 0 * ISNUMBER($K44))</formula>
    </cfRule>
    <cfRule type="expression" dxfId="1052" priority="138">
      <formula>AND($K44 &lt; 0, ISNUMBER($K44))</formula>
    </cfRule>
  </conditionalFormatting>
  <conditionalFormatting sqref="D42:F43 E64:F64">
    <cfRule type="expression" dxfId="1051" priority="130">
      <formula>$E$64 &gt; 0</formula>
    </cfRule>
    <cfRule type="expression" dxfId="1050" priority="131">
      <formula>$E$64 = 0</formula>
    </cfRule>
    <cfRule type="expression" dxfId="1049" priority="132">
      <formula>$E$64 &lt; 0</formula>
    </cfRule>
  </conditionalFormatting>
  <conditionalFormatting sqref="G42:I43 H64:I64">
    <cfRule type="expression" dxfId="1048" priority="127">
      <formula>$H$64 &gt; 0</formula>
    </cfRule>
    <cfRule type="expression" dxfId="1047" priority="128">
      <formula>$H$64 = 0</formula>
    </cfRule>
    <cfRule type="expression" dxfId="1046" priority="129">
      <formula>$H$64 &lt; 0</formula>
    </cfRule>
  </conditionalFormatting>
  <conditionalFormatting sqref="J42:L43 K64:L64">
    <cfRule type="expression" dxfId="1045" priority="124">
      <formula>$K$64 &gt; 0</formula>
    </cfRule>
    <cfRule type="expression" dxfId="1044" priority="125">
      <formula>$K$64 = 0</formula>
    </cfRule>
    <cfRule type="expression" dxfId="1043" priority="126">
      <formula>$K$64 &lt; 0</formula>
    </cfRule>
  </conditionalFormatting>
  <conditionalFormatting sqref="M42:O43 N64:O64">
    <cfRule type="expression" dxfId="1042" priority="121">
      <formula>$N$64 &gt; 0</formula>
    </cfRule>
    <cfRule type="expression" dxfId="1041" priority="122">
      <formula>$N$64 = 0</formula>
    </cfRule>
    <cfRule type="expression" dxfId="1040" priority="123">
      <formula>$N$64 &lt; 0</formula>
    </cfRule>
  </conditionalFormatting>
  <conditionalFormatting sqref="A71:C90 M71:O90">
    <cfRule type="expression" dxfId="1039" priority="109">
      <formula>AND($N71 &gt; 0, ISNUMBER($N71))</formula>
    </cfRule>
    <cfRule type="expression" dxfId="1038" priority="110">
      <formula>AND($N71 = 0 * ISNUMBER($N71))</formula>
    </cfRule>
    <cfRule type="expression" dxfId="1037" priority="111">
      <formula>AND($N71 &lt; 0, ISNUMBER($N71))</formula>
    </cfRule>
  </conditionalFormatting>
  <conditionalFormatting sqref="A71:F90">
    <cfRule type="expression" dxfId="1036" priority="118">
      <formula>AND($E71 &gt; 0, ISNUMBER($E71))</formula>
    </cfRule>
    <cfRule type="expression" dxfId="1035" priority="119">
      <formula>AND($E71 = 0 * ISNUMBER($E71))</formula>
    </cfRule>
    <cfRule type="expression" dxfId="1034" priority="120">
      <formula>AND($E71 &lt; 0, ISNUMBER($E71))</formula>
    </cfRule>
  </conditionalFormatting>
  <conditionalFormatting sqref="A71:C90 G71:I90">
    <cfRule type="expression" dxfId="1033" priority="115">
      <formula>AND($H71 &gt; 0, ISNUMBER($H71))</formula>
    </cfRule>
    <cfRule type="expression" dxfId="1032" priority="116">
      <formula>AND($H71 = 0 * ISNUMBER($H71))</formula>
    </cfRule>
    <cfRule type="expression" dxfId="1031" priority="117">
      <formula>AND($H71 &lt; 0, ISNUMBER($H71))</formula>
    </cfRule>
  </conditionalFormatting>
  <conditionalFormatting sqref="A71:C90 J71:L90">
    <cfRule type="expression" dxfId="1030" priority="112">
      <formula>AND($K71 &gt; 0, ISNUMBER($K71))</formula>
    </cfRule>
    <cfRule type="expression" dxfId="1029" priority="113">
      <formula>AND($K71 = 0 * ISNUMBER($K71))</formula>
    </cfRule>
    <cfRule type="expression" dxfId="1028" priority="114">
      <formula>AND($K71 &lt; 0, ISNUMBER($K71))</formula>
    </cfRule>
  </conditionalFormatting>
  <conditionalFormatting sqref="D69:F70 E91:F91">
    <cfRule type="expression" dxfId="1027" priority="106">
      <formula>$E$91 &gt; 0</formula>
    </cfRule>
    <cfRule type="expression" dxfId="1026" priority="107">
      <formula>$E$91 = 0</formula>
    </cfRule>
    <cfRule type="expression" dxfId="1025" priority="108">
      <formula>$E$91 &lt; 0</formula>
    </cfRule>
  </conditionalFormatting>
  <conditionalFormatting sqref="G69:I70 H91:I91">
    <cfRule type="expression" dxfId="1024" priority="103">
      <formula>$H$91 &gt; 0</formula>
    </cfRule>
    <cfRule type="expression" dxfId="1023" priority="104">
      <formula>$H$91 = 0</formula>
    </cfRule>
    <cfRule type="expression" dxfId="1022" priority="105">
      <formula>$H$91 &lt; 0</formula>
    </cfRule>
  </conditionalFormatting>
  <conditionalFormatting sqref="J69:L70 K91:L91">
    <cfRule type="expression" dxfId="1021" priority="100">
      <formula>$K$91 &gt; 0</formula>
    </cfRule>
    <cfRule type="expression" dxfId="1020" priority="101">
      <formula>$K$91 = 0</formula>
    </cfRule>
    <cfRule type="expression" dxfId="1019" priority="102">
      <formula>$K$91 &lt; 0</formula>
    </cfRule>
  </conditionalFormatting>
  <conditionalFormatting sqref="M69:O70 N91:O91">
    <cfRule type="expression" dxfId="1018" priority="97">
      <formula>$N$91 &gt; 0</formula>
    </cfRule>
    <cfRule type="expression" dxfId="1017" priority="98">
      <formula>$N$91 = 0</formula>
    </cfRule>
    <cfRule type="expression" dxfId="1016" priority="99">
      <formula>$N$91 &lt; 0</formula>
    </cfRule>
  </conditionalFormatting>
  <conditionalFormatting sqref="A98:C117 M98:O117">
    <cfRule type="expression" dxfId="1015" priority="85">
      <formula>AND($N98 &gt; 0, ISNUMBER($N98))</formula>
    </cfRule>
    <cfRule type="expression" dxfId="1014" priority="86">
      <formula>AND($N98 = 0 * ISNUMBER($N98))</formula>
    </cfRule>
    <cfRule type="expression" dxfId="1013" priority="87">
      <formula>AND($N98 &lt; 0, ISNUMBER($N98))</formula>
    </cfRule>
  </conditionalFormatting>
  <conditionalFormatting sqref="A98:F117">
    <cfRule type="expression" dxfId="1012" priority="94">
      <formula>AND($E98 &gt; 0, ISNUMBER($E98))</formula>
    </cfRule>
    <cfRule type="expression" dxfId="1011" priority="95">
      <formula>AND($E98 = 0 * ISNUMBER($E98))</formula>
    </cfRule>
    <cfRule type="expression" dxfId="1010" priority="96">
      <formula>AND($E98 &lt; 0, ISNUMBER($E98))</formula>
    </cfRule>
  </conditionalFormatting>
  <conditionalFormatting sqref="A98:C117 G98:I117">
    <cfRule type="expression" dxfId="1009" priority="91">
      <formula>AND($H98 &gt; 0, ISNUMBER($H98))</formula>
    </cfRule>
    <cfRule type="expression" dxfId="1008" priority="92">
      <formula>AND($H98 = 0 * ISNUMBER($H98))</formula>
    </cfRule>
    <cfRule type="expression" dxfId="1007" priority="93">
      <formula>AND($H98 &lt; 0, ISNUMBER($H98))</formula>
    </cfRule>
  </conditionalFormatting>
  <conditionalFormatting sqref="A98:C117 J98:L117">
    <cfRule type="expression" dxfId="1006" priority="88">
      <formula>AND($K98 &gt; 0, ISNUMBER($K98))</formula>
    </cfRule>
    <cfRule type="expression" dxfId="1005" priority="89">
      <formula>AND($K98 = 0 * ISNUMBER($K98))</formula>
    </cfRule>
    <cfRule type="expression" dxfId="1004" priority="90">
      <formula>AND($K98 &lt; 0, ISNUMBER($K98))</formula>
    </cfRule>
  </conditionalFormatting>
  <conditionalFormatting sqref="D96:F97 E118:F118">
    <cfRule type="expression" dxfId="1003" priority="82">
      <formula>$E$118 &gt; 0</formula>
    </cfRule>
    <cfRule type="expression" dxfId="1002" priority="83">
      <formula>$E$118 = 0</formula>
    </cfRule>
    <cfRule type="expression" dxfId="1001" priority="84">
      <formula>$E$118 &lt; 0</formula>
    </cfRule>
  </conditionalFormatting>
  <conditionalFormatting sqref="G96:I97 H118:I118">
    <cfRule type="expression" dxfId="1000" priority="79">
      <formula>$H$118 &gt; 0</formula>
    </cfRule>
    <cfRule type="expression" dxfId="999" priority="80">
      <formula>$H$118 = 0</formula>
    </cfRule>
    <cfRule type="expression" dxfId="998" priority="81">
      <formula>$H$118 &lt; 0</formula>
    </cfRule>
  </conditionalFormatting>
  <conditionalFormatting sqref="J96:L97 K118:L118">
    <cfRule type="expression" dxfId="997" priority="76">
      <formula>$K$118 &gt; 0</formula>
    </cfRule>
    <cfRule type="expression" dxfId="996" priority="77">
      <formula>$K$118 = 0</formula>
    </cfRule>
    <cfRule type="expression" dxfId="995" priority="78">
      <formula>$K$118 &lt; 0</formula>
    </cfRule>
  </conditionalFormatting>
  <conditionalFormatting sqref="M96:O97 N118:O118">
    <cfRule type="expression" dxfId="994" priority="73">
      <formula>$N$118 &gt; 0</formula>
    </cfRule>
    <cfRule type="expression" dxfId="993" priority="74">
      <formula>$N$118 = 0</formula>
    </cfRule>
    <cfRule type="expression" dxfId="992" priority="75">
      <formula>$N$118 &lt; 0</formula>
    </cfRule>
  </conditionalFormatting>
  <conditionalFormatting sqref="A125:C144 M125:O144">
    <cfRule type="expression" dxfId="991" priority="61">
      <formula>AND($N125 &gt; 0, ISNUMBER($N125))</formula>
    </cfRule>
    <cfRule type="expression" dxfId="990" priority="62">
      <formula>AND($N125 = 0 * ISNUMBER($N125))</formula>
    </cfRule>
    <cfRule type="expression" dxfId="989" priority="63">
      <formula>AND($N125 &lt; 0, ISNUMBER($N125))</formula>
    </cfRule>
  </conditionalFormatting>
  <conditionalFormatting sqref="A125:F144">
    <cfRule type="expression" dxfId="988" priority="70">
      <formula>AND($E125 &gt; 0, ISNUMBER($E125))</formula>
    </cfRule>
    <cfRule type="expression" dxfId="987" priority="71">
      <formula>AND($E125 = 0 * ISNUMBER($E125))</formula>
    </cfRule>
    <cfRule type="expression" dxfId="986" priority="72">
      <formula>AND($E125 &lt; 0, ISNUMBER($E125))</formula>
    </cfRule>
  </conditionalFormatting>
  <conditionalFormatting sqref="A125:C144 G125:I144">
    <cfRule type="expression" dxfId="985" priority="67">
      <formula>AND($H125 &gt; 0, ISNUMBER($H125))</formula>
    </cfRule>
    <cfRule type="expression" dxfId="984" priority="68">
      <formula>AND($H125 = 0 * ISNUMBER($H125))</formula>
    </cfRule>
    <cfRule type="expression" dxfId="983" priority="69">
      <formula>AND($H125 &lt; 0, ISNUMBER($H125))</formula>
    </cfRule>
  </conditionalFormatting>
  <conditionalFormatting sqref="A125:C144 J125:L144">
    <cfRule type="expression" dxfId="982" priority="64">
      <formula>AND($K125 &gt; 0, ISNUMBER($K125))</formula>
    </cfRule>
    <cfRule type="expression" dxfId="981" priority="65">
      <formula>AND($K125 = 0 * ISNUMBER($K125))</formula>
    </cfRule>
    <cfRule type="expression" dxfId="980" priority="66">
      <formula>AND($K125 &lt; 0, ISNUMBER($K125))</formula>
    </cfRule>
  </conditionalFormatting>
  <conditionalFormatting sqref="D123:F124 E145:F145">
    <cfRule type="expression" dxfId="979" priority="58">
      <formula>$E$145 &gt; 0</formula>
    </cfRule>
    <cfRule type="expression" dxfId="978" priority="59">
      <formula>$E$145 = 0</formula>
    </cfRule>
    <cfRule type="expression" dxfId="977" priority="60">
      <formula>$E$145 &lt; 0</formula>
    </cfRule>
  </conditionalFormatting>
  <conditionalFormatting sqref="G123:I124 H145:I145">
    <cfRule type="expression" dxfId="976" priority="55">
      <formula>$H$145 &gt; 0</formula>
    </cfRule>
    <cfRule type="expression" dxfId="975" priority="56">
      <formula>$H$145 = 0</formula>
    </cfRule>
    <cfRule type="expression" dxfId="974" priority="57">
      <formula>$H$145 &lt; 0</formula>
    </cfRule>
  </conditionalFormatting>
  <conditionalFormatting sqref="J123:L124 K145:L145">
    <cfRule type="expression" dxfId="973" priority="52">
      <formula>$K$145 &gt; 0</formula>
    </cfRule>
    <cfRule type="expression" dxfId="972" priority="53">
      <formula>$K$145 = 0</formula>
    </cfRule>
    <cfRule type="expression" dxfId="971" priority="54">
      <formula>$K$145 &lt; 0</formula>
    </cfRule>
  </conditionalFormatting>
  <conditionalFormatting sqref="M123:O124 N145:O145">
    <cfRule type="expression" dxfId="970" priority="49">
      <formula>$N$145 &gt; 0</formula>
    </cfRule>
    <cfRule type="expression" dxfId="969" priority="50">
      <formula>$N$145 = 0</formula>
    </cfRule>
    <cfRule type="expression" dxfId="968" priority="51">
      <formula>$N$145 &lt; 0</formula>
    </cfRule>
  </conditionalFormatting>
  <conditionalFormatting sqref="A152:C171 M152:O171">
    <cfRule type="expression" dxfId="967" priority="37">
      <formula>AND($N152 &gt; 0, ISNUMBER($N152))</formula>
    </cfRule>
    <cfRule type="expression" dxfId="966" priority="38">
      <formula>AND($N152 = 0 * ISNUMBER($N152))</formula>
    </cfRule>
    <cfRule type="expression" dxfId="965" priority="39">
      <formula>AND($N152 &lt; 0, ISNUMBER($N152))</formula>
    </cfRule>
  </conditionalFormatting>
  <conditionalFormatting sqref="A152:F171">
    <cfRule type="expression" dxfId="964" priority="46">
      <formula>AND($E152 &gt; 0, ISNUMBER($E152))</formula>
    </cfRule>
    <cfRule type="expression" dxfId="963" priority="47">
      <formula>AND($E152 = 0 * ISNUMBER($E152))</formula>
    </cfRule>
    <cfRule type="expression" dxfId="962" priority="48">
      <formula>AND($E152 &lt; 0, ISNUMBER($E152))</formula>
    </cfRule>
  </conditionalFormatting>
  <conditionalFormatting sqref="A152:C171 G152:I171">
    <cfRule type="expression" dxfId="961" priority="43">
      <formula>AND($H152 &gt; 0, ISNUMBER($H152))</formula>
    </cfRule>
    <cfRule type="expression" dxfId="960" priority="44">
      <formula>AND($H152 = 0 * ISNUMBER($H152))</formula>
    </cfRule>
    <cfRule type="expression" dxfId="959" priority="45">
      <formula>AND($H152 &lt; 0, ISNUMBER($H152))</formula>
    </cfRule>
  </conditionalFormatting>
  <conditionalFormatting sqref="A152:C171 J152:L171">
    <cfRule type="expression" dxfId="958" priority="40">
      <formula>AND($K152 &gt; 0, ISNUMBER($K152))</formula>
    </cfRule>
    <cfRule type="expression" dxfId="957" priority="41">
      <formula>AND($K152 = 0 * ISNUMBER($K152))</formula>
    </cfRule>
    <cfRule type="expression" dxfId="956" priority="42">
      <formula>AND($K152 &lt; 0, ISNUMBER($K152))</formula>
    </cfRule>
  </conditionalFormatting>
  <conditionalFormatting sqref="D150:F151 E172:F172">
    <cfRule type="expression" dxfId="955" priority="34">
      <formula>$E$172 &gt; 0</formula>
    </cfRule>
    <cfRule type="expression" dxfId="954" priority="35">
      <formula>$E$172 = 0</formula>
    </cfRule>
    <cfRule type="expression" dxfId="953" priority="36">
      <formula>$E$172 &lt; 0</formula>
    </cfRule>
  </conditionalFormatting>
  <conditionalFormatting sqref="G150:I151 H172:I172">
    <cfRule type="expression" dxfId="952" priority="31">
      <formula>$H$172 &gt; 0</formula>
    </cfRule>
    <cfRule type="expression" dxfId="951" priority="32">
      <formula>$H$172 = 0</formula>
    </cfRule>
    <cfRule type="expression" dxfId="950" priority="33">
      <formula>$H$172 &lt; 0</formula>
    </cfRule>
  </conditionalFormatting>
  <conditionalFormatting sqref="J150:L151 K172:L172">
    <cfRule type="expression" dxfId="949" priority="28">
      <formula>$K$172 &gt; 0</formula>
    </cfRule>
    <cfRule type="expression" dxfId="948" priority="29">
      <formula>$K$172 = 0</formula>
    </cfRule>
    <cfRule type="expression" dxfId="947" priority="30">
      <formula>$K$172 &lt; 0</formula>
    </cfRule>
  </conditionalFormatting>
  <conditionalFormatting sqref="M150:O151 N172:O172">
    <cfRule type="expression" dxfId="946" priority="25">
      <formula>$N$172 &gt; 0</formula>
    </cfRule>
    <cfRule type="expression" dxfId="945" priority="26">
      <formula>$N$172 = 0</formula>
    </cfRule>
    <cfRule type="expression" dxfId="944" priority="27">
      <formula>$N$172 &lt; 0</formula>
    </cfRule>
  </conditionalFormatting>
  <conditionalFormatting sqref="A179:C198 M179:O198">
    <cfRule type="expression" dxfId="943" priority="13">
      <formula>AND($N179 &gt; 0, ISNUMBER($N179))</formula>
    </cfRule>
    <cfRule type="expression" dxfId="942" priority="14">
      <formula>AND($N179 = 0 * ISNUMBER($N179))</formula>
    </cfRule>
    <cfRule type="expression" dxfId="941" priority="15">
      <formula>AND($N179 &lt; 0, ISNUMBER($N179))</formula>
    </cfRule>
  </conditionalFormatting>
  <conditionalFormatting sqref="A179:F198">
    <cfRule type="expression" dxfId="940" priority="22">
      <formula>AND($E179 &gt; 0, ISNUMBER($E179))</formula>
    </cfRule>
    <cfRule type="expression" dxfId="939" priority="23">
      <formula>AND($E179 = 0 * ISNUMBER($E179))</formula>
    </cfRule>
    <cfRule type="expression" dxfId="938" priority="24">
      <formula>AND($E179 &lt; 0, ISNUMBER($E179))</formula>
    </cfRule>
  </conditionalFormatting>
  <conditionalFormatting sqref="A179:C198 G179:I198">
    <cfRule type="expression" dxfId="937" priority="19">
      <formula>AND($H179 &gt; 0, ISNUMBER($H179))</formula>
    </cfRule>
    <cfRule type="expression" dxfId="936" priority="20">
      <formula>AND($H179 = 0 * ISNUMBER($H179))</formula>
    </cfRule>
    <cfRule type="expression" dxfId="935" priority="21">
      <formula>AND($H179 &lt; 0, ISNUMBER($H179))</formula>
    </cfRule>
  </conditionalFormatting>
  <conditionalFormatting sqref="A179:C198 J179:L198">
    <cfRule type="expression" dxfId="934" priority="16">
      <formula>AND($K179 &gt; 0, ISNUMBER($K179))</formula>
    </cfRule>
    <cfRule type="expression" dxfId="933" priority="17">
      <formula>AND($K179 = 0 * ISNUMBER($K179))</formula>
    </cfRule>
    <cfRule type="expression" dxfId="932" priority="18">
      <formula>AND($K179 &lt; 0, ISNUMBER($K179))</formula>
    </cfRule>
  </conditionalFormatting>
  <conditionalFormatting sqref="D177:F178 E199:F199">
    <cfRule type="expression" dxfId="931" priority="10">
      <formula>$E$199 &gt; 0</formula>
    </cfRule>
    <cfRule type="expression" dxfId="930" priority="11">
      <formula>$E$199 = 0</formula>
    </cfRule>
    <cfRule type="expression" dxfId="929" priority="12">
      <formula>$E$199 &lt; 0</formula>
    </cfRule>
  </conditionalFormatting>
  <conditionalFormatting sqref="G177:I178 H199:I199">
    <cfRule type="expression" dxfId="928" priority="7">
      <formula>$H$199 &gt; 0</formula>
    </cfRule>
    <cfRule type="expression" dxfId="927" priority="8">
      <formula>$H$199 = 0</formula>
    </cfRule>
    <cfRule type="expression" dxfId="926" priority="9">
      <formula>$H$199 &lt; 0</formula>
    </cfRule>
  </conditionalFormatting>
  <conditionalFormatting sqref="J177:L178 K199:L199">
    <cfRule type="expression" dxfId="925" priority="4">
      <formula>$K$199 &gt; 0</formula>
    </cfRule>
    <cfRule type="expression" dxfId="924" priority="5">
      <formula>$K$199 = 0</formula>
    </cfRule>
    <cfRule type="expression" dxfId="923" priority="6">
      <formula>$K$199 &lt; 0</formula>
    </cfRule>
  </conditionalFormatting>
  <conditionalFormatting sqref="M177:O178 N199:O199">
    <cfRule type="expression" dxfId="922" priority="1">
      <formula>$N$199 &gt; 0</formula>
    </cfRule>
    <cfRule type="expression" dxfId="921" priority="2">
      <formula>$N$199 = 0</formula>
    </cfRule>
    <cfRule type="expression" dxfId="9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44424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219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2021-08-16(월) 오전 00:00</v>
      </c>
      <c r="C15" s="300"/>
      <c r="D15" s="274" t="str">
        <f>TEXT($G$1, "[$-ko-KR]yyyy-mm-dd(ddd) ") &amp; "오후 14:00"</f>
        <v>2021-08-16(월) 오후 14:00</v>
      </c>
      <c r="E15" s="275"/>
      <c r="F15" s="276"/>
      <c r="G15" s="274" t="str">
        <f>TEXT($G$1, "[$-ko-KR]yyyy-mm-dd(ddd) ") &amp; "오후 19:00"</f>
        <v>2021-08-16(월) 오후 19:00</v>
      </c>
      <c r="H15" s="275"/>
      <c r="I15" s="276"/>
      <c r="J15" s="274" t="str">
        <f>TEXT($G$1, "[$-ko-KR]yyyy-mm-dd(ddd) ") &amp; "오후 21:00"</f>
        <v>2021-08-16(월) 오후 21:00</v>
      </c>
      <c r="K15" s="275"/>
      <c r="L15" s="276"/>
      <c r="M15" s="274" t="str">
        <f>TEXT($G$1+1, "[$-ko-KR]yyyy-mm-dd(ddd) ") &amp; "오전 00:00"</f>
        <v>2021-08-17(화)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219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2021-08-16(월) 오전 00:00</v>
      </c>
      <c r="C42" s="302"/>
      <c r="D42" s="274" t="str">
        <f>TEXT($G$1, "[$-ko-KR]yyyy-mm-dd(ddd) ") &amp; "오후 14:00"</f>
        <v>2021-08-16(월) 오후 14:00</v>
      </c>
      <c r="E42" s="275"/>
      <c r="F42" s="276"/>
      <c r="G42" s="274" t="str">
        <f>TEXT($G$1, "[$-ko-KR]yyyy-mm-dd(ddd) ") &amp; "오후 19:00"</f>
        <v>2021-08-16(월) 오후 19:00</v>
      </c>
      <c r="H42" s="275"/>
      <c r="I42" s="276"/>
      <c r="J42" s="274" t="str">
        <f>TEXT($G$1, "[$-ko-KR]yyyy-mm-dd(ddd) ") &amp; "오후 21:00"</f>
        <v>2021-08-16(월) 오후 21:00</v>
      </c>
      <c r="K42" s="275"/>
      <c r="L42" s="276"/>
      <c r="M42" s="274" t="str">
        <f>TEXT($G$1+1, "[$-ko-KR]yyyy-mm-dd(ddd) ") &amp; "오전 00:00"</f>
        <v>2021-08-17(화)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60"/>
      <c r="R44" s="260"/>
      <c r="S44" s="260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60"/>
      <c r="R45" s="260"/>
      <c r="S45" s="260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50"/>
      <c r="R46" s="250"/>
      <c r="S46" s="250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50"/>
      <c r="R47" s="250"/>
      <c r="S47" s="250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50"/>
      <c r="R48" s="250"/>
      <c r="S48" s="250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50"/>
      <c r="R49" s="250"/>
      <c r="S49" s="250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0"/>
      <c r="R50" s="250"/>
      <c r="S50" s="250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50"/>
      <c r="R51" s="250"/>
      <c r="S51" s="250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51"/>
      <c r="R53" s="252"/>
      <c r="S53" s="253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54"/>
      <c r="R54" s="255"/>
      <c r="S54" s="256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257"/>
      <c r="R55" s="258"/>
      <c r="S55" s="259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50"/>
      <c r="R56" s="250"/>
      <c r="S56" s="250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60"/>
      <c r="R57" s="260"/>
      <c r="S57" s="260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60"/>
      <c r="R58" s="260"/>
      <c r="S58" s="260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50"/>
      <c r="R59" s="250"/>
      <c r="S59" s="250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50"/>
      <c r="R60" s="250"/>
      <c r="S60" s="25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219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2021-08-16(월) 오전 00:00</v>
      </c>
      <c r="C69" s="302"/>
      <c r="D69" s="274" t="str">
        <f>TEXT($G$1, "[$-ko-KR]yyyy-mm-dd(ddd) ") &amp; "오후 14:00"</f>
        <v>2021-08-16(월) 오후 14:00</v>
      </c>
      <c r="E69" s="275"/>
      <c r="F69" s="276"/>
      <c r="G69" s="274" t="str">
        <f>TEXT($G$1, "[$-ko-KR]yyyy-mm-dd(ddd) ") &amp; "오후 19:00"</f>
        <v>2021-08-16(월) 오후 19:00</v>
      </c>
      <c r="H69" s="275"/>
      <c r="I69" s="276"/>
      <c r="J69" s="274" t="str">
        <f>TEXT($G$1, "[$-ko-KR]yyyy-mm-dd(ddd) ") &amp; "오후 21:00"</f>
        <v>2021-08-16(월) 오후 21:00</v>
      </c>
      <c r="K69" s="275"/>
      <c r="L69" s="276"/>
      <c r="M69" s="274" t="str">
        <f>TEXT($G$1+1, "[$-ko-KR]yyyy-mm-dd(ddd) ") &amp; "오전 00:00"</f>
        <v>2021-08-17(화)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60"/>
      <c r="R71" s="260"/>
      <c r="S71" s="260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60"/>
      <c r="R72" s="260"/>
      <c r="S72" s="260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50"/>
      <c r="R73" s="250"/>
      <c r="S73" s="250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50"/>
      <c r="R74" s="250"/>
      <c r="S74" s="250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50"/>
      <c r="R75" s="250"/>
      <c r="S75" s="250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50"/>
      <c r="R76" s="250"/>
      <c r="S76" s="250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50"/>
      <c r="R77" s="250"/>
      <c r="S77" s="250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50"/>
      <c r="R78" s="250"/>
      <c r="S78" s="250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51"/>
      <c r="R80" s="252"/>
      <c r="S80" s="253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54"/>
      <c r="R81" s="255"/>
      <c r="S81" s="256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257"/>
      <c r="R82" s="258"/>
      <c r="S82" s="259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50"/>
      <c r="R83" s="250"/>
      <c r="S83" s="250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60"/>
      <c r="R84" s="260"/>
      <c r="S84" s="260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60"/>
      <c r="R85" s="260"/>
      <c r="S85" s="260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50"/>
      <c r="R86" s="250"/>
      <c r="S86" s="250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50"/>
      <c r="R87" s="250"/>
      <c r="S87" s="250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50"/>
      <c r="R88" s="250"/>
      <c r="S88" s="250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239"/>
      <c r="R89" s="240"/>
      <c r="S89" s="241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219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2021-08-16(월) 오전 00:00</v>
      </c>
      <c r="C96" s="302"/>
      <c r="D96" s="274" t="str">
        <f>TEXT($G$1, "[$-ko-KR]yyyy-mm-dd(ddd) ") &amp; "오후 14:00"</f>
        <v>2021-08-16(월) 오후 14:00</v>
      </c>
      <c r="E96" s="275"/>
      <c r="F96" s="276"/>
      <c r="G96" s="274" t="str">
        <f>TEXT($G$1, "[$-ko-KR]yyyy-mm-dd(ddd) ") &amp; "오후 19:00"</f>
        <v>2021-08-16(월) 오후 19:00</v>
      </c>
      <c r="H96" s="275"/>
      <c r="I96" s="276"/>
      <c r="J96" s="274" t="str">
        <f>TEXT($G$1, "[$-ko-KR]yyyy-mm-dd(ddd) ") &amp; "오후 21:00"</f>
        <v>2021-08-16(월) 오후 21:00</v>
      </c>
      <c r="K96" s="275"/>
      <c r="L96" s="276"/>
      <c r="M96" s="274" t="str">
        <f>TEXT($G$1+1, "[$-ko-KR]yyyy-mm-dd(ddd) ") &amp; "오전 00:00"</f>
        <v>2021-08-17(화)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60"/>
      <c r="R98" s="260"/>
      <c r="S98" s="260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60"/>
      <c r="R99" s="260"/>
      <c r="S99" s="260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50"/>
      <c r="R100" s="250"/>
      <c r="S100" s="250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50"/>
      <c r="R101" s="250"/>
      <c r="S101" s="250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50"/>
      <c r="R102" s="250"/>
      <c r="S102" s="250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50"/>
      <c r="R103" s="250"/>
      <c r="S103" s="250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50"/>
      <c r="R104" s="250"/>
      <c r="S104" s="250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50"/>
      <c r="R105" s="250"/>
      <c r="S105" s="250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51"/>
      <c r="R107" s="252"/>
      <c r="S107" s="253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54"/>
      <c r="R108" s="255"/>
      <c r="S108" s="256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257"/>
      <c r="R109" s="258"/>
      <c r="S109" s="259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50"/>
      <c r="R110" s="250"/>
      <c r="S110" s="250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60"/>
      <c r="R111" s="260"/>
      <c r="S111" s="260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60"/>
      <c r="R112" s="260"/>
      <c r="S112" s="260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50"/>
      <c r="R113" s="250"/>
      <c r="S113" s="250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50"/>
      <c r="R114" s="250"/>
      <c r="S114" s="250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50"/>
      <c r="R115" s="250"/>
      <c r="S115" s="250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239"/>
      <c r="R116" s="240"/>
      <c r="S116" s="241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219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2021-08-16(월) 오전 00:00</v>
      </c>
      <c r="C123" s="302"/>
      <c r="D123" s="274" t="str">
        <f>TEXT($G$1, "[$-ko-KR]yyyy-mm-dd(ddd) ") &amp; "오후 14:00"</f>
        <v>2021-08-16(월) 오후 14:00</v>
      </c>
      <c r="E123" s="275"/>
      <c r="F123" s="276"/>
      <c r="G123" s="274" t="str">
        <f>TEXT($G$1, "[$-ko-KR]yyyy-mm-dd(ddd) ") &amp; "오후 19:00"</f>
        <v>2021-08-16(월) 오후 19:00</v>
      </c>
      <c r="H123" s="275"/>
      <c r="I123" s="276"/>
      <c r="J123" s="274" t="str">
        <f>TEXT($G$1, "[$-ko-KR]yyyy-mm-dd(ddd) ") &amp; "오후 21:00"</f>
        <v>2021-08-16(월) 오후 21:00</v>
      </c>
      <c r="K123" s="275"/>
      <c r="L123" s="276"/>
      <c r="M123" s="274" t="str">
        <f>TEXT($G$1+1, "[$-ko-KR]yyyy-mm-dd(ddd) ") &amp; "오전 00:00"</f>
        <v>2021-08-17(화)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60"/>
      <c r="R125" s="260"/>
      <c r="S125" s="260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60"/>
      <c r="R126" s="260"/>
      <c r="S126" s="260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50"/>
      <c r="R127" s="250"/>
      <c r="S127" s="250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50"/>
      <c r="R128" s="250"/>
      <c r="S128" s="250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50"/>
      <c r="R129" s="250"/>
      <c r="S129" s="250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50"/>
      <c r="R130" s="250"/>
      <c r="S130" s="250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0"/>
      <c r="R131" s="250"/>
      <c r="S131" s="250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50"/>
      <c r="R132" s="250"/>
      <c r="S132" s="250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51"/>
      <c r="R134" s="252"/>
      <c r="S134" s="253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54"/>
      <c r="R135" s="255"/>
      <c r="S135" s="256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257"/>
      <c r="R136" s="258"/>
      <c r="S136" s="259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50"/>
      <c r="R137" s="250"/>
      <c r="S137" s="250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60"/>
      <c r="R138" s="260"/>
      <c r="S138" s="260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60"/>
      <c r="R139" s="260"/>
      <c r="S139" s="260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50"/>
      <c r="R140" s="250"/>
      <c r="S140" s="250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50"/>
      <c r="R141" s="250"/>
      <c r="S141" s="25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219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2021-08-16(월) 오전 00:00</v>
      </c>
      <c r="C150" s="302"/>
      <c r="D150" s="274" t="str">
        <f>TEXT($G$1, "[$-ko-KR]yyyy-mm-dd(ddd) ") &amp; "오후 14:00"</f>
        <v>2021-08-16(월) 오후 14:00</v>
      </c>
      <c r="E150" s="275"/>
      <c r="F150" s="276"/>
      <c r="G150" s="274" t="str">
        <f>TEXT($G$1, "[$-ko-KR]yyyy-mm-dd(ddd) ") &amp; "오후 19:00"</f>
        <v>2021-08-16(월) 오후 19:00</v>
      </c>
      <c r="H150" s="275"/>
      <c r="I150" s="276"/>
      <c r="J150" s="274" t="str">
        <f>TEXT($G$1, "[$-ko-KR]yyyy-mm-dd(ddd) ") &amp; "오후 21:00"</f>
        <v>2021-08-16(월) 오후 21:00</v>
      </c>
      <c r="K150" s="275"/>
      <c r="L150" s="276"/>
      <c r="M150" s="274" t="str">
        <f>TEXT($G$1+1, "[$-ko-KR]yyyy-mm-dd(ddd) ") &amp; "오전 00:00"</f>
        <v>2021-08-17(화)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60"/>
      <c r="R152" s="260"/>
      <c r="S152" s="260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60"/>
      <c r="R153" s="260"/>
      <c r="S153" s="260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50"/>
      <c r="R154" s="250"/>
      <c r="S154" s="250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50"/>
      <c r="R155" s="250"/>
      <c r="S155" s="250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50"/>
      <c r="R156" s="250"/>
      <c r="S156" s="250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50"/>
      <c r="R157" s="250"/>
      <c r="S157" s="250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50"/>
      <c r="R158" s="250"/>
      <c r="S158" s="250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50"/>
      <c r="R159" s="250"/>
      <c r="S159" s="250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51"/>
      <c r="R161" s="252"/>
      <c r="S161" s="253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54"/>
      <c r="R162" s="255"/>
      <c r="S162" s="256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257"/>
      <c r="R163" s="258"/>
      <c r="S163" s="259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50"/>
      <c r="R164" s="250"/>
      <c r="S164" s="250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60"/>
      <c r="R165" s="260"/>
      <c r="S165" s="260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60"/>
      <c r="R166" s="260"/>
      <c r="S166" s="260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50"/>
      <c r="R167" s="250"/>
      <c r="S167" s="250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50"/>
      <c r="R168" s="250"/>
      <c r="S168" s="250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50"/>
      <c r="R169" s="250"/>
      <c r="S169" s="250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239"/>
      <c r="R170" s="240"/>
      <c r="S170" s="241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219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2021-08-16(월) 오전 00:00</v>
      </c>
      <c r="C177" s="302"/>
      <c r="D177" s="274" t="str">
        <f>TEXT($G$1, "[$-ko-KR]yyyy-mm-dd(ddd) ") &amp; "오후 14:00"</f>
        <v>2021-08-16(월) 오후 14:00</v>
      </c>
      <c r="E177" s="275"/>
      <c r="F177" s="276"/>
      <c r="G177" s="274" t="str">
        <f>TEXT($G$1, "[$-ko-KR]yyyy-mm-dd(ddd) ") &amp; "오후 19:00"</f>
        <v>2021-08-16(월) 오후 19:00</v>
      </c>
      <c r="H177" s="275"/>
      <c r="I177" s="276"/>
      <c r="J177" s="274" t="str">
        <f>TEXT($G$1, "[$-ko-KR]yyyy-mm-dd(ddd) ") &amp; "오후 21:00"</f>
        <v>2021-08-16(월) 오후 21:00</v>
      </c>
      <c r="K177" s="275"/>
      <c r="L177" s="276"/>
      <c r="M177" s="274" t="str">
        <f>TEXT($G$1+1, "[$-ko-KR]yyyy-mm-dd(ddd) ") &amp; "오전 00:00"</f>
        <v>2021-08-17(화)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60"/>
      <c r="R179" s="260"/>
      <c r="S179" s="260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60"/>
      <c r="R180" s="260"/>
      <c r="S180" s="260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50"/>
      <c r="R181" s="250"/>
      <c r="S181" s="250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50"/>
      <c r="R182" s="250"/>
      <c r="S182" s="250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50"/>
      <c r="R183" s="250"/>
      <c r="S183" s="250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50"/>
      <c r="R184" s="250"/>
      <c r="S184" s="250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50"/>
      <c r="R185" s="250"/>
      <c r="S185" s="250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50"/>
      <c r="R186" s="250"/>
      <c r="S186" s="250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51"/>
      <c r="R188" s="252"/>
      <c r="S188" s="253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54"/>
      <c r="R189" s="255"/>
      <c r="S189" s="256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257"/>
      <c r="R190" s="258"/>
      <c r="S190" s="259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50"/>
      <c r="R191" s="250"/>
      <c r="S191" s="250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60"/>
      <c r="R192" s="260"/>
      <c r="S192" s="260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60"/>
      <c r="R193" s="260"/>
      <c r="S193" s="260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50"/>
      <c r="R194" s="250"/>
      <c r="S194" s="250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50"/>
      <c r="R195" s="250"/>
      <c r="S195" s="250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50"/>
      <c r="R196" s="250"/>
      <c r="S196" s="250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239"/>
      <c r="R197" s="240"/>
      <c r="S197" s="241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1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1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1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1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1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1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1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1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1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09" priority="157">
      <formula>AND($N17 &gt; 0, ISNUMBER($N17))</formula>
    </cfRule>
    <cfRule type="expression" dxfId="908" priority="158">
      <formula>AND($N17 = 0 * ISNUMBER($N17))</formula>
    </cfRule>
    <cfRule type="expression" dxfId="907" priority="159">
      <formula>AND($N17 &lt; 0, ISNUMBER($N17))</formula>
    </cfRule>
  </conditionalFormatting>
  <conditionalFormatting sqref="A17:F36">
    <cfRule type="expression" dxfId="906" priority="166">
      <formula>AND($E17 &gt; 0, ISNUMBER($E17))</formula>
    </cfRule>
    <cfRule type="expression" dxfId="905" priority="167">
      <formula>AND($E17 = 0 * ISNUMBER($E17))</formula>
    </cfRule>
    <cfRule type="expression" dxfId="904" priority="168">
      <formula>AND($E17 &lt; 0, ISNUMBER($E17))</formula>
    </cfRule>
  </conditionalFormatting>
  <conditionalFormatting sqref="A17:C36 G17:I36">
    <cfRule type="expression" dxfId="903" priority="163">
      <formula>AND($H17 &gt; 0, ISNUMBER($H17))</formula>
    </cfRule>
    <cfRule type="expression" dxfId="902" priority="164">
      <formula>AND($H17 = 0 * ISNUMBER($H17))</formula>
    </cfRule>
    <cfRule type="expression" dxfId="901" priority="165">
      <formula>AND($H17 &lt; 0, ISNUMBER($H17))</formula>
    </cfRule>
  </conditionalFormatting>
  <conditionalFormatting sqref="A17:C36 J17:L36">
    <cfRule type="expression" dxfId="900" priority="160">
      <formula>AND($K17 &gt; 0, ISNUMBER($K17))</formula>
    </cfRule>
    <cfRule type="expression" dxfId="899" priority="161">
      <formula>AND($K17 = 0 * ISNUMBER($K17))</formula>
    </cfRule>
    <cfRule type="expression" dxfId="898" priority="162">
      <formula>AND($K17 &lt; 0, ISNUMBER($K17))</formula>
    </cfRule>
  </conditionalFormatting>
  <conditionalFormatting sqref="D15:F16 E37:F37">
    <cfRule type="expression" dxfId="897" priority="154">
      <formula>$E$37 &gt; 0</formula>
    </cfRule>
    <cfRule type="expression" dxfId="896" priority="155">
      <formula>$E$37 = 0</formula>
    </cfRule>
    <cfRule type="expression" dxfId="895" priority="156">
      <formula>$E$37 &lt; 0</formula>
    </cfRule>
  </conditionalFormatting>
  <conditionalFormatting sqref="G15:I16 H37:I37">
    <cfRule type="expression" dxfId="894" priority="151">
      <formula>$H$37 &gt; 0</formula>
    </cfRule>
    <cfRule type="expression" dxfId="893" priority="152">
      <formula>$H$37 = 0</formula>
    </cfRule>
    <cfRule type="expression" dxfId="892" priority="153">
      <formula>$H$37 &lt; 0</formula>
    </cfRule>
  </conditionalFormatting>
  <conditionalFormatting sqref="J15:L16 K37:L37">
    <cfRule type="expression" dxfId="891" priority="148">
      <formula>$K$37 &gt; 0</formula>
    </cfRule>
    <cfRule type="expression" dxfId="890" priority="149">
      <formula>$K$37 = 0</formula>
    </cfRule>
    <cfRule type="expression" dxfId="889" priority="150">
      <formula>$K$37 &lt; 0</formula>
    </cfRule>
  </conditionalFormatting>
  <conditionalFormatting sqref="M15:O16 N37:O37">
    <cfRule type="expression" dxfId="888" priority="145">
      <formula>$N$37 &gt; 0</formula>
    </cfRule>
    <cfRule type="expression" dxfId="887" priority="146">
      <formula>$N$37 = 0</formula>
    </cfRule>
    <cfRule type="expression" dxfId="886" priority="147">
      <formula>$N$37 &lt; 0</formula>
    </cfRule>
  </conditionalFormatting>
  <conditionalFormatting sqref="A44:C63 M44:O63">
    <cfRule type="expression" dxfId="885" priority="133">
      <formula>AND($N44 &gt; 0, ISNUMBER($N44))</formula>
    </cfRule>
    <cfRule type="expression" dxfId="884" priority="134">
      <formula>AND($N44 = 0 * ISNUMBER($N44))</formula>
    </cfRule>
    <cfRule type="expression" dxfId="883" priority="135">
      <formula>AND($N44 &lt; 0, ISNUMBER($N44))</formula>
    </cfRule>
  </conditionalFormatting>
  <conditionalFormatting sqref="A44:F63">
    <cfRule type="expression" dxfId="882" priority="142">
      <formula>AND($E44 &gt; 0, ISNUMBER($E44))</formula>
    </cfRule>
    <cfRule type="expression" dxfId="881" priority="143">
      <formula>AND($E44 = 0 * ISNUMBER($E44))</formula>
    </cfRule>
    <cfRule type="expression" dxfId="880" priority="144">
      <formula>AND($E44 &lt; 0, ISNUMBER($E44))</formula>
    </cfRule>
  </conditionalFormatting>
  <conditionalFormatting sqref="A44:C63 G44:I63">
    <cfRule type="expression" dxfId="879" priority="139">
      <formula>AND($H44 &gt; 0, ISNUMBER($H44))</formula>
    </cfRule>
    <cfRule type="expression" dxfId="878" priority="140">
      <formula>AND($H44 = 0 * ISNUMBER($H44))</formula>
    </cfRule>
    <cfRule type="expression" dxfId="877" priority="141">
      <formula>AND($H44 &lt; 0, ISNUMBER($H44))</formula>
    </cfRule>
  </conditionalFormatting>
  <conditionalFormatting sqref="A44:C63 J44:L63">
    <cfRule type="expression" dxfId="876" priority="136">
      <formula>AND($K44 &gt; 0, ISNUMBER($K44))</formula>
    </cfRule>
    <cfRule type="expression" dxfId="875" priority="137">
      <formula>AND($K44 = 0 * ISNUMBER($K44))</formula>
    </cfRule>
    <cfRule type="expression" dxfId="874" priority="138">
      <formula>AND($K44 &lt; 0, ISNUMBER($K44))</formula>
    </cfRule>
  </conditionalFormatting>
  <conditionalFormatting sqref="D42:F43 E64:F64">
    <cfRule type="expression" dxfId="873" priority="130">
      <formula>$E$64 &gt; 0</formula>
    </cfRule>
    <cfRule type="expression" dxfId="872" priority="131">
      <formula>$E$64 = 0</formula>
    </cfRule>
    <cfRule type="expression" dxfId="871" priority="132">
      <formula>$E$64 &lt; 0</formula>
    </cfRule>
  </conditionalFormatting>
  <conditionalFormatting sqref="G42:I43 H64:I64">
    <cfRule type="expression" dxfId="870" priority="127">
      <formula>$H$64 &gt; 0</formula>
    </cfRule>
    <cfRule type="expression" dxfId="869" priority="128">
      <formula>$H$64 = 0</formula>
    </cfRule>
    <cfRule type="expression" dxfId="868" priority="129">
      <formula>$H$64 &lt; 0</formula>
    </cfRule>
  </conditionalFormatting>
  <conditionalFormatting sqref="J42:L43 K64:L64">
    <cfRule type="expression" dxfId="867" priority="124">
      <formula>$K$64 &gt; 0</formula>
    </cfRule>
    <cfRule type="expression" dxfId="866" priority="125">
      <formula>$K$64 = 0</formula>
    </cfRule>
    <cfRule type="expression" dxfId="865" priority="126">
      <formula>$K$64 &lt; 0</formula>
    </cfRule>
  </conditionalFormatting>
  <conditionalFormatting sqref="M42:O43 N64:O64">
    <cfRule type="expression" dxfId="864" priority="121">
      <formula>$N$64 &gt; 0</formula>
    </cfRule>
    <cfRule type="expression" dxfId="863" priority="122">
      <formula>$N$64 = 0</formula>
    </cfRule>
    <cfRule type="expression" dxfId="862" priority="123">
      <formula>$N$64 &lt; 0</formula>
    </cfRule>
  </conditionalFormatting>
  <conditionalFormatting sqref="A71:C90 M71:O90">
    <cfRule type="expression" dxfId="861" priority="109">
      <formula>AND($N71 &gt; 0, ISNUMBER($N71))</formula>
    </cfRule>
    <cfRule type="expression" dxfId="860" priority="110">
      <formula>AND($N71 = 0 * ISNUMBER($N71))</formula>
    </cfRule>
    <cfRule type="expression" dxfId="859" priority="111">
      <formula>AND($N71 &lt; 0, ISNUMBER($N71))</formula>
    </cfRule>
  </conditionalFormatting>
  <conditionalFormatting sqref="A71:F90">
    <cfRule type="expression" dxfId="858" priority="118">
      <formula>AND($E71 &gt; 0, ISNUMBER($E71))</formula>
    </cfRule>
    <cfRule type="expression" dxfId="857" priority="119">
      <formula>AND($E71 = 0 * ISNUMBER($E71))</formula>
    </cfRule>
    <cfRule type="expression" dxfId="856" priority="120">
      <formula>AND($E71 &lt; 0, ISNUMBER($E71))</formula>
    </cfRule>
  </conditionalFormatting>
  <conditionalFormatting sqref="A71:C90 G71:I90">
    <cfRule type="expression" dxfId="855" priority="115">
      <formula>AND($H71 &gt; 0, ISNUMBER($H71))</formula>
    </cfRule>
    <cfRule type="expression" dxfId="854" priority="116">
      <formula>AND($H71 = 0 * ISNUMBER($H71))</formula>
    </cfRule>
    <cfRule type="expression" dxfId="853" priority="117">
      <formula>AND($H71 &lt; 0, ISNUMBER($H71))</formula>
    </cfRule>
  </conditionalFormatting>
  <conditionalFormatting sqref="A71:C90 J71:L90">
    <cfRule type="expression" dxfId="852" priority="112">
      <formula>AND($K71 &gt; 0, ISNUMBER($K71))</formula>
    </cfRule>
    <cfRule type="expression" dxfId="851" priority="113">
      <formula>AND($K71 = 0 * ISNUMBER($K71))</formula>
    </cfRule>
    <cfRule type="expression" dxfId="850" priority="114">
      <formula>AND($K71 &lt; 0, ISNUMBER($K71))</formula>
    </cfRule>
  </conditionalFormatting>
  <conditionalFormatting sqref="D69:F70 E91:F91">
    <cfRule type="expression" dxfId="849" priority="106">
      <formula>$E$91 &gt; 0</formula>
    </cfRule>
    <cfRule type="expression" dxfId="848" priority="107">
      <formula>$E$91 = 0</formula>
    </cfRule>
    <cfRule type="expression" dxfId="847" priority="108">
      <formula>$E$91 &lt; 0</formula>
    </cfRule>
  </conditionalFormatting>
  <conditionalFormatting sqref="G69:I70 H91:I91">
    <cfRule type="expression" dxfId="846" priority="103">
      <formula>$H$91 &gt; 0</formula>
    </cfRule>
    <cfRule type="expression" dxfId="845" priority="104">
      <formula>$H$91 = 0</formula>
    </cfRule>
    <cfRule type="expression" dxfId="844" priority="105">
      <formula>$H$91 &lt; 0</formula>
    </cfRule>
  </conditionalFormatting>
  <conditionalFormatting sqref="J69:L70 K91:L91">
    <cfRule type="expression" dxfId="843" priority="100">
      <formula>$K$91 &gt; 0</formula>
    </cfRule>
    <cfRule type="expression" dxfId="842" priority="101">
      <formula>$K$91 = 0</formula>
    </cfRule>
    <cfRule type="expression" dxfId="841" priority="102">
      <formula>$K$91 &lt; 0</formula>
    </cfRule>
  </conditionalFormatting>
  <conditionalFormatting sqref="M69:O70 N91:O91">
    <cfRule type="expression" dxfId="840" priority="97">
      <formula>$N$91 &gt; 0</formula>
    </cfRule>
    <cfRule type="expression" dxfId="839" priority="98">
      <formula>$N$91 = 0</formula>
    </cfRule>
    <cfRule type="expression" dxfId="838" priority="99">
      <formula>$N$91 &lt; 0</formula>
    </cfRule>
  </conditionalFormatting>
  <conditionalFormatting sqref="A98:C117 M98:O117">
    <cfRule type="expression" dxfId="837" priority="85">
      <formula>AND($N98 &gt; 0, ISNUMBER($N98))</formula>
    </cfRule>
    <cfRule type="expression" dxfId="836" priority="86">
      <formula>AND($N98 = 0 * ISNUMBER($N98))</formula>
    </cfRule>
    <cfRule type="expression" dxfId="835" priority="87">
      <formula>AND($N98 &lt; 0, ISNUMBER($N98))</formula>
    </cfRule>
  </conditionalFormatting>
  <conditionalFormatting sqref="A98:F117">
    <cfRule type="expression" dxfId="834" priority="94">
      <formula>AND($E98 &gt; 0, ISNUMBER($E98))</formula>
    </cfRule>
    <cfRule type="expression" dxfId="833" priority="95">
      <formula>AND($E98 = 0 * ISNUMBER($E98))</formula>
    </cfRule>
    <cfRule type="expression" dxfId="832" priority="96">
      <formula>AND($E98 &lt; 0, ISNUMBER($E98))</formula>
    </cfRule>
  </conditionalFormatting>
  <conditionalFormatting sqref="A98:C117 G98:I117">
    <cfRule type="expression" dxfId="831" priority="91">
      <formula>AND($H98 &gt; 0, ISNUMBER($H98))</formula>
    </cfRule>
    <cfRule type="expression" dxfId="830" priority="92">
      <formula>AND($H98 = 0 * ISNUMBER($H98))</formula>
    </cfRule>
    <cfRule type="expression" dxfId="829" priority="93">
      <formula>AND($H98 &lt; 0, ISNUMBER($H98))</formula>
    </cfRule>
  </conditionalFormatting>
  <conditionalFormatting sqref="A98:C117 J98:L117">
    <cfRule type="expression" dxfId="828" priority="88">
      <formula>AND($K98 &gt; 0, ISNUMBER($K98))</formula>
    </cfRule>
    <cfRule type="expression" dxfId="827" priority="89">
      <formula>AND($K98 = 0 * ISNUMBER($K98))</formula>
    </cfRule>
    <cfRule type="expression" dxfId="826" priority="90">
      <formula>AND($K98 &lt; 0, ISNUMBER($K98))</formula>
    </cfRule>
  </conditionalFormatting>
  <conditionalFormatting sqref="D96:F97 E118:F118">
    <cfRule type="expression" dxfId="825" priority="82">
      <formula>$E$118 &gt; 0</formula>
    </cfRule>
    <cfRule type="expression" dxfId="824" priority="83">
      <formula>$E$118 = 0</formula>
    </cfRule>
    <cfRule type="expression" dxfId="823" priority="84">
      <formula>$E$118 &lt; 0</formula>
    </cfRule>
  </conditionalFormatting>
  <conditionalFormatting sqref="G96:I97 H118:I118">
    <cfRule type="expression" dxfId="822" priority="79">
      <formula>$H$118 &gt; 0</formula>
    </cfRule>
    <cfRule type="expression" dxfId="821" priority="80">
      <formula>$H$118 = 0</formula>
    </cfRule>
    <cfRule type="expression" dxfId="820" priority="81">
      <formula>$H$118 &lt; 0</formula>
    </cfRule>
  </conditionalFormatting>
  <conditionalFormatting sqref="J96:L97 K118:L118">
    <cfRule type="expression" dxfId="819" priority="76">
      <formula>$K$118 &gt; 0</formula>
    </cfRule>
    <cfRule type="expression" dxfId="818" priority="77">
      <formula>$K$118 = 0</formula>
    </cfRule>
    <cfRule type="expression" dxfId="817" priority="78">
      <formula>$K$118 &lt; 0</formula>
    </cfRule>
  </conditionalFormatting>
  <conditionalFormatting sqref="M96:O97 N118:O118">
    <cfRule type="expression" dxfId="816" priority="73">
      <formula>$N$118 &gt; 0</formula>
    </cfRule>
    <cfRule type="expression" dxfId="815" priority="74">
      <formula>$N$118 = 0</formula>
    </cfRule>
    <cfRule type="expression" dxfId="814" priority="75">
      <formula>$N$118 &lt; 0</formula>
    </cfRule>
  </conditionalFormatting>
  <conditionalFormatting sqref="A125:C144 M125:O144">
    <cfRule type="expression" dxfId="813" priority="61">
      <formula>AND($N125 &gt; 0, ISNUMBER($N125))</formula>
    </cfRule>
    <cfRule type="expression" dxfId="812" priority="62">
      <formula>AND($N125 = 0 * ISNUMBER($N125))</formula>
    </cfRule>
    <cfRule type="expression" dxfId="811" priority="63">
      <formula>AND($N125 &lt; 0, ISNUMBER($N125))</formula>
    </cfRule>
  </conditionalFormatting>
  <conditionalFormatting sqref="A125:F144">
    <cfRule type="expression" dxfId="810" priority="70">
      <formula>AND($E125 &gt; 0, ISNUMBER($E125))</formula>
    </cfRule>
    <cfRule type="expression" dxfId="809" priority="71">
      <formula>AND($E125 = 0 * ISNUMBER($E125))</formula>
    </cfRule>
    <cfRule type="expression" dxfId="808" priority="72">
      <formula>AND($E125 &lt; 0, ISNUMBER($E125))</formula>
    </cfRule>
  </conditionalFormatting>
  <conditionalFormatting sqref="A125:C144 G125:I144">
    <cfRule type="expression" dxfId="807" priority="67">
      <formula>AND($H125 &gt; 0, ISNUMBER($H125))</formula>
    </cfRule>
    <cfRule type="expression" dxfId="806" priority="68">
      <formula>AND($H125 = 0 * ISNUMBER($H125))</formula>
    </cfRule>
    <cfRule type="expression" dxfId="805" priority="69">
      <formula>AND($H125 &lt; 0, ISNUMBER($H125))</formula>
    </cfRule>
  </conditionalFormatting>
  <conditionalFormatting sqref="A125:C144 J125:L144">
    <cfRule type="expression" dxfId="804" priority="64">
      <formula>AND($K125 &gt; 0, ISNUMBER($K125))</formula>
    </cfRule>
    <cfRule type="expression" dxfId="803" priority="65">
      <formula>AND($K125 = 0 * ISNUMBER($K125))</formula>
    </cfRule>
    <cfRule type="expression" dxfId="802" priority="66">
      <formula>AND($K125 &lt; 0, ISNUMBER($K125))</formula>
    </cfRule>
  </conditionalFormatting>
  <conditionalFormatting sqref="D123:F124 E145:F145">
    <cfRule type="expression" dxfId="801" priority="58">
      <formula>$E$145 &gt; 0</formula>
    </cfRule>
    <cfRule type="expression" dxfId="800" priority="59">
      <formula>$E$145 = 0</formula>
    </cfRule>
    <cfRule type="expression" dxfId="799" priority="60">
      <formula>$E$145 &lt; 0</formula>
    </cfRule>
  </conditionalFormatting>
  <conditionalFormatting sqref="G123:I124 H145:I145">
    <cfRule type="expression" dxfId="798" priority="55">
      <formula>$H$145 &gt; 0</formula>
    </cfRule>
    <cfRule type="expression" dxfId="797" priority="56">
      <formula>$H$145 = 0</formula>
    </cfRule>
    <cfRule type="expression" dxfId="796" priority="57">
      <formula>$H$145 &lt; 0</formula>
    </cfRule>
  </conditionalFormatting>
  <conditionalFormatting sqref="J123:L124 K145:L145">
    <cfRule type="expression" dxfId="795" priority="52">
      <formula>$K$145 &gt; 0</formula>
    </cfRule>
    <cfRule type="expression" dxfId="794" priority="53">
      <formula>$K$145 = 0</formula>
    </cfRule>
    <cfRule type="expression" dxfId="793" priority="54">
      <formula>$K$145 &lt; 0</formula>
    </cfRule>
  </conditionalFormatting>
  <conditionalFormatting sqref="M123:O124 N145:O145">
    <cfRule type="expression" dxfId="792" priority="49">
      <formula>$N$145 &gt; 0</formula>
    </cfRule>
    <cfRule type="expression" dxfId="791" priority="50">
      <formula>$N$145 = 0</formula>
    </cfRule>
    <cfRule type="expression" dxfId="790" priority="51">
      <formula>$N$145 &lt; 0</formula>
    </cfRule>
  </conditionalFormatting>
  <conditionalFormatting sqref="A152:C171 M152:O171">
    <cfRule type="expression" dxfId="789" priority="37">
      <formula>AND($N152 &gt; 0, ISNUMBER($N152))</formula>
    </cfRule>
    <cfRule type="expression" dxfId="788" priority="38">
      <formula>AND($N152 = 0 * ISNUMBER($N152))</formula>
    </cfRule>
    <cfRule type="expression" dxfId="787" priority="39">
      <formula>AND($N152 &lt; 0, ISNUMBER($N152))</formula>
    </cfRule>
  </conditionalFormatting>
  <conditionalFormatting sqref="A152:F171">
    <cfRule type="expression" dxfId="786" priority="46">
      <formula>AND($E152 &gt; 0, ISNUMBER($E152))</formula>
    </cfRule>
    <cfRule type="expression" dxfId="785" priority="47">
      <formula>AND($E152 = 0 * ISNUMBER($E152))</formula>
    </cfRule>
    <cfRule type="expression" dxfId="784" priority="48">
      <formula>AND($E152 &lt; 0, ISNUMBER($E152))</formula>
    </cfRule>
  </conditionalFormatting>
  <conditionalFormatting sqref="A152:C171 G152:I171">
    <cfRule type="expression" dxfId="783" priority="43">
      <formula>AND($H152 &gt; 0, ISNUMBER($H152))</formula>
    </cfRule>
    <cfRule type="expression" dxfId="782" priority="44">
      <formula>AND($H152 = 0 * ISNUMBER($H152))</formula>
    </cfRule>
    <cfRule type="expression" dxfId="781" priority="45">
      <formula>AND($H152 &lt; 0, ISNUMBER($H152))</formula>
    </cfRule>
  </conditionalFormatting>
  <conditionalFormatting sqref="A152:C171 J152:L171">
    <cfRule type="expression" dxfId="780" priority="40">
      <formula>AND($K152 &gt; 0, ISNUMBER($K152))</formula>
    </cfRule>
    <cfRule type="expression" dxfId="779" priority="41">
      <formula>AND($K152 = 0 * ISNUMBER($K152))</formula>
    </cfRule>
    <cfRule type="expression" dxfId="778" priority="42">
      <formula>AND($K152 &lt; 0, ISNUMBER($K152))</formula>
    </cfRule>
  </conditionalFormatting>
  <conditionalFormatting sqref="D150:F151 E172:F172">
    <cfRule type="expression" dxfId="777" priority="34">
      <formula>$E$172 &gt; 0</formula>
    </cfRule>
    <cfRule type="expression" dxfId="776" priority="35">
      <formula>$E$172 = 0</formula>
    </cfRule>
    <cfRule type="expression" dxfId="775" priority="36">
      <formula>$E$172 &lt; 0</formula>
    </cfRule>
  </conditionalFormatting>
  <conditionalFormatting sqref="G150:I151 H172:I172">
    <cfRule type="expression" dxfId="774" priority="31">
      <formula>$H$172 &gt; 0</formula>
    </cfRule>
    <cfRule type="expression" dxfId="773" priority="32">
      <formula>$H$172 = 0</formula>
    </cfRule>
    <cfRule type="expression" dxfId="772" priority="33">
      <formula>$H$172 &lt; 0</formula>
    </cfRule>
  </conditionalFormatting>
  <conditionalFormatting sqref="J150:L151 K172:L172">
    <cfRule type="expression" dxfId="771" priority="28">
      <formula>$K$172 &gt; 0</formula>
    </cfRule>
    <cfRule type="expression" dxfId="770" priority="29">
      <formula>$K$172 = 0</formula>
    </cfRule>
    <cfRule type="expression" dxfId="769" priority="30">
      <formula>$K$172 &lt; 0</formula>
    </cfRule>
  </conditionalFormatting>
  <conditionalFormatting sqref="M150:O151 N172:O172">
    <cfRule type="expression" dxfId="768" priority="25">
      <formula>$N$172 &gt; 0</formula>
    </cfRule>
    <cfRule type="expression" dxfId="767" priority="26">
      <formula>$N$172 = 0</formula>
    </cfRule>
    <cfRule type="expression" dxfId="766" priority="27">
      <formula>$N$172 &lt; 0</formula>
    </cfRule>
  </conditionalFormatting>
  <conditionalFormatting sqref="A179:C198 M179:O198">
    <cfRule type="expression" dxfId="765" priority="13">
      <formula>AND($N179 &gt; 0, ISNUMBER($N179))</formula>
    </cfRule>
    <cfRule type="expression" dxfId="764" priority="14">
      <formula>AND($N179 = 0 * ISNUMBER($N179))</formula>
    </cfRule>
    <cfRule type="expression" dxfId="763" priority="15">
      <formula>AND($N179 &lt; 0, ISNUMBER($N179))</formula>
    </cfRule>
  </conditionalFormatting>
  <conditionalFormatting sqref="A179:F198">
    <cfRule type="expression" dxfId="762" priority="22">
      <formula>AND($E179 &gt; 0, ISNUMBER($E179))</formula>
    </cfRule>
    <cfRule type="expression" dxfId="761" priority="23">
      <formula>AND($E179 = 0 * ISNUMBER($E179))</formula>
    </cfRule>
    <cfRule type="expression" dxfId="760" priority="24">
      <formula>AND($E179 &lt; 0, ISNUMBER($E179))</formula>
    </cfRule>
  </conditionalFormatting>
  <conditionalFormatting sqref="A179:C198 G179:I198">
    <cfRule type="expression" dxfId="759" priority="19">
      <formula>AND($H179 &gt; 0, ISNUMBER($H179))</formula>
    </cfRule>
    <cfRule type="expression" dxfId="758" priority="20">
      <formula>AND($H179 = 0 * ISNUMBER($H179))</formula>
    </cfRule>
    <cfRule type="expression" dxfId="757" priority="21">
      <formula>AND($H179 &lt; 0, ISNUMBER($H179))</formula>
    </cfRule>
  </conditionalFormatting>
  <conditionalFormatting sqref="A179:C198 J179:L198">
    <cfRule type="expression" dxfId="756" priority="16">
      <formula>AND($K179 &gt; 0, ISNUMBER($K179))</formula>
    </cfRule>
    <cfRule type="expression" dxfId="755" priority="17">
      <formula>AND($K179 = 0 * ISNUMBER($K179))</formula>
    </cfRule>
    <cfRule type="expression" dxfId="754" priority="18">
      <formula>AND($K179 &lt; 0, ISNUMBER($K179))</formula>
    </cfRule>
  </conditionalFormatting>
  <conditionalFormatting sqref="D177:F178 E199:F199">
    <cfRule type="expression" dxfId="753" priority="10">
      <formula>$E$199 &gt; 0</formula>
    </cfRule>
    <cfRule type="expression" dxfId="752" priority="11">
      <formula>$E$199 = 0</formula>
    </cfRule>
    <cfRule type="expression" dxfId="751" priority="12">
      <formula>$E$199 &lt; 0</formula>
    </cfRule>
  </conditionalFormatting>
  <conditionalFormatting sqref="G177:I178 H199:I199">
    <cfRule type="expression" dxfId="750" priority="7">
      <formula>$H$199 &gt; 0</formula>
    </cfRule>
    <cfRule type="expression" dxfId="749" priority="8">
      <formula>$H$199 = 0</formula>
    </cfRule>
    <cfRule type="expression" dxfId="748" priority="9">
      <formula>$H$199 &lt; 0</formula>
    </cfRule>
  </conditionalFormatting>
  <conditionalFormatting sqref="J177:L178 K199:L199">
    <cfRule type="expression" dxfId="747" priority="4">
      <formula>$K$199 &gt; 0</formula>
    </cfRule>
    <cfRule type="expression" dxfId="746" priority="5">
      <formula>$K$199 = 0</formula>
    </cfRule>
    <cfRule type="expression" dxfId="745" priority="6">
      <formula>$K$199 &lt; 0</formula>
    </cfRule>
  </conditionalFormatting>
  <conditionalFormatting sqref="M177:O178 N199:O199">
    <cfRule type="expression" dxfId="744" priority="1">
      <formula>$N$199 &gt; 0</formula>
    </cfRule>
    <cfRule type="expression" dxfId="743" priority="2">
      <formula>$N$199 = 0</formula>
    </cfRule>
    <cfRule type="expression" dxfId="7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opLeftCell="A2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44425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-7,023 KRW (-0.35%)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-23,434 KRW (-1.38%)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-16,182 KRW (-0.81%)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-30,424 KRW (-1.52%)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-23,434 KRW (-1.38%)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223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2021-08-17(화) 오전 00:00</v>
      </c>
      <c r="C15" s="300"/>
      <c r="D15" s="274" t="str">
        <f>TEXT($G$1, "[$-ko-KR]yyyy-mm-dd(ddd) ") &amp; "오후 14:00"</f>
        <v>2021-08-17(화) 오후 14:00</v>
      </c>
      <c r="E15" s="275"/>
      <c r="F15" s="276"/>
      <c r="G15" s="274" t="str">
        <f>TEXT($G$1, "[$-ko-KR]yyyy-mm-dd(ddd) ") &amp; "오후 19:00"</f>
        <v>2021-08-17(화) 오후 19:00</v>
      </c>
      <c r="H15" s="275"/>
      <c r="I15" s="276"/>
      <c r="J15" s="274" t="str">
        <f>TEXT($G$1, "[$-ko-KR]yyyy-mm-dd(ddd) ") &amp; "오후 21:00"</f>
        <v>2021-08-17(화) 오후 21:00</v>
      </c>
      <c r="K15" s="275"/>
      <c r="L15" s="276"/>
      <c r="M15" s="274" t="str">
        <f>TEXT($G$1+1, "[$-ko-KR]yyyy-mm-dd(ddd) ") &amp; "오전 00:00"</f>
        <v>2021-08-18(수)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>
        <f>IF(NOT(ISBLANK(_xlfn.IFNA(VLOOKUP($A17, $A$40:$O$199, 13, FALSE), ))), _xlfn.IFNA(VLOOKUP($A17, $A$40:$O$199, 13, FALSE), ), "")</f>
        <v>37</v>
      </c>
      <c r="N17" s="14">
        <f>IF(NOT(ISBLANK(_xlfn.IFNA(VLOOKUP($A17, $A$40:$O$199, 14, FALSE), ))), _xlfn.IFNA(VLOOKUP($A17, $A$40:$O$199, 14, FALSE), ), "")</f>
        <v>2.2099447513812074E-2</v>
      </c>
      <c r="O17" s="16">
        <f>IF(NOT(ISBLANK(_xlfn.IFNA(VLOOKUP($A17, $A$40:$O$199, 15, FALSE), ))), _xlfn.IFNA(VLOOKUP($A17, $A$40:$O$199, 15, FALSE), ), "")</f>
        <v>2209.9447513812074</v>
      </c>
      <c r="Q17" s="260"/>
      <c r="R17" s="260"/>
      <c r="S17" s="26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>
        <f t="shared" ref="M18:M36" si="11">IF(NOT(ISBLANK(_xlfn.IFNA(VLOOKUP($A18, $A$40:$O$199, 13, FALSE), ))), _xlfn.IFNA(VLOOKUP($A18, $A$40:$O$199, 13, FALSE), ), "")</f>
        <v>83.2</v>
      </c>
      <c r="N18" s="32">
        <f t="shared" ref="N18:N36" si="12">IF(NOT(ISBLANK(_xlfn.IFNA(VLOOKUP($A18, $A$40:$O$199, 14, FALSE), ))), _xlfn.IFNA(VLOOKUP($A18, $A$40:$O$199, 14, FALSE), ), "")</f>
        <v>-1.7709563164108617E-2</v>
      </c>
      <c r="O18" s="18">
        <f t="shared" ref="O18:O36" si="13">IF(NOT(ISBLANK(_xlfn.IFNA(VLOOKUP($A18, $A$40:$O$199, 15, FALSE), ))), _xlfn.IFNA(VLOOKUP($A18, $A$40:$O$199, 15, FALSE), ), "")</f>
        <v>-1770.9563164108617</v>
      </c>
      <c r="Q18" s="260"/>
      <c r="R18" s="260"/>
      <c r="S18" s="260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>
        <f t="shared" si="11"/>
        <v>16.2</v>
      </c>
      <c r="N19" s="32">
        <f t="shared" si="12"/>
        <v>0</v>
      </c>
      <c r="O19" s="18">
        <f t="shared" si="13"/>
        <v>0</v>
      </c>
      <c r="Q19" s="250"/>
      <c r="R19" s="250"/>
      <c r="S19" s="250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>
        <f t="shared" si="11"/>
        <v>22.4</v>
      </c>
      <c r="N20" s="32">
        <f t="shared" si="12"/>
        <v>-1.3215859030837036E-2</v>
      </c>
      <c r="O20" s="18">
        <f t="shared" si="13"/>
        <v>-1321.5859030837037</v>
      </c>
      <c r="Q20" s="250"/>
      <c r="R20" s="250"/>
      <c r="S20" s="250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>
        <f t="shared" si="11"/>
        <v>37.9</v>
      </c>
      <c r="N21" s="21">
        <f t="shared" si="12"/>
        <v>-2.6315789473684583E-3</v>
      </c>
      <c r="O21" s="22">
        <f t="shared" si="13"/>
        <v>-263.15789473684583</v>
      </c>
      <c r="Q21" s="250"/>
      <c r="R21" s="250"/>
      <c r="S21" s="250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>
        <f t="shared" si="11"/>
        <v>5.32</v>
      </c>
      <c r="N22" s="107">
        <f t="shared" si="12"/>
        <v>-3.2727272727272674E-2</v>
      </c>
      <c r="O22" s="108">
        <f t="shared" si="13"/>
        <v>-3272.7272727272675</v>
      </c>
      <c r="Q22" s="250"/>
      <c r="R22" s="250"/>
      <c r="S22" s="250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>
        <f t="shared" si="11"/>
        <v>14.4</v>
      </c>
      <c r="N23" s="32">
        <f t="shared" si="12"/>
        <v>1.4084507042253596E-2</v>
      </c>
      <c r="O23" s="18">
        <f t="shared" si="13"/>
        <v>1408.4507042253597</v>
      </c>
      <c r="Q23" s="250"/>
      <c r="R23" s="250"/>
      <c r="S23" s="250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>
        <f t="shared" si="11"/>
        <v>92.8</v>
      </c>
      <c r="N24" s="32">
        <f t="shared" si="12"/>
        <v>-2.2128556375131805E-2</v>
      </c>
      <c r="O24" s="18">
        <f t="shared" si="13"/>
        <v>-2212.8556375131807</v>
      </c>
      <c r="Q24" s="250"/>
      <c r="R24" s="250"/>
      <c r="S24" s="250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>
        <f t="shared" si="11"/>
        <v>13</v>
      </c>
      <c r="N25" s="32">
        <f t="shared" si="12"/>
        <v>-2.255639097744366E-2</v>
      </c>
      <c r="O25" s="18">
        <f t="shared" si="13"/>
        <v>-2255.6390977443662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>
        <f t="shared" si="11"/>
        <v>75.2</v>
      </c>
      <c r="N26" s="25">
        <f t="shared" si="12"/>
        <v>-1.8276762402088663E-2</v>
      </c>
      <c r="O26" s="104">
        <f t="shared" si="13"/>
        <v>-1827.6762402088664</v>
      </c>
      <c r="Q26" s="251"/>
      <c r="R26" s="252"/>
      <c r="S26" s="253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>
        <f t="shared" si="11"/>
        <v>17.3</v>
      </c>
      <c r="N27" s="14">
        <f t="shared" si="12"/>
        <v>-2.2598870056497095E-2</v>
      </c>
      <c r="O27" s="16">
        <f t="shared" si="13"/>
        <v>-2259.8870056497094</v>
      </c>
      <c r="Q27" s="254"/>
      <c r="R27" s="255"/>
      <c r="S27" s="256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>
        <f t="shared" si="11"/>
        <v>74.8</v>
      </c>
      <c r="N28" s="32">
        <f t="shared" si="12"/>
        <v>-1.8372703412073563E-2</v>
      </c>
      <c r="O28" s="18">
        <f t="shared" si="13"/>
        <v>-1837.2703412073563</v>
      </c>
      <c r="Q28" s="257"/>
      <c r="R28" s="258"/>
      <c r="S28" s="259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>
        <f t="shared" si="11"/>
        <v>24.5</v>
      </c>
      <c r="N29" s="32">
        <f t="shared" si="12"/>
        <v>-4.0650406504065617E-3</v>
      </c>
      <c r="O29" s="18">
        <f t="shared" si="13"/>
        <v>-406.5040650406562</v>
      </c>
      <c r="Q29" s="250"/>
      <c r="R29" s="250"/>
      <c r="S29" s="250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>
        <f t="shared" si="11"/>
        <v>11.5</v>
      </c>
      <c r="N30" s="32">
        <f t="shared" si="12"/>
        <v>-3.3613445378151287E-2</v>
      </c>
      <c r="O30" s="18">
        <f t="shared" si="13"/>
        <v>-3361.3445378151287</v>
      </c>
      <c r="Q30" s="260"/>
      <c r="R30" s="260"/>
      <c r="S30" s="260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>
        <f t="shared" si="11"/>
        <v>19.399999999999999</v>
      </c>
      <c r="N31" s="21">
        <f t="shared" si="12"/>
        <v>-1.0204081632653206E-2</v>
      </c>
      <c r="O31" s="22">
        <f t="shared" si="13"/>
        <v>-1020.4081632653206</v>
      </c>
      <c r="Q31" s="260"/>
      <c r="R31" s="260"/>
      <c r="S31" s="260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>
        <f t="shared" si="11"/>
        <v>13.4</v>
      </c>
      <c r="N32" s="107">
        <f t="shared" si="12"/>
        <v>-2.8985507246376836E-2</v>
      </c>
      <c r="O32" s="108">
        <f t="shared" si="13"/>
        <v>-2898.5507246376837</v>
      </c>
      <c r="Q32" s="250"/>
      <c r="R32" s="250"/>
      <c r="S32" s="250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>
        <f t="shared" si="11"/>
        <v>12.5</v>
      </c>
      <c r="N33" s="32">
        <f t="shared" si="12"/>
        <v>-2.3437500000000056E-2</v>
      </c>
      <c r="O33" s="18">
        <f t="shared" si="13"/>
        <v>-2343.7500000000055</v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-1.3784657496726109E-2</v>
      </c>
      <c r="O37" s="28">
        <f>SUM(O17:O36)</f>
        <v>-23433.917744434388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223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2021-08-17(화) 오전 00:00</v>
      </c>
      <c r="C42" s="302"/>
      <c r="D42" s="274" t="str">
        <f>TEXT($G$1, "[$-ko-KR]yyyy-mm-dd(ddd) ") &amp; "오후 14:00"</f>
        <v>2021-08-17(화) 오후 14:00</v>
      </c>
      <c r="E42" s="275"/>
      <c r="F42" s="276"/>
      <c r="G42" s="274" t="str">
        <f>TEXT($G$1, "[$-ko-KR]yyyy-mm-dd(ddd) ") &amp; "오후 19:00"</f>
        <v>2021-08-17(화) 오후 19:00</v>
      </c>
      <c r="H42" s="275"/>
      <c r="I42" s="276"/>
      <c r="J42" s="274" t="str">
        <f>TEXT($G$1, "[$-ko-KR]yyyy-mm-dd(ddd) ") &amp; "오후 21:00"</f>
        <v>2021-08-17(화) 오후 21:00</v>
      </c>
      <c r="K42" s="275"/>
      <c r="L42" s="276"/>
      <c r="M42" s="274" t="str">
        <f>TEXT($G$1+1, "[$-ko-KR]yyyy-mm-dd(ddd) ") &amp; "오전 00:00"</f>
        <v>2021-08-18(수)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>
        <v>37</v>
      </c>
      <c r="N44" s="14">
        <f>IF(ISNUMBER(M44), (M44 - $B44) / $B44, "")</f>
        <v>2.2099447513812074E-2</v>
      </c>
      <c r="O44" s="16">
        <f>IF(ISNUMBER(M44), $B64 * N44, "")</f>
        <v>2209.9447513812074</v>
      </c>
      <c r="Q44" s="260"/>
      <c r="R44" s="260"/>
      <c r="S44" s="260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>
        <v>83.2</v>
      </c>
      <c r="N45" s="32">
        <f t="shared" ref="N45:N48" si="17">IF(ISNUMBER(M45), (M45 - $B45) / $B45, "")</f>
        <v>-1.7709563164108617E-2</v>
      </c>
      <c r="O45" s="18">
        <f>IF(ISNUMBER(M45), $B64 * N45, "")</f>
        <v>-1770.9563164108617</v>
      </c>
      <c r="Q45" s="260"/>
      <c r="R45" s="260"/>
      <c r="S45" s="260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>
        <v>16.2</v>
      </c>
      <c r="N46" s="32">
        <f t="shared" si="17"/>
        <v>0</v>
      </c>
      <c r="O46" s="18">
        <f>IF(ISNUMBER(M46), $B64 * N46, "")</f>
        <v>0</v>
      </c>
      <c r="Q46" s="250"/>
      <c r="R46" s="250"/>
      <c r="S46" s="250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>
        <v>22.4</v>
      </c>
      <c r="N47" s="32">
        <f t="shared" si="17"/>
        <v>-1.3215859030837036E-2</v>
      </c>
      <c r="O47" s="18">
        <f>IF(ISNUMBER(M47), $B64 * N47, "")</f>
        <v>-1321.5859030837037</v>
      </c>
      <c r="Q47" s="250"/>
      <c r="R47" s="250"/>
      <c r="S47" s="250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>
        <v>37.9</v>
      </c>
      <c r="N48" s="21">
        <f t="shared" si="17"/>
        <v>-2.6315789473684583E-3</v>
      </c>
      <c r="O48" s="22">
        <f>IF(ISNUMBER(M48), $B64 * N48, "")</f>
        <v>-263.15789473684583</v>
      </c>
      <c r="Q48" s="250"/>
      <c r="R48" s="250"/>
      <c r="S48" s="250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>
        <v>5.32</v>
      </c>
      <c r="N49" s="107">
        <f>IF(ISNUMBER(M49), (M49 - $B49) / $B49, "")</f>
        <v>-3.2727272727272674E-2</v>
      </c>
      <c r="O49" s="108">
        <f>IF(ISNUMBER(M49), $B64 * N49, "")</f>
        <v>-3272.7272727272675</v>
      </c>
      <c r="Q49" s="250"/>
      <c r="R49" s="250"/>
      <c r="S49" s="250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>
        <v>14.4</v>
      </c>
      <c r="N50" s="32">
        <f t="shared" ref="N50:N53" si="21">IF(ISNUMBER(M50), (M50 - $B50) / $B50, "")</f>
        <v>1.4084507042253596E-2</v>
      </c>
      <c r="O50" s="18">
        <f>IF(ISNUMBER(M50), $B64 * N50, "")</f>
        <v>1408.4507042253597</v>
      </c>
      <c r="Q50" s="250"/>
      <c r="R50" s="250"/>
      <c r="S50" s="250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>
        <v>92.8</v>
      </c>
      <c r="N51" s="32">
        <f t="shared" si="21"/>
        <v>-2.2128556375131805E-2</v>
      </c>
      <c r="O51" s="18">
        <f>IF(ISNUMBER(M51), $B64 * N51, "")</f>
        <v>-2212.8556375131807</v>
      </c>
      <c r="Q51" s="250"/>
      <c r="R51" s="250"/>
      <c r="S51" s="250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>
        <v>13</v>
      </c>
      <c r="N52" s="32">
        <f t="shared" si="21"/>
        <v>-2.255639097744366E-2</v>
      </c>
      <c r="O52" s="18">
        <f>IF(ISNUMBER(M52), $B64 * N52, "")</f>
        <v>-2255.6390977443662</v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>
        <v>75.2</v>
      </c>
      <c r="N53" s="25">
        <f t="shared" si="21"/>
        <v>-1.8276762402088663E-2</v>
      </c>
      <c r="O53" s="104">
        <f>IF(ISNUMBER(M53), $B64 * N53, "")</f>
        <v>-1827.6762402088664</v>
      </c>
      <c r="Q53" s="251"/>
      <c r="R53" s="252"/>
      <c r="S53" s="253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>
        <v>17.3</v>
      </c>
      <c r="N54" s="14">
        <f>IF(ISNUMBER(M54), (M54 - $B54) / $B54, "")</f>
        <v>-2.2598870056497095E-2</v>
      </c>
      <c r="O54" s="16">
        <f>IF(ISNUMBER(M54), $B64 * N54, "")</f>
        <v>-2259.8870056497094</v>
      </c>
      <c r="Q54" s="254"/>
      <c r="R54" s="255"/>
      <c r="S54" s="256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>
        <v>74.8</v>
      </c>
      <c r="N55" s="32">
        <f t="shared" ref="N55:N58" si="25">IF(ISNUMBER(M55), (M55 - $B55) / $B55, "")</f>
        <v>-1.8372703412073563E-2</v>
      </c>
      <c r="O55" s="18">
        <f>IF(ISNUMBER(M55), $B64 * N55, "")</f>
        <v>-1837.2703412073563</v>
      </c>
      <c r="Q55" s="257"/>
      <c r="R55" s="258"/>
      <c r="S55" s="259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>
        <v>24.5</v>
      </c>
      <c r="N56" s="32">
        <f t="shared" si="25"/>
        <v>-4.0650406504065617E-3</v>
      </c>
      <c r="O56" s="18">
        <f>IF(ISNUMBER(M56), $B64 * N56, "")</f>
        <v>-406.5040650406562</v>
      </c>
      <c r="Q56" s="250"/>
      <c r="R56" s="250"/>
      <c r="S56" s="250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>
        <v>11.5</v>
      </c>
      <c r="N57" s="32">
        <f t="shared" si="25"/>
        <v>-3.3613445378151287E-2</v>
      </c>
      <c r="O57" s="18">
        <f>IF(ISNUMBER(M57), $B64 * N57, "")</f>
        <v>-3361.3445378151287</v>
      </c>
      <c r="Q57" s="260"/>
      <c r="R57" s="260"/>
      <c r="S57" s="260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>
        <v>19.399999999999999</v>
      </c>
      <c r="N58" s="21">
        <f t="shared" si="25"/>
        <v>-1.0204081632653206E-2</v>
      </c>
      <c r="O58" s="22">
        <f>IF(ISNUMBER(M58), $B64 * N58, "")</f>
        <v>-1020.4081632653206</v>
      </c>
      <c r="Q58" s="260"/>
      <c r="R58" s="260"/>
      <c r="S58" s="260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>
        <v>13.4</v>
      </c>
      <c r="N59" s="107">
        <f>IF(ISNUMBER(M59), (M59 - $B59) / $B59, "")</f>
        <v>-2.8985507246376836E-2</v>
      </c>
      <c r="O59" s="108">
        <f>IF(ISNUMBER(M59), $B64 * N59, "")</f>
        <v>-2898.5507246376837</v>
      </c>
      <c r="Q59" s="250"/>
      <c r="R59" s="250"/>
      <c r="S59" s="250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>
        <v>12.5</v>
      </c>
      <c r="N60" s="32">
        <f t="shared" ref="N60:N63" si="29">IF(ISNUMBER(M60), (M60 - $B60) / $B60, "")</f>
        <v>-2.3437500000000056E-2</v>
      </c>
      <c r="O60" s="18">
        <f>IF(ISNUMBER(M60), $B64 * N60, "")</f>
        <v>-2343.7500000000055</v>
      </c>
      <c r="Q60" s="250"/>
      <c r="R60" s="250"/>
      <c r="S60" s="25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-1.3784657496726109E-2</v>
      </c>
      <c r="O64" s="28">
        <f>SUM(O44:O63)</f>
        <v>-23433.917744434388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223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2021-08-17(화) 오전 00:00</v>
      </c>
      <c r="C69" s="302"/>
      <c r="D69" s="274" t="str">
        <f>TEXT($G$1, "[$-ko-KR]yyyy-mm-dd(ddd) ") &amp; "오후 14:00"</f>
        <v>2021-08-17(화) 오후 14:00</v>
      </c>
      <c r="E69" s="275"/>
      <c r="F69" s="276"/>
      <c r="G69" s="274" t="str">
        <f>TEXT($G$1, "[$-ko-KR]yyyy-mm-dd(ddd) ") &amp; "오후 19:00"</f>
        <v>2021-08-17(화) 오후 19:00</v>
      </c>
      <c r="H69" s="275"/>
      <c r="I69" s="276"/>
      <c r="J69" s="274" t="str">
        <f>TEXT($G$1, "[$-ko-KR]yyyy-mm-dd(ddd) ") &amp; "오후 21:00"</f>
        <v>2021-08-17(화) 오후 21:00</v>
      </c>
      <c r="K69" s="275"/>
      <c r="L69" s="276"/>
      <c r="M69" s="274" t="str">
        <f>TEXT($G$1+1, "[$-ko-KR]yyyy-mm-dd(ddd) ") &amp; "오전 00:00"</f>
        <v>2021-08-18(수)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>
        <v>409</v>
      </c>
      <c r="N71" s="14">
        <f>IF(ISNUMBER(M71), (M71 - $B71) / $B71, "")</f>
        <v>-2.1531100478468901E-2</v>
      </c>
      <c r="O71" s="16">
        <f>IF(ISNUMBER(M71), $B91 * N71, "")</f>
        <v>-2153.1100478468902</v>
      </c>
      <c r="Q71" s="260"/>
      <c r="R71" s="260"/>
      <c r="S71" s="260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>
        <v>348</v>
      </c>
      <c r="N72" s="32">
        <f t="shared" ref="N72:N75" si="33">IF(ISNUMBER(M72), (M72 - $B72) / $B72, "")</f>
        <v>1.4577259475218658E-2</v>
      </c>
      <c r="O72" s="18">
        <f>IF(ISNUMBER(M72), $B91 * N72, "")</f>
        <v>1457.7259475218659</v>
      </c>
      <c r="Q72" s="260"/>
      <c r="R72" s="260"/>
      <c r="S72" s="260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>
        <v>115</v>
      </c>
      <c r="N73" s="32">
        <f t="shared" si="33"/>
        <v>-2.5423728813559324E-2</v>
      </c>
      <c r="O73" s="18">
        <f>IF(ISNUMBER(M73), $B91 * N73, "")</f>
        <v>-2542.3728813559323</v>
      </c>
      <c r="Q73" s="250"/>
      <c r="R73" s="250"/>
      <c r="S73" s="250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>
        <v>756</v>
      </c>
      <c r="N74" s="32">
        <f t="shared" si="33"/>
        <v>5.3191489361702126E-3</v>
      </c>
      <c r="O74" s="18">
        <f>IF(ISNUMBER(M74), $B91 * N74, "")</f>
        <v>531.91489361702122</v>
      </c>
      <c r="Q74" s="250"/>
      <c r="R74" s="250"/>
      <c r="S74" s="250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>
        <v>126</v>
      </c>
      <c r="N75" s="21">
        <f t="shared" si="33"/>
        <v>-2.3255813953488372E-2</v>
      </c>
      <c r="O75" s="22">
        <f>IF(ISNUMBER(M75), $B91 * N75, "")</f>
        <v>-2325.5813953488373</v>
      </c>
      <c r="Q75" s="250"/>
      <c r="R75" s="250"/>
      <c r="S75" s="250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>
        <v>562</v>
      </c>
      <c r="N76" s="107">
        <f>IF(ISNUMBER(M76), (M76 - $B76) / $B76, "")</f>
        <v>5.3667262969588547E-3</v>
      </c>
      <c r="O76" s="108">
        <f>IF(ISNUMBER(M76), $B91 * N76, "")</f>
        <v>536.67262969588546</v>
      </c>
      <c r="Q76" s="250"/>
      <c r="R76" s="250"/>
      <c r="S76" s="250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>
        <v>512</v>
      </c>
      <c r="N77" s="32">
        <f t="shared" ref="N77:N80" si="37">IF(ISNUMBER(M77), (M77 - $B77) / $B77, "")</f>
        <v>1.5873015873015872E-2</v>
      </c>
      <c r="O77" s="18">
        <f>IF(ISNUMBER(M77), $B91 * N77, "")</f>
        <v>1587.3015873015872</v>
      </c>
      <c r="Q77" s="250"/>
      <c r="R77" s="250"/>
      <c r="S77" s="250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>
        <v>115</v>
      </c>
      <c r="N78" s="32">
        <f t="shared" si="37"/>
        <v>-2.5423728813559324E-2</v>
      </c>
      <c r="O78" s="18">
        <f>IF(ISNUMBER(M78), $B91 * N78, "")</f>
        <v>-2542.3728813559323</v>
      </c>
      <c r="Q78" s="250"/>
      <c r="R78" s="250"/>
      <c r="S78" s="250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>
        <v>105</v>
      </c>
      <c r="N79" s="32">
        <f t="shared" si="37"/>
        <v>-1.8691588785046728E-2</v>
      </c>
      <c r="O79" s="18">
        <f>IF(ISNUMBER(M79), $B91 * N79, "")</f>
        <v>-1869.1588785046727</v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>
        <v>285</v>
      </c>
      <c r="N80" s="25">
        <f t="shared" si="37"/>
        <v>-1.384083044982699E-2</v>
      </c>
      <c r="O80" s="104">
        <f>IF(ISNUMBER(M80), $B91 * N80, "")</f>
        <v>-1384.083044982699</v>
      </c>
      <c r="Q80" s="251"/>
      <c r="R80" s="252"/>
      <c r="S80" s="253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>
        <v>363</v>
      </c>
      <c r="N81" s="14">
        <f>IF(ISNUMBER(M81), (M81 - $B81) / $B81, "")</f>
        <v>1.3966480446927373E-2</v>
      </c>
      <c r="O81" s="16">
        <f>IF(ISNUMBER(M81), $B91 * N81, "")</f>
        <v>1396.6480446927374</v>
      </c>
      <c r="Q81" s="254"/>
      <c r="R81" s="255"/>
      <c r="S81" s="256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>
        <v>174</v>
      </c>
      <c r="N82" s="32">
        <f t="shared" ref="N82:N85" si="41">IF(ISNUMBER(M82), (M82 - $B82) / $B82, "")</f>
        <v>5.7803468208092483E-3</v>
      </c>
      <c r="O82" s="18">
        <f>IF(ISNUMBER(M82), $B91 * N82, "")</f>
        <v>578.03468208092488</v>
      </c>
      <c r="Q82" s="257"/>
      <c r="R82" s="258"/>
      <c r="S82" s="259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>
        <v>245</v>
      </c>
      <c r="N83" s="32">
        <f t="shared" si="41"/>
        <v>-2.3904382470119521E-2</v>
      </c>
      <c r="O83" s="18">
        <f>IF(ISNUMBER(M83), $B91 * N83, "")</f>
        <v>-2390.4382470119522</v>
      </c>
      <c r="Q83" s="250"/>
      <c r="R83" s="250"/>
      <c r="S83" s="250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>
        <v>388</v>
      </c>
      <c r="N84" s="32">
        <f t="shared" si="41"/>
        <v>-1.5228426395939087E-2</v>
      </c>
      <c r="O84" s="18">
        <f>IF(ISNUMBER(M84), $B91 * N84, "")</f>
        <v>-1522.8426395939086</v>
      </c>
      <c r="Q84" s="260"/>
      <c r="R84" s="260"/>
      <c r="S84" s="260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>
        <v>326</v>
      </c>
      <c r="N85" s="21">
        <f t="shared" si="41"/>
        <v>0</v>
      </c>
      <c r="O85" s="22">
        <f>IF(ISNUMBER(M85), $B91 * N85, "")</f>
        <v>0</v>
      </c>
      <c r="Q85" s="260"/>
      <c r="R85" s="260"/>
      <c r="S85" s="260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>
        <v>427</v>
      </c>
      <c r="N86" s="107">
        <f>IF(ISNUMBER(M86), (M86 - $B86) / $B86, "")</f>
        <v>9.4562647754137114E-3</v>
      </c>
      <c r="O86" s="108">
        <f>IF(ISNUMBER(M86), $B91 * N86, "")</f>
        <v>945.62647754137117</v>
      </c>
      <c r="Q86" s="250"/>
      <c r="R86" s="250"/>
      <c r="S86" s="250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>
        <v>675</v>
      </c>
      <c r="N87" s="32">
        <f t="shared" ref="N87:N90" si="45">IF(ISNUMBER(M87), (M87 - $B87) / $B87, "")</f>
        <v>-8.8105726872246704E-3</v>
      </c>
      <c r="O87" s="18">
        <f>IF(ISNUMBER(M87), $B91 * N87, "")</f>
        <v>-881.05726872246703</v>
      </c>
      <c r="Q87" s="250"/>
      <c r="R87" s="250"/>
      <c r="S87" s="250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>
        <v>432</v>
      </c>
      <c r="N88" s="32">
        <f t="shared" si="45"/>
        <v>-3.1390134529147982E-2</v>
      </c>
      <c r="O88" s="18">
        <f>IF(ISNUMBER(M88), $B91 * N88, "")</f>
        <v>-3139.0134529147981</v>
      </c>
      <c r="Q88" s="250"/>
      <c r="R88" s="250"/>
      <c r="S88" s="250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>
        <v>120</v>
      </c>
      <c r="N89" s="32">
        <f t="shared" si="45"/>
        <v>-1.6393442622950821E-2</v>
      </c>
      <c r="O89" s="18">
        <f>IF(ISNUMBER(M89), $B91 * N89, "")</f>
        <v>-1639.344262295082</v>
      </c>
      <c r="Q89" s="239"/>
      <c r="R89" s="240"/>
      <c r="S89" s="241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>
        <v>240</v>
      </c>
      <c r="N90" s="25">
        <f t="shared" si="45"/>
        <v>-8.2644628099173556E-3</v>
      </c>
      <c r="O90" s="104">
        <f>IF(ISNUMBER(M90), $B91 * N90, "")</f>
        <v>-826.44628099173553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-8.0909485092367558E-3</v>
      </c>
      <c r="O91" s="28">
        <f>SUM(O71:O90)</f>
        <v>-16181.897018473514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223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2021-08-17(화) 오전 00:00</v>
      </c>
      <c r="C96" s="302"/>
      <c r="D96" s="274" t="str">
        <f>TEXT($G$1, "[$-ko-KR]yyyy-mm-dd(ddd) ") &amp; "오후 14:00"</f>
        <v>2021-08-17(화) 오후 14:00</v>
      </c>
      <c r="E96" s="275"/>
      <c r="F96" s="276"/>
      <c r="G96" s="274" t="str">
        <f>TEXT($G$1, "[$-ko-KR]yyyy-mm-dd(ddd) ") &amp; "오후 19:00"</f>
        <v>2021-08-17(화) 오후 19:00</v>
      </c>
      <c r="H96" s="275"/>
      <c r="I96" s="276"/>
      <c r="J96" s="274" t="str">
        <f>TEXT($G$1, "[$-ko-KR]yyyy-mm-dd(ddd) ") &amp; "오후 21:00"</f>
        <v>2021-08-17(화) 오후 21:00</v>
      </c>
      <c r="K96" s="275"/>
      <c r="L96" s="276"/>
      <c r="M96" s="274" t="str">
        <f>TEXT($G$1+1, "[$-ko-KR]yyyy-mm-dd(ddd) ") &amp; "오전 00:00"</f>
        <v>2021-08-18(수)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>
        <v>8000</v>
      </c>
      <c r="N98" s="14">
        <f>IF(ISNUMBER(M98), (M98 - $B98) / $B98, "")</f>
        <v>-3.7883343355381842E-2</v>
      </c>
      <c r="O98" s="16">
        <f>IF(ISNUMBER(M98), $B118 * N98, "")</f>
        <v>-3788.3343355381844</v>
      </c>
      <c r="Q98" s="260"/>
      <c r="R98" s="260"/>
      <c r="S98" s="260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1740</v>
      </c>
      <c r="N99" s="32">
        <f t="shared" ref="N99:N102" si="49">IF(ISNUMBER(M99), (M99 - $B99) / $B99, "")</f>
        <v>-8.5470085470085479E-3</v>
      </c>
      <c r="O99" s="18">
        <f>IF(ISNUMBER(M99), $B118 * N99, "")</f>
        <v>-854.70085470085473</v>
      </c>
      <c r="Q99" s="260"/>
      <c r="R99" s="260"/>
      <c r="S99" s="260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>
        <v>1475</v>
      </c>
      <c r="N100" s="32">
        <f t="shared" si="49"/>
        <v>-3.9087947882736153E-2</v>
      </c>
      <c r="O100" s="18">
        <f>IF(ISNUMBER(M100), $B118 * N100, "")</f>
        <v>-3908.7947882736153</v>
      </c>
      <c r="Q100" s="250"/>
      <c r="R100" s="250"/>
      <c r="S100" s="250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>
        <v>8965</v>
      </c>
      <c r="N101" s="32">
        <f t="shared" si="49"/>
        <v>-1.3751375137513752E-2</v>
      </c>
      <c r="O101" s="18">
        <f>IF(ISNUMBER(M101), $B118 * N101, "")</f>
        <v>-1375.1375137513751</v>
      </c>
      <c r="Q101" s="250"/>
      <c r="R101" s="250"/>
      <c r="S101" s="250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>
        <v>33930</v>
      </c>
      <c r="N102" s="21">
        <f t="shared" si="49"/>
        <v>2.3633677991137369E-3</v>
      </c>
      <c r="O102" s="22">
        <f>IF(ISNUMBER(M102), $B118 * N102, "")</f>
        <v>236.3367799113737</v>
      </c>
      <c r="Q102" s="250"/>
      <c r="R102" s="250"/>
      <c r="S102" s="250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>
        <v>29940</v>
      </c>
      <c r="N103" s="107">
        <f>IF(ISNUMBER(M103), (M103 - $B103) / $B103, "")</f>
        <v>6.434411660149307E-2</v>
      </c>
      <c r="O103" s="108">
        <f>IF(ISNUMBER(M103), $B118 * N103, "")</f>
        <v>6434.411660149307</v>
      </c>
      <c r="Q103" s="250"/>
      <c r="R103" s="250"/>
      <c r="S103" s="250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>
        <v>37</v>
      </c>
      <c r="N104" s="32">
        <f t="shared" ref="N104:N107" si="53">IF(ISNUMBER(M104), (M104 - $B104) / $B104, "")</f>
        <v>2.2099447513812074E-2</v>
      </c>
      <c r="O104" s="18">
        <f>IF(ISNUMBER(M104), $B118 * N104, "")</f>
        <v>2209.9447513812074</v>
      </c>
      <c r="Q104" s="250"/>
      <c r="R104" s="250"/>
      <c r="S104" s="250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>
        <v>409</v>
      </c>
      <c r="N105" s="32">
        <f t="shared" si="53"/>
        <v>-2.1531100478468901E-2</v>
      </c>
      <c r="O105" s="18">
        <f>IF(ISNUMBER(M105), $B118 * N105, "")</f>
        <v>-2153.1100478468902</v>
      </c>
      <c r="Q105" s="250"/>
      <c r="R105" s="250"/>
      <c r="S105" s="250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>
        <v>2125</v>
      </c>
      <c r="N106" s="32">
        <f t="shared" si="53"/>
        <v>-3.1890660592255128E-2</v>
      </c>
      <c r="O106" s="18">
        <f>IF(ISNUMBER(M106), $B118 * N106, "")</f>
        <v>-3189.0660592255126</v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>
        <v>5405</v>
      </c>
      <c r="N107" s="25">
        <f t="shared" si="53"/>
        <v>1.6933207902163686E-2</v>
      </c>
      <c r="O107" s="104">
        <f>IF(ISNUMBER(M107), $B118 * N107, "")</f>
        <v>1693.3207902163686</v>
      </c>
      <c r="Q107" s="251"/>
      <c r="R107" s="252"/>
      <c r="S107" s="253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>
        <v>4955</v>
      </c>
      <c r="N108" s="14">
        <f>IF(ISNUMBER(M108), (M108 - $B108) / $B108, "")</f>
        <v>6.1027837259100645E-2</v>
      </c>
      <c r="O108" s="16">
        <f>IF(ISNUMBER(M108), $B118 * N108, "")</f>
        <v>6102.7837259100643</v>
      </c>
      <c r="Q108" s="254"/>
      <c r="R108" s="255"/>
      <c r="S108" s="256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>
        <v>66760</v>
      </c>
      <c r="N109" s="32">
        <f t="shared" ref="N109:N112" si="57">IF(ISNUMBER(M109), (M109 - $B109) / $B109, "")</f>
        <v>-1.0229799851742031E-2</v>
      </c>
      <c r="O109" s="18">
        <f>IF(ISNUMBER(M109), $B118 * N109, "")</f>
        <v>-1022.9799851742031</v>
      </c>
      <c r="Q109" s="257"/>
      <c r="R109" s="258"/>
      <c r="S109" s="259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>
        <v>348</v>
      </c>
      <c r="N110" s="32">
        <f t="shared" si="57"/>
        <v>1.4577259475218658E-2</v>
      </c>
      <c r="O110" s="18">
        <f>IF(ISNUMBER(M110), $B118 * N110, "")</f>
        <v>1457.7259475218659</v>
      </c>
      <c r="Q110" s="250"/>
      <c r="R110" s="250"/>
      <c r="S110" s="250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>
        <v>1540</v>
      </c>
      <c r="N111" s="32">
        <f t="shared" si="57"/>
        <v>-2.5316455696202531E-2</v>
      </c>
      <c r="O111" s="18">
        <f>IF(ISNUMBER(M111), $B118 * N111, "")</f>
        <v>-2531.6455696202529</v>
      </c>
      <c r="Q111" s="260"/>
      <c r="R111" s="260"/>
      <c r="S111" s="260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>
        <v>1040</v>
      </c>
      <c r="N112" s="21">
        <f t="shared" si="57"/>
        <v>-1.4218009478672985E-2</v>
      </c>
      <c r="O112" s="22">
        <f>IF(ISNUMBER(M112), $B118 * N112, "")</f>
        <v>-1421.8009478672984</v>
      </c>
      <c r="Q112" s="260"/>
      <c r="R112" s="260"/>
      <c r="S112" s="260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>
        <v>115</v>
      </c>
      <c r="N113" s="107">
        <f>IF(ISNUMBER(M113), (M113 - $B113) / $B113, "")</f>
        <v>-2.5423728813559324E-2</v>
      </c>
      <c r="O113" s="108">
        <f>IF(ISNUMBER(M113), $B118 * N113, "")</f>
        <v>-2542.3728813559323</v>
      </c>
      <c r="Q113" s="250"/>
      <c r="R113" s="250"/>
      <c r="S113" s="250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>
        <v>83.2</v>
      </c>
      <c r="N114" s="32">
        <f t="shared" ref="N114:N117" si="61">IF(ISNUMBER(M114), (M114 - $B114) / $B114, "")</f>
        <v>-1.7709563164108617E-2</v>
      </c>
      <c r="O114" s="18">
        <f>IF(ISNUMBER(M114), $B118 * N114, "")</f>
        <v>-1770.9563164108617</v>
      </c>
      <c r="Q114" s="250"/>
      <c r="R114" s="250"/>
      <c r="S114" s="250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>
        <v>16.2</v>
      </c>
      <c r="N115" s="32">
        <f t="shared" si="61"/>
        <v>0</v>
      </c>
      <c r="O115" s="18">
        <f>IF(ISNUMBER(M115), $B118 * N115, "")</f>
        <v>0</v>
      </c>
      <c r="Q115" s="250"/>
      <c r="R115" s="250"/>
      <c r="S115" s="250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>
        <v>756</v>
      </c>
      <c r="N116" s="32">
        <f t="shared" si="61"/>
        <v>5.3191489361702126E-3</v>
      </c>
      <c r="O116" s="18">
        <f>IF(ISNUMBER(M116), $B118 * N116, "")</f>
        <v>531.91489361702122</v>
      </c>
      <c r="Q116" s="239"/>
      <c r="R116" s="240"/>
      <c r="S116" s="241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>
        <v>6560</v>
      </c>
      <c r="N117" s="25">
        <f t="shared" si="61"/>
        <v>-1.1303692539562924E-2</v>
      </c>
      <c r="O117" s="104">
        <f>IF(ISNUMBER(M117), $B118 * N117, "")</f>
        <v>-1130.3692539562924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-3.5114150025070323E-3</v>
      </c>
      <c r="O118" s="28">
        <f>SUM(O98:O117)</f>
        <v>-7022.8300050140651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223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2021-08-17(화) 오전 00:00</v>
      </c>
      <c r="C123" s="302"/>
      <c r="D123" s="274" t="str">
        <f>TEXT($G$1, "[$-ko-KR]yyyy-mm-dd(ddd) ") &amp; "오후 14:00"</f>
        <v>2021-08-17(화) 오후 14:00</v>
      </c>
      <c r="E123" s="275"/>
      <c r="F123" s="276"/>
      <c r="G123" s="274" t="str">
        <f>TEXT($G$1, "[$-ko-KR]yyyy-mm-dd(ddd) ") &amp; "오후 19:00"</f>
        <v>2021-08-17(화) 오후 19:00</v>
      </c>
      <c r="H123" s="275"/>
      <c r="I123" s="276"/>
      <c r="J123" s="274" t="str">
        <f>TEXT($G$1, "[$-ko-KR]yyyy-mm-dd(ddd) ") &amp; "오후 21:00"</f>
        <v>2021-08-17(화) 오후 21:00</v>
      </c>
      <c r="K123" s="275"/>
      <c r="L123" s="276"/>
      <c r="M123" s="274" t="str">
        <f>TEXT($G$1+1, "[$-ko-KR]yyyy-mm-dd(ddd) ") &amp; "오전 00:00"</f>
        <v>2021-08-18(수)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>
        <v>37</v>
      </c>
      <c r="N125" s="14">
        <f>IF(ISNUMBER(M125), (M125 - $B125) / $B125, "")</f>
        <v>2.2099447513812074E-2</v>
      </c>
      <c r="O125" s="16">
        <f>IF(ISNUMBER(M125), $B145 * N125, "")</f>
        <v>2209.9447513812074</v>
      </c>
      <c r="Q125" s="260"/>
      <c r="R125" s="260"/>
      <c r="S125" s="260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>
        <v>83.2</v>
      </c>
      <c r="N126" s="32">
        <f t="shared" ref="N126:N129" si="65">IF(ISNUMBER(M126), (M126 - $B126) / $B126, "")</f>
        <v>-1.7709563164108617E-2</v>
      </c>
      <c r="O126" s="18">
        <f>IF(ISNUMBER(M126), $B145 * N126, "")</f>
        <v>-1770.9563164108617</v>
      </c>
      <c r="Q126" s="260"/>
      <c r="R126" s="260"/>
      <c r="S126" s="260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>
        <v>16.2</v>
      </c>
      <c r="N127" s="32">
        <f t="shared" si="65"/>
        <v>0</v>
      </c>
      <c r="O127" s="18">
        <f>IF(ISNUMBER(M127), $B145 * N127, "")</f>
        <v>0</v>
      </c>
      <c r="Q127" s="250"/>
      <c r="R127" s="250"/>
      <c r="S127" s="250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>
        <v>22.4</v>
      </c>
      <c r="N128" s="32">
        <f t="shared" si="65"/>
        <v>-1.3215859030837036E-2</v>
      </c>
      <c r="O128" s="18">
        <f>IF(ISNUMBER(M128), $B145 * N128, "")</f>
        <v>-1321.5859030837037</v>
      </c>
      <c r="Q128" s="250"/>
      <c r="R128" s="250"/>
      <c r="S128" s="250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>
        <v>37.9</v>
      </c>
      <c r="N129" s="21">
        <f t="shared" si="65"/>
        <v>-2.6315789473684583E-3</v>
      </c>
      <c r="O129" s="22">
        <f>IF(ISNUMBER(M129), $B145 * N129, "")</f>
        <v>-263.15789473684583</v>
      </c>
      <c r="Q129" s="250"/>
      <c r="R129" s="250"/>
      <c r="S129" s="250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>
        <v>5.32</v>
      </c>
      <c r="N130" s="107">
        <f>IF(ISNUMBER(M130), (M130 - $B130) / $B130, "")</f>
        <v>-3.2727272727272674E-2</v>
      </c>
      <c r="O130" s="108">
        <f>IF(ISNUMBER(M130), $B145 * N130, "")</f>
        <v>-3272.7272727272675</v>
      </c>
      <c r="Q130" s="250"/>
      <c r="R130" s="250"/>
      <c r="S130" s="250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>
        <v>14.4</v>
      </c>
      <c r="N131" s="32">
        <f t="shared" ref="N131:N134" si="69">IF(ISNUMBER(M131), (M131 - $B131) / $B131, "")</f>
        <v>1.4084507042253596E-2</v>
      </c>
      <c r="O131" s="18">
        <f>IF(ISNUMBER(M131), $B145 * N131, "")</f>
        <v>1408.4507042253597</v>
      </c>
      <c r="Q131" s="250"/>
      <c r="R131" s="250"/>
      <c r="S131" s="250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>
        <v>92.8</v>
      </c>
      <c r="N132" s="32">
        <f t="shared" si="69"/>
        <v>-2.2128556375131805E-2</v>
      </c>
      <c r="O132" s="18">
        <f>IF(ISNUMBER(M132), $B145 * N132, "")</f>
        <v>-2212.8556375131807</v>
      </c>
      <c r="Q132" s="250"/>
      <c r="R132" s="250"/>
      <c r="S132" s="250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>
        <v>13</v>
      </c>
      <c r="N133" s="32">
        <f t="shared" si="69"/>
        <v>-2.255639097744366E-2</v>
      </c>
      <c r="O133" s="18">
        <f>IF(ISNUMBER(M133), $B145 * N133, "")</f>
        <v>-2255.6390977443662</v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>
        <v>75.2</v>
      </c>
      <c r="N134" s="25">
        <f t="shared" si="69"/>
        <v>-1.8276762402088663E-2</v>
      </c>
      <c r="O134" s="104">
        <f>IF(ISNUMBER(M134), $B145 * N134, "")</f>
        <v>-1827.6762402088664</v>
      </c>
      <c r="Q134" s="251"/>
      <c r="R134" s="252"/>
      <c r="S134" s="253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>
        <v>17.3</v>
      </c>
      <c r="N135" s="14">
        <f>IF(ISNUMBER(M135), (M135 - $B135) / $B135, "")</f>
        <v>-2.2598870056497095E-2</v>
      </c>
      <c r="O135" s="16">
        <f>IF(ISNUMBER(M135), $B145 * N135, "")</f>
        <v>-2259.8870056497094</v>
      </c>
      <c r="Q135" s="254"/>
      <c r="R135" s="255"/>
      <c r="S135" s="256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>
        <v>74.8</v>
      </c>
      <c r="N136" s="32">
        <f t="shared" ref="N136:N139" si="73">IF(ISNUMBER(M136), (M136 - $B136) / $B136, "")</f>
        <v>-1.8372703412073563E-2</v>
      </c>
      <c r="O136" s="18">
        <f>IF(ISNUMBER(M136), $B145 * N136, "")</f>
        <v>-1837.2703412073563</v>
      </c>
      <c r="Q136" s="257"/>
      <c r="R136" s="258"/>
      <c r="S136" s="259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>
        <v>24.5</v>
      </c>
      <c r="N137" s="32">
        <f t="shared" si="73"/>
        <v>-4.0650406504065617E-3</v>
      </c>
      <c r="O137" s="18">
        <f>IF(ISNUMBER(M137), $B145 * N137, "")</f>
        <v>-406.5040650406562</v>
      </c>
      <c r="Q137" s="250"/>
      <c r="R137" s="250"/>
      <c r="S137" s="250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>
        <v>11.5</v>
      </c>
      <c r="N138" s="32">
        <f t="shared" si="73"/>
        <v>-3.3613445378151287E-2</v>
      </c>
      <c r="O138" s="18">
        <f>IF(ISNUMBER(M138), $B145 * N138, "")</f>
        <v>-3361.3445378151287</v>
      </c>
      <c r="Q138" s="260"/>
      <c r="R138" s="260"/>
      <c r="S138" s="260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>
        <v>19.399999999999999</v>
      </c>
      <c r="N139" s="21">
        <f t="shared" si="73"/>
        <v>-1.0204081632653206E-2</v>
      </c>
      <c r="O139" s="22">
        <f>IF(ISNUMBER(M139), $B145 * N139, "")</f>
        <v>-1020.4081632653206</v>
      </c>
      <c r="Q139" s="260"/>
      <c r="R139" s="260"/>
      <c r="S139" s="260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>
        <v>13.4</v>
      </c>
      <c r="N140" s="107">
        <f>IF(ISNUMBER(M140), (M140 - $B140) / $B140, "")</f>
        <v>-2.8985507246376836E-2</v>
      </c>
      <c r="O140" s="108">
        <f>IF(ISNUMBER(M140), $B145 * N140, "")</f>
        <v>-2898.5507246376837</v>
      </c>
      <c r="Q140" s="250"/>
      <c r="R140" s="250"/>
      <c r="S140" s="250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>
        <v>12.5</v>
      </c>
      <c r="N141" s="32">
        <f t="shared" ref="N141:N144" si="77">IF(ISNUMBER(M141), (M141 - $B141) / $B141, "")</f>
        <v>-2.3437500000000056E-2</v>
      </c>
      <c r="O141" s="18">
        <f>IF(ISNUMBER(M141), $B145 * N141, "")</f>
        <v>-2343.7500000000055</v>
      </c>
      <c r="Q141" s="250"/>
      <c r="R141" s="250"/>
      <c r="S141" s="25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-1.3784657496726109E-2</v>
      </c>
      <c r="O145" s="28">
        <f>SUM(O125:O144)</f>
        <v>-23433.917744434388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223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2021-08-17(화) 오전 00:00</v>
      </c>
      <c r="C150" s="302"/>
      <c r="D150" s="274" t="str">
        <f>TEXT($G$1, "[$-ko-KR]yyyy-mm-dd(ddd) ") &amp; "오후 14:00"</f>
        <v>2021-08-17(화) 오후 14:00</v>
      </c>
      <c r="E150" s="275"/>
      <c r="F150" s="276"/>
      <c r="G150" s="274" t="str">
        <f>TEXT($G$1, "[$-ko-KR]yyyy-mm-dd(ddd) ") &amp; "오후 19:00"</f>
        <v>2021-08-17(화) 오후 19:00</v>
      </c>
      <c r="H150" s="275"/>
      <c r="I150" s="276"/>
      <c r="J150" s="274" t="str">
        <f>TEXT($G$1, "[$-ko-KR]yyyy-mm-dd(ddd) ") &amp; "오후 21:00"</f>
        <v>2021-08-17(화) 오후 21:00</v>
      </c>
      <c r="K150" s="275"/>
      <c r="L150" s="276"/>
      <c r="M150" s="274" t="str">
        <f>TEXT($G$1+1, "[$-ko-KR]yyyy-mm-dd(ddd) ") &amp; "오전 00:00"</f>
        <v>2021-08-18(수)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>
        <v>326</v>
      </c>
      <c r="N152" s="14">
        <f>IF(ISNUMBER(M152), (M152 - $B152) / $B152, "")</f>
        <v>0</v>
      </c>
      <c r="O152" s="16">
        <f>IF(ISNUMBER(M152), $B172 * N152, "")</f>
        <v>0</v>
      </c>
      <c r="Q152" s="260"/>
      <c r="R152" s="260"/>
      <c r="S152" s="260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>
        <v>427</v>
      </c>
      <c r="N153" s="32">
        <f t="shared" ref="N153:N156" si="81">IF(ISNUMBER(M153), (M153 - $B153) / $B153, "")</f>
        <v>9.4562647754137114E-3</v>
      </c>
      <c r="O153" s="18">
        <f>IF(ISNUMBER(M153), $B172 * N153, "")</f>
        <v>945.62647754137117</v>
      </c>
      <c r="Q153" s="260"/>
      <c r="R153" s="260"/>
      <c r="S153" s="260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>
        <v>675</v>
      </c>
      <c r="N154" s="32">
        <f t="shared" si="81"/>
        <v>-8.8105726872246704E-3</v>
      </c>
      <c r="O154" s="18">
        <f>IF(ISNUMBER(M154), $B172 * N154, "")</f>
        <v>-881.05726872246703</v>
      </c>
      <c r="Q154" s="250"/>
      <c r="R154" s="250"/>
      <c r="S154" s="250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>
        <v>432</v>
      </c>
      <c r="N155" s="32">
        <f t="shared" si="81"/>
        <v>-3.1390134529147982E-2</v>
      </c>
      <c r="O155" s="18">
        <f>IF(ISNUMBER(M155), $B172 * N155, "")</f>
        <v>-3139.0134529147981</v>
      </c>
      <c r="Q155" s="250"/>
      <c r="R155" s="250"/>
      <c r="S155" s="250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>
        <v>120</v>
      </c>
      <c r="N156" s="21">
        <f t="shared" si="81"/>
        <v>-1.6393442622950821E-2</v>
      </c>
      <c r="O156" s="22">
        <f>IF(ISNUMBER(M156), $B172 * N156, "")</f>
        <v>-1639.344262295082</v>
      </c>
      <c r="Q156" s="250"/>
      <c r="R156" s="250"/>
      <c r="S156" s="250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>
        <v>240</v>
      </c>
      <c r="N157" s="107">
        <f>IF(ISNUMBER(M157), (M157 - $B157) / $B157, "")</f>
        <v>-8.2644628099173556E-3</v>
      </c>
      <c r="O157" s="108">
        <f>IF(ISNUMBER(M157), $B172 * N157, "")</f>
        <v>-826.44628099173553</v>
      </c>
      <c r="Q157" s="250"/>
      <c r="R157" s="250"/>
      <c r="S157" s="250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>
        <v>118</v>
      </c>
      <c r="N158" s="32">
        <f t="shared" ref="N158:N161" si="85">IF(ISNUMBER(M158), (M158 - $B158) / $B158, "")</f>
        <v>2.6086956521739129E-2</v>
      </c>
      <c r="O158" s="18">
        <f>IF(ISNUMBER(M158), $B172 * N158, "")</f>
        <v>2608.695652173913</v>
      </c>
      <c r="Q158" s="250"/>
      <c r="R158" s="250"/>
      <c r="S158" s="250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>
        <v>932</v>
      </c>
      <c r="N159" s="32">
        <f t="shared" si="85"/>
        <v>1.4145810663764961E-2</v>
      </c>
      <c r="O159" s="18">
        <f>IF(ISNUMBER(M159), $B172 * N159, "")</f>
        <v>1414.5810663764962</v>
      </c>
      <c r="Q159" s="250"/>
      <c r="R159" s="250"/>
      <c r="S159" s="250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>
        <v>401</v>
      </c>
      <c r="N160" s="32">
        <f t="shared" si="85"/>
        <v>-2.6699029126213591E-2</v>
      </c>
      <c r="O160" s="18">
        <f>IF(ISNUMBER(M160), $B172 * N160, "")</f>
        <v>-2669.9029126213591</v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>
        <v>214</v>
      </c>
      <c r="N161" s="25">
        <f t="shared" si="85"/>
        <v>-4.6511627906976744E-3</v>
      </c>
      <c r="O161" s="104">
        <f>IF(ISNUMBER(M161), $B172 * N161, "")</f>
        <v>-465.11627906976742</v>
      </c>
      <c r="Q161" s="251"/>
      <c r="R161" s="252"/>
      <c r="S161" s="253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>
        <v>135</v>
      </c>
      <c r="N162" s="14">
        <f>IF(ISNUMBER(M162), (M162 - $B162) / $B162, "")</f>
        <v>-7.3529411764705881E-3</v>
      </c>
      <c r="O162" s="16">
        <f>IF(ISNUMBER(M162), $B172 * N162, "")</f>
        <v>-735.29411764705878</v>
      </c>
      <c r="Q162" s="254"/>
      <c r="R162" s="255"/>
      <c r="S162" s="256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>
        <v>364</v>
      </c>
      <c r="N163" s="32">
        <f t="shared" ref="N163:N166" si="89">IF(ISNUMBER(M163), (M163 - $B163) / $B163, "")</f>
        <v>-1.8867924528301886E-2</v>
      </c>
      <c r="O163" s="18">
        <f>IF(ISNUMBER(M163), $B172 * N163, "")</f>
        <v>-1886.7924528301885</v>
      </c>
      <c r="Q163" s="257"/>
      <c r="R163" s="258"/>
      <c r="S163" s="259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>
        <v>151</v>
      </c>
      <c r="N164" s="32">
        <f t="shared" si="89"/>
        <v>-3.2051282051282048E-2</v>
      </c>
      <c r="O164" s="18">
        <f>IF(ISNUMBER(M164), $B172 * N164, "")</f>
        <v>-3205.1282051282046</v>
      </c>
      <c r="Q164" s="250"/>
      <c r="R164" s="250"/>
      <c r="S164" s="250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>
        <v>250</v>
      </c>
      <c r="N165" s="32">
        <f t="shared" si="89"/>
        <v>4.0160642570281121E-3</v>
      </c>
      <c r="O165" s="18">
        <f>IF(ISNUMBER(M165), $B172 * N165, "")</f>
        <v>401.60642570281118</v>
      </c>
      <c r="Q165" s="260"/>
      <c r="R165" s="260"/>
      <c r="S165" s="260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>
        <v>147</v>
      </c>
      <c r="N166" s="21">
        <f t="shared" si="89"/>
        <v>-6.7567567567567571E-3</v>
      </c>
      <c r="O166" s="22">
        <f>IF(ISNUMBER(M166), $B172 * N166, "")</f>
        <v>-675.67567567567573</v>
      </c>
      <c r="Q166" s="260"/>
      <c r="R166" s="260"/>
      <c r="S166" s="260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>
        <v>143</v>
      </c>
      <c r="N167" s="107">
        <f>IF(ISNUMBER(M167), (M167 - $B167) / $B167, "")</f>
        <v>7.0422535211267607E-3</v>
      </c>
      <c r="O167" s="108">
        <f>IF(ISNUMBER(M167), $B172 * N167, "")</f>
        <v>704.22535211267609</v>
      </c>
      <c r="Q167" s="250"/>
      <c r="R167" s="250"/>
      <c r="S167" s="250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>
        <v>192</v>
      </c>
      <c r="N168" s="32">
        <f t="shared" ref="N168:N171" si="93">IF(ISNUMBER(M168), (M168 - $B168) / $B168, "")</f>
        <v>-2.0408163265306121E-2</v>
      </c>
      <c r="O168" s="18">
        <f>IF(ISNUMBER(M168), $B172 * N168, "")</f>
        <v>-2040.8163265306121</v>
      </c>
      <c r="Q168" s="250"/>
      <c r="R168" s="250"/>
      <c r="S168" s="250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>
        <v>147</v>
      </c>
      <c r="N169" s="32">
        <f t="shared" si="93"/>
        <v>-0.02</v>
      </c>
      <c r="O169" s="18">
        <f>IF(ISNUMBER(M169), $B172 * N169, "")</f>
        <v>-2000</v>
      </c>
      <c r="Q169" s="250"/>
      <c r="R169" s="250"/>
      <c r="S169" s="250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>
        <v>218</v>
      </c>
      <c r="N170" s="32">
        <f t="shared" si="93"/>
        <v>4.608294930875576E-3</v>
      </c>
      <c r="O170" s="18">
        <f>IF(ISNUMBER(M170), $B172 * N170, "")</f>
        <v>460.82949308755758</v>
      </c>
      <c r="Q170" s="239"/>
      <c r="R170" s="240"/>
      <c r="S170" s="241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>
        <v>376</v>
      </c>
      <c r="N171" s="25">
        <f t="shared" si="93"/>
        <v>-1.3123359580052493E-2</v>
      </c>
      <c r="O171" s="104">
        <f>IF(ISNUMBER(M171), $B172 * N171, "")</f>
        <v>-1312.3359580052493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-7.470679362718685E-3</v>
      </c>
      <c r="O172" s="28">
        <f>SUM(O152:O171)</f>
        <v>-14941.358725437371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223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2021-08-17(화) 오전 00:00</v>
      </c>
      <c r="C177" s="302"/>
      <c r="D177" s="274" t="str">
        <f>TEXT($G$1, "[$-ko-KR]yyyy-mm-dd(ddd) ") &amp; "오후 14:00"</f>
        <v>2021-08-17(화) 오후 14:00</v>
      </c>
      <c r="E177" s="275"/>
      <c r="F177" s="276"/>
      <c r="G177" s="274" t="str">
        <f>TEXT($G$1, "[$-ko-KR]yyyy-mm-dd(ddd) ") &amp; "오후 19:00"</f>
        <v>2021-08-17(화) 오후 19:00</v>
      </c>
      <c r="H177" s="275"/>
      <c r="I177" s="276"/>
      <c r="J177" s="274" t="str">
        <f>TEXT($G$1, "[$-ko-KR]yyyy-mm-dd(ddd) ") &amp; "오후 21:00"</f>
        <v>2021-08-17(화) 오후 21:00</v>
      </c>
      <c r="K177" s="275"/>
      <c r="L177" s="276"/>
      <c r="M177" s="274" t="str">
        <f>TEXT($G$1+1, "[$-ko-KR]yyyy-mm-dd(ddd) ") &amp; "오전 00:00"</f>
        <v>2021-08-18(수)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>
        <v>24.5</v>
      </c>
      <c r="N179" s="14">
        <f>IF(ISNUMBER(M179), (M179 - $B179) / $B179, "")</f>
        <v>-4.0650406504065617E-3</v>
      </c>
      <c r="O179" s="16">
        <f>IF(ISNUMBER(M179), $B199 * N179, "")</f>
        <v>-406.5040650406562</v>
      </c>
      <c r="Q179" s="260"/>
      <c r="R179" s="260"/>
      <c r="S179" s="260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>
        <v>11600</v>
      </c>
      <c r="N180" s="32">
        <f t="shared" ref="N180:N183" si="97">IF(ISNUMBER(M180), (M180 - $B180) / $B180, "")</f>
        <v>-3.4364261168384879E-3</v>
      </c>
      <c r="O180" s="18">
        <f>IF(ISNUMBER(M180), $B199 * N180, "")</f>
        <v>-343.64261168384877</v>
      </c>
      <c r="Q180" s="260"/>
      <c r="R180" s="260"/>
      <c r="S180" s="260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>
        <v>11.5</v>
      </c>
      <c r="N181" s="32">
        <f t="shared" si="97"/>
        <v>-3.3613445378151287E-2</v>
      </c>
      <c r="O181" s="18">
        <f>IF(ISNUMBER(M181), $B199 * N181, "")</f>
        <v>-3361.3445378151287</v>
      </c>
      <c r="Q181" s="250"/>
      <c r="R181" s="250"/>
      <c r="S181" s="250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>
        <v>786300</v>
      </c>
      <c r="N182" s="32">
        <f t="shared" si="97"/>
        <v>-9.9471165953160419E-3</v>
      </c>
      <c r="O182" s="18">
        <f>IF(ISNUMBER(M182), $B199 * N182, "")</f>
        <v>-994.71165953160414</v>
      </c>
      <c r="Q182" s="250"/>
      <c r="R182" s="250"/>
      <c r="S182" s="250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>
        <v>147</v>
      </c>
      <c r="N183" s="21">
        <f t="shared" si="97"/>
        <v>-6.7567567567567571E-3</v>
      </c>
      <c r="O183" s="22">
        <f>IF(ISNUMBER(M183), $B199 * N183, "")</f>
        <v>-675.67567567567573</v>
      </c>
      <c r="Q183" s="250"/>
      <c r="R183" s="250"/>
      <c r="S183" s="250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143</v>
      </c>
      <c r="N184" s="107">
        <f>IF(ISNUMBER(M184), (M184 - $B184) / $B184, "")</f>
        <v>7.0422535211267607E-3</v>
      </c>
      <c r="O184" s="108">
        <f>IF(ISNUMBER(M184), $B199 * N184, "")</f>
        <v>704.22535211267609</v>
      </c>
      <c r="Q184" s="250"/>
      <c r="R184" s="250"/>
      <c r="S184" s="250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>
        <v>192</v>
      </c>
      <c r="N185" s="32">
        <f t="shared" ref="N185:N188" si="101">IF(ISNUMBER(M185), (M185 - $B185) / $B185, "")</f>
        <v>-2.0408163265306121E-2</v>
      </c>
      <c r="O185" s="18">
        <f>IF(ISNUMBER(M185), $B199 * N185, "")</f>
        <v>-2040.8163265306121</v>
      </c>
      <c r="Q185" s="250"/>
      <c r="R185" s="250"/>
      <c r="S185" s="250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>
        <v>19.399999999999999</v>
      </c>
      <c r="N186" s="32">
        <f t="shared" si="101"/>
        <v>-1.0204081632653206E-2</v>
      </c>
      <c r="O186" s="18">
        <f>IF(ISNUMBER(M186), $B199 * N186, "")</f>
        <v>-1020.4081632653206</v>
      </c>
      <c r="Q186" s="250"/>
      <c r="R186" s="250"/>
      <c r="S186" s="250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>
        <v>13.4</v>
      </c>
      <c r="N187" s="32">
        <f t="shared" si="101"/>
        <v>-2.8985507246376836E-2</v>
      </c>
      <c r="O187" s="18">
        <f>IF(ISNUMBER(M187), $B199 * N187, "")</f>
        <v>-2898.5507246376837</v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>
        <v>3405</v>
      </c>
      <c r="N188" s="25">
        <f t="shared" si="101"/>
        <v>-3.4042553191489362E-2</v>
      </c>
      <c r="O188" s="104">
        <f>IF(ISNUMBER(M188), $B199 * N188, "")</f>
        <v>-3404.2553191489365</v>
      </c>
      <c r="Q188" s="251"/>
      <c r="R188" s="252"/>
      <c r="S188" s="253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>
        <v>12.5</v>
      </c>
      <c r="N189" s="14">
        <f>IF(ISNUMBER(M189), (M189 - $B189) / $B189, "")</f>
        <v>-2.3437500000000056E-2</v>
      </c>
      <c r="O189" s="16">
        <f>IF(ISNUMBER(M189), $B199 * N189, "")</f>
        <v>-2343.7500000000055</v>
      </c>
      <c r="Q189" s="254"/>
      <c r="R189" s="255"/>
      <c r="S189" s="256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>
        <v>147</v>
      </c>
      <c r="N190" s="32">
        <f t="shared" ref="N190:N193" si="105">IF(ISNUMBER(M190), (M190 - $B190) / $B190, "")</f>
        <v>-0.02</v>
      </c>
      <c r="O190" s="18">
        <f>IF(ISNUMBER(M190), $B199 * N190, "")</f>
        <v>-2000</v>
      </c>
      <c r="Q190" s="257"/>
      <c r="R190" s="258"/>
      <c r="S190" s="259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>
        <v>78010</v>
      </c>
      <c r="N191" s="32">
        <f t="shared" si="105"/>
        <v>-9.3968253968253965E-3</v>
      </c>
      <c r="O191" s="18">
        <f>IF(ISNUMBER(M191), $B199 * N191, "")</f>
        <v>-939.68253968253964</v>
      </c>
      <c r="Q191" s="250"/>
      <c r="R191" s="250"/>
      <c r="S191" s="250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>
        <v>218</v>
      </c>
      <c r="N192" s="32">
        <f t="shared" si="105"/>
        <v>4.608294930875576E-3</v>
      </c>
      <c r="O192" s="18">
        <f>IF(ISNUMBER(M192), $B199 * N192, "")</f>
        <v>460.82949308755758</v>
      </c>
      <c r="Q192" s="260"/>
      <c r="R192" s="260"/>
      <c r="S192" s="260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>
        <v>376</v>
      </c>
      <c r="N193" s="21">
        <f t="shared" si="105"/>
        <v>-1.3123359580052493E-2</v>
      </c>
      <c r="O193" s="22">
        <f>IF(ISNUMBER(M193), $B199 * N193, "")</f>
        <v>-1312.3359580052493</v>
      </c>
      <c r="Q193" s="260"/>
      <c r="R193" s="260"/>
      <c r="S193" s="260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>
        <v>10040</v>
      </c>
      <c r="N194" s="107">
        <f>IF(ISNUMBER(M194), (M194 - $B194) / $B194, "")</f>
        <v>-5.9405940594059407E-3</v>
      </c>
      <c r="O194" s="108">
        <f>IF(ISNUMBER(M194), $B199 * N194, "")</f>
        <v>-594.05940594059405</v>
      </c>
      <c r="Q194" s="250"/>
      <c r="R194" s="250"/>
      <c r="S194" s="250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>
        <v>27690</v>
      </c>
      <c r="N195" s="32">
        <f t="shared" ref="N195:N198" si="109">IF(ISNUMBER(M195), (M195 - $B195) / $B195, "")</f>
        <v>-1.8024513338139869E-3</v>
      </c>
      <c r="O195" s="18">
        <f>IF(ISNUMBER(M195), $B199 * N195, "")</f>
        <v>-180.24513338139869</v>
      </c>
      <c r="Q195" s="250"/>
      <c r="R195" s="250"/>
      <c r="S195" s="250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>
        <v>5225</v>
      </c>
      <c r="N196" s="32">
        <f t="shared" si="109"/>
        <v>-2.8810408921933085E-2</v>
      </c>
      <c r="O196" s="18">
        <f>IF(ISNUMBER(M196), $B199 * N196, "")</f>
        <v>-2881.0408921933085</v>
      </c>
      <c r="Q196" s="250"/>
      <c r="R196" s="250"/>
      <c r="S196" s="250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>
        <v>1385</v>
      </c>
      <c r="N197" s="32">
        <f t="shared" si="109"/>
        <v>-2.8070175438596492E-2</v>
      </c>
      <c r="O197" s="18">
        <f>IF(ISNUMBER(M197), $B199 * N197, "")</f>
        <v>-2807.0175438596493</v>
      </c>
      <c r="Q197" s="239"/>
      <c r="R197" s="240"/>
      <c r="S197" s="241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>
        <v>80200</v>
      </c>
      <c r="N198" s="25">
        <f t="shared" si="109"/>
        <v>-3.3851343211661243E-2</v>
      </c>
      <c r="O198" s="104">
        <f>IF(ISNUMBER(M198), $B199 * N198, "")</f>
        <v>-3385.1343211661242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-1.5212060016179049E-2</v>
      </c>
      <c r="O199" s="28">
        <f>SUM(O179:O198)</f>
        <v>-30424.120032358107</v>
      </c>
      <c r="Q199" s="245"/>
      <c r="R199" s="246"/>
      <c r="S199" s="24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4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4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3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3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3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3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3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3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3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3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31" priority="157">
      <formula>AND($N17 &gt; 0, ISNUMBER($N17))</formula>
    </cfRule>
    <cfRule type="expression" dxfId="730" priority="158">
      <formula>AND($N17 = 0 * ISNUMBER($N17))</formula>
    </cfRule>
    <cfRule type="expression" dxfId="729" priority="159">
      <formula>AND($N17 &lt; 0, ISNUMBER($N17))</formula>
    </cfRule>
  </conditionalFormatting>
  <conditionalFormatting sqref="A17:F36">
    <cfRule type="expression" dxfId="728" priority="166">
      <formula>AND($E17 &gt; 0, ISNUMBER($E17))</formula>
    </cfRule>
    <cfRule type="expression" dxfId="727" priority="167">
      <formula>AND($E17 = 0 * ISNUMBER($E17))</formula>
    </cfRule>
    <cfRule type="expression" dxfId="726" priority="168">
      <formula>AND($E17 &lt; 0, ISNUMBER($E17))</formula>
    </cfRule>
  </conditionalFormatting>
  <conditionalFormatting sqref="A17:C36 G17:I36">
    <cfRule type="expression" dxfId="725" priority="163">
      <formula>AND($H17 &gt; 0, ISNUMBER($H17))</formula>
    </cfRule>
    <cfRule type="expression" dxfId="724" priority="164">
      <formula>AND($H17 = 0 * ISNUMBER($H17))</formula>
    </cfRule>
    <cfRule type="expression" dxfId="723" priority="165">
      <formula>AND($H17 &lt; 0, ISNUMBER($H17))</formula>
    </cfRule>
  </conditionalFormatting>
  <conditionalFormatting sqref="A17:C36 J17:L36">
    <cfRule type="expression" dxfId="722" priority="160">
      <formula>AND($K17 &gt; 0, ISNUMBER($K17))</formula>
    </cfRule>
    <cfRule type="expression" dxfId="721" priority="161">
      <formula>AND($K17 = 0 * ISNUMBER($K17))</formula>
    </cfRule>
    <cfRule type="expression" dxfId="720" priority="162">
      <formula>AND($K17 &lt; 0, ISNUMBER($K17))</formula>
    </cfRule>
  </conditionalFormatting>
  <conditionalFormatting sqref="D15:F16 E37:F37">
    <cfRule type="expression" dxfId="719" priority="154">
      <formula>$E$37 &gt; 0</formula>
    </cfRule>
    <cfRule type="expression" dxfId="718" priority="155">
      <formula>$E$37 = 0</formula>
    </cfRule>
    <cfRule type="expression" dxfId="717" priority="156">
      <formula>$E$37 &lt; 0</formula>
    </cfRule>
  </conditionalFormatting>
  <conditionalFormatting sqref="G15:I16 H37:I37">
    <cfRule type="expression" dxfId="716" priority="151">
      <formula>$H$37 &gt; 0</formula>
    </cfRule>
    <cfRule type="expression" dxfId="715" priority="152">
      <formula>$H$37 = 0</formula>
    </cfRule>
    <cfRule type="expression" dxfId="714" priority="153">
      <formula>$H$37 &lt; 0</formula>
    </cfRule>
  </conditionalFormatting>
  <conditionalFormatting sqref="J15:L16 K37:L37">
    <cfRule type="expression" dxfId="713" priority="148">
      <formula>$K$37 &gt; 0</formula>
    </cfRule>
    <cfRule type="expression" dxfId="712" priority="149">
      <formula>$K$37 = 0</formula>
    </cfRule>
    <cfRule type="expression" dxfId="711" priority="150">
      <formula>$K$37 &lt; 0</formula>
    </cfRule>
  </conditionalFormatting>
  <conditionalFormatting sqref="M15:O16 N37:O37">
    <cfRule type="expression" dxfId="710" priority="145">
      <formula>$N$37 &gt; 0</formula>
    </cfRule>
    <cfRule type="expression" dxfId="709" priority="146">
      <formula>$N$37 = 0</formula>
    </cfRule>
    <cfRule type="expression" dxfId="708" priority="147">
      <formula>$N$37 &lt; 0</formula>
    </cfRule>
  </conditionalFormatting>
  <conditionalFormatting sqref="A44:C63 M44:O63">
    <cfRule type="expression" dxfId="707" priority="133">
      <formula>AND($N44 &gt; 0, ISNUMBER($N44))</formula>
    </cfRule>
    <cfRule type="expression" dxfId="706" priority="134">
      <formula>AND($N44 = 0 * ISNUMBER($N44))</formula>
    </cfRule>
    <cfRule type="expression" dxfId="705" priority="135">
      <formula>AND($N44 &lt; 0, ISNUMBER($N44))</formula>
    </cfRule>
  </conditionalFormatting>
  <conditionalFormatting sqref="A44:F63">
    <cfRule type="expression" dxfId="704" priority="142">
      <formula>AND($E44 &gt; 0, ISNUMBER($E44))</formula>
    </cfRule>
    <cfRule type="expression" dxfId="703" priority="143">
      <formula>AND($E44 = 0 * ISNUMBER($E44))</formula>
    </cfRule>
    <cfRule type="expression" dxfId="702" priority="144">
      <formula>AND($E44 &lt; 0, ISNUMBER($E44))</formula>
    </cfRule>
  </conditionalFormatting>
  <conditionalFormatting sqref="A44:C63 G44:I63">
    <cfRule type="expression" dxfId="701" priority="139">
      <formula>AND($H44 &gt; 0, ISNUMBER($H44))</formula>
    </cfRule>
    <cfRule type="expression" dxfId="700" priority="140">
      <formula>AND($H44 = 0 * ISNUMBER($H44))</formula>
    </cfRule>
    <cfRule type="expression" dxfId="699" priority="141">
      <formula>AND($H44 &lt; 0, ISNUMBER($H44))</formula>
    </cfRule>
  </conditionalFormatting>
  <conditionalFormatting sqref="A44:C63 J44:L63">
    <cfRule type="expression" dxfId="698" priority="136">
      <formula>AND($K44 &gt; 0, ISNUMBER($K44))</formula>
    </cfRule>
    <cfRule type="expression" dxfId="697" priority="137">
      <formula>AND($K44 = 0 * ISNUMBER($K44))</formula>
    </cfRule>
    <cfRule type="expression" dxfId="696" priority="138">
      <formula>AND($K44 &lt; 0, ISNUMBER($K44))</formula>
    </cfRule>
  </conditionalFormatting>
  <conditionalFormatting sqref="D42:F43 E64:F64">
    <cfRule type="expression" dxfId="695" priority="130">
      <formula>$E$64 &gt; 0</formula>
    </cfRule>
    <cfRule type="expression" dxfId="694" priority="131">
      <formula>$E$64 = 0</formula>
    </cfRule>
    <cfRule type="expression" dxfId="693" priority="132">
      <formula>$E$64 &lt; 0</formula>
    </cfRule>
  </conditionalFormatting>
  <conditionalFormatting sqref="G42:I43 H64:I64">
    <cfRule type="expression" dxfId="692" priority="127">
      <formula>$H$64 &gt; 0</formula>
    </cfRule>
    <cfRule type="expression" dxfId="691" priority="128">
      <formula>$H$64 = 0</formula>
    </cfRule>
    <cfRule type="expression" dxfId="690" priority="129">
      <formula>$H$64 &lt; 0</formula>
    </cfRule>
  </conditionalFormatting>
  <conditionalFormatting sqref="J42:L43 K64:L64">
    <cfRule type="expression" dxfId="689" priority="124">
      <formula>$K$64 &gt; 0</formula>
    </cfRule>
    <cfRule type="expression" dxfId="688" priority="125">
      <formula>$K$64 = 0</formula>
    </cfRule>
    <cfRule type="expression" dxfId="687" priority="126">
      <formula>$K$64 &lt; 0</formula>
    </cfRule>
  </conditionalFormatting>
  <conditionalFormatting sqref="M42:O43 N64:O64">
    <cfRule type="expression" dxfId="686" priority="121">
      <formula>$N$64 &gt; 0</formula>
    </cfRule>
    <cfRule type="expression" dxfId="685" priority="122">
      <formula>$N$64 = 0</formula>
    </cfRule>
    <cfRule type="expression" dxfId="684" priority="123">
      <formula>$N$64 &lt; 0</formula>
    </cfRule>
  </conditionalFormatting>
  <conditionalFormatting sqref="A71:C90 M71:O90">
    <cfRule type="expression" dxfId="683" priority="109">
      <formula>AND($N71 &gt; 0, ISNUMBER($N71))</formula>
    </cfRule>
    <cfRule type="expression" dxfId="682" priority="110">
      <formula>AND($N71 = 0 * ISNUMBER($N71))</formula>
    </cfRule>
    <cfRule type="expression" dxfId="681" priority="111">
      <formula>AND($N71 &lt; 0, ISNUMBER($N71))</formula>
    </cfRule>
  </conditionalFormatting>
  <conditionalFormatting sqref="A71:F90">
    <cfRule type="expression" dxfId="680" priority="118">
      <formula>AND($E71 &gt; 0, ISNUMBER($E71))</formula>
    </cfRule>
    <cfRule type="expression" dxfId="679" priority="119">
      <formula>AND($E71 = 0 * ISNUMBER($E71))</formula>
    </cfRule>
    <cfRule type="expression" dxfId="678" priority="120">
      <formula>AND($E71 &lt; 0, ISNUMBER($E71))</formula>
    </cfRule>
  </conditionalFormatting>
  <conditionalFormatting sqref="A71:C90 G71:I90">
    <cfRule type="expression" dxfId="677" priority="115">
      <formula>AND($H71 &gt; 0, ISNUMBER($H71))</formula>
    </cfRule>
    <cfRule type="expression" dxfId="676" priority="116">
      <formula>AND($H71 = 0 * ISNUMBER($H71))</formula>
    </cfRule>
    <cfRule type="expression" dxfId="675" priority="117">
      <formula>AND($H71 &lt; 0, ISNUMBER($H71))</formula>
    </cfRule>
  </conditionalFormatting>
  <conditionalFormatting sqref="A71:C90 J71:L90">
    <cfRule type="expression" dxfId="674" priority="112">
      <formula>AND($K71 &gt; 0, ISNUMBER($K71))</formula>
    </cfRule>
    <cfRule type="expression" dxfId="673" priority="113">
      <formula>AND($K71 = 0 * ISNUMBER($K71))</formula>
    </cfRule>
    <cfRule type="expression" dxfId="672" priority="114">
      <formula>AND($K71 &lt; 0, ISNUMBER($K71))</formula>
    </cfRule>
  </conditionalFormatting>
  <conditionalFormatting sqref="D69:F70 E91:F91">
    <cfRule type="expression" dxfId="671" priority="106">
      <formula>$E$91 &gt; 0</formula>
    </cfRule>
    <cfRule type="expression" dxfId="670" priority="107">
      <formula>$E$91 = 0</formula>
    </cfRule>
    <cfRule type="expression" dxfId="669" priority="108">
      <formula>$E$91 &lt; 0</formula>
    </cfRule>
  </conditionalFormatting>
  <conditionalFormatting sqref="G69:I70 H91:I91">
    <cfRule type="expression" dxfId="668" priority="103">
      <formula>$H$91 &gt; 0</formula>
    </cfRule>
    <cfRule type="expression" dxfId="667" priority="104">
      <formula>$H$91 = 0</formula>
    </cfRule>
    <cfRule type="expression" dxfId="666" priority="105">
      <formula>$H$91 &lt; 0</formula>
    </cfRule>
  </conditionalFormatting>
  <conditionalFormatting sqref="J69:L70 K91:L91">
    <cfRule type="expression" dxfId="665" priority="100">
      <formula>$K$91 &gt; 0</formula>
    </cfRule>
    <cfRule type="expression" dxfId="664" priority="101">
      <formula>$K$91 = 0</formula>
    </cfRule>
    <cfRule type="expression" dxfId="663" priority="102">
      <formula>$K$91 &lt; 0</formula>
    </cfRule>
  </conditionalFormatting>
  <conditionalFormatting sqref="M69:O70 N91:O91">
    <cfRule type="expression" dxfId="662" priority="97">
      <formula>$N$91 &gt; 0</formula>
    </cfRule>
    <cfRule type="expression" dxfId="661" priority="98">
      <formula>$N$91 = 0</formula>
    </cfRule>
    <cfRule type="expression" dxfId="660" priority="99">
      <formula>$N$91 &lt; 0</formula>
    </cfRule>
  </conditionalFormatting>
  <conditionalFormatting sqref="A98:C117 M98:O117">
    <cfRule type="expression" dxfId="659" priority="85">
      <formula>AND($N98 &gt; 0, ISNUMBER($N98))</formula>
    </cfRule>
    <cfRule type="expression" dxfId="658" priority="86">
      <formula>AND($N98 = 0 * ISNUMBER($N98))</formula>
    </cfRule>
    <cfRule type="expression" dxfId="657" priority="87">
      <formula>AND($N98 &lt; 0, ISNUMBER($N98))</formula>
    </cfRule>
  </conditionalFormatting>
  <conditionalFormatting sqref="A98:F117">
    <cfRule type="expression" dxfId="656" priority="94">
      <formula>AND($E98 &gt; 0, ISNUMBER($E98))</formula>
    </cfRule>
    <cfRule type="expression" dxfId="655" priority="95">
      <formula>AND($E98 = 0 * ISNUMBER($E98))</formula>
    </cfRule>
    <cfRule type="expression" dxfId="654" priority="96">
      <formula>AND($E98 &lt; 0, ISNUMBER($E98))</formula>
    </cfRule>
  </conditionalFormatting>
  <conditionalFormatting sqref="A98:C117 G98:I117">
    <cfRule type="expression" dxfId="653" priority="91">
      <formula>AND($H98 &gt; 0, ISNUMBER($H98))</formula>
    </cfRule>
    <cfRule type="expression" dxfId="652" priority="92">
      <formula>AND($H98 = 0 * ISNUMBER($H98))</formula>
    </cfRule>
    <cfRule type="expression" dxfId="651" priority="93">
      <formula>AND($H98 &lt; 0, ISNUMBER($H98))</formula>
    </cfRule>
  </conditionalFormatting>
  <conditionalFormatting sqref="A98:C117 J98:L117">
    <cfRule type="expression" dxfId="650" priority="88">
      <formula>AND($K98 &gt; 0, ISNUMBER($K98))</formula>
    </cfRule>
    <cfRule type="expression" dxfId="649" priority="89">
      <formula>AND($K98 = 0 * ISNUMBER($K98))</formula>
    </cfRule>
    <cfRule type="expression" dxfId="648" priority="90">
      <formula>AND($K98 &lt; 0, ISNUMBER($K98))</formula>
    </cfRule>
  </conditionalFormatting>
  <conditionalFormatting sqref="D96:F97 E118:F118">
    <cfRule type="expression" dxfId="647" priority="82">
      <formula>$E$118 &gt; 0</formula>
    </cfRule>
    <cfRule type="expression" dxfId="646" priority="83">
      <formula>$E$118 = 0</formula>
    </cfRule>
    <cfRule type="expression" dxfId="645" priority="84">
      <formula>$E$118 &lt; 0</formula>
    </cfRule>
  </conditionalFormatting>
  <conditionalFormatting sqref="G96:I97 H118:I118">
    <cfRule type="expression" dxfId="644" priority="79">
      <formula>$H$118 &gt; 0</formula>
    </cfRule>
    <cfRule type="expression" dxfId="643" priority="80">
      <formula>$H$118 = 0</formula>
    </cfRule>
    <cfRule type="expression" dxfId="642" priority="81">
      <formula>$H$118 &lt; 0</formula>
    </cfRule>
  </conditionalFormatting>
  <conditionalFormatting sqref="J96:L97 K118:L118">
    <cfRule type="expression" dxfId="641" priority="76">
      <formula>$K$118 &gt; 0</formula>
    </cfRule>
    <cfRule type="expression" dxfId="640" priority="77">
      <formula>$K$118 = 0</formula>
    </cfRule>
    <cfRule type="expression" dxfId="639" priority="78">
      <formula>$K$118 &lt; 0</formula>
    </cfRule>
  </conditionalFormatting>
  <conditionalFormatting sqref="M96:O97 N118:O118">
    <cfRule type="expression" dxfId="638" priority="73">
      <formula>$N$118 &gt; 0</formula>
    </cfRule>
    <cfRule type="expression" dxfId="637" priority="74">
      <formula>$N$118 = 0</formula>
    </cfRule>
    <cfRule type="expression" dxfId="636" priority="75">
      <formula>$N$118 &lt; 0</formula>
    </cfRule>
  </conditionalFormatting>
  <conditionalFormatting sqref="A125:C144 M125:O144">
    <cfRule type="expression" dxfId="635" priority="61">
      <formula>AND($N125 &gt; 0, ISNUMBER($N125))</formula>
    </cfRule>
    <cfRule type="expression" dxfId="634" priority="62">
      <formula>AND($N125 = 0 * ISNUMBER($N125))</formula>
    </cfRule>
    <cfRule type="expression" dxfId="633" priority="63">
      <formula>AND($N125 &lt; 0, ISNUMBER($N125))</formula>
    </cfRule>
  </conditionalFormatting>
  <conditionalFormatting sqref="A125:F144">
    <cfRule type="expression" dxfId="632" priority="70">
      <formula>AND($E125 &gt; 0, ISNUMBER($E125))</formula>
    </cfRule>
    <cfRule type="expression" dxfId="631" priority="71">
      <formula>AND($E125 = 0 * ISNUMBER($E125))</formula>
    </cfRule>
    <cfRule type="expression" dxfId="630" priority="72">
      <formula>AND($E125 &lt; 0, ISNUMBER($E125))</formula>
    </cfRule>
  </conditionalFormatting>
  <conditionalFormatting sqref="A125:C144 G125:I144">
    <cfRule type="expression" dxfId="629" priority="67">
      <formula>AND($H125 &gt; 0, ISNUMBER($H125))</formula>
    </cfRule>
    <cfRule type="expression" dxfId="628" priority="68">
      <formula>AND($H125 = 0 * ISNUMBER($H125))</formula>
    </cfRule>
    <cfRule type="expression" dxfId="627" priority="69">
      <formula>AND($H125 &lt; 0, ISNUMBER($H125))</formula>
    </cfRule>
  </conditionalFormatting>
  <conditionalFormatting sqref="A125:C144 J125:L144">
    <cfRule type="expression" dxfId="626" priority="64">
      <formula>AND($K125 &gt; 0, ISNUMBER($K125))</formula>
    </cfRule>
    <cfRule type="expression" dxfId="625" priority="65">
      <formula>AND($K125 = 0 * ISNUMBER($K125))</formula>
    </cfRule>
    <cfRule type="expression" dxfId="624" priority="66">
      <formula>AND($K125 &lt; 0, ISNUMBER($K125))</formula>
    </cfRule>
  </conditionalFormatting>
  <conditionalFormatting sqref="D123:F124 E145:F145">
    <cfRule type="expression" dxfId="623" priority="58">
      <formula>$E$145 &gt; 0</formula>
    </cfRule>
    <cfRule type="expression" dxfId="622" priority="59">
      <formula>$E$145 = 0</formula>
    </cfRule>
    <cfRule type="expression" dxfId="621" priority="60">
      <formula>$E$145 &lt; 0</formula>
    </cfRule>
  </conditionalFormatting>
  <conditionalFormatting sqref="G123:I124 H145:I145">
    <cfRule type="expression" dxfId="620" priority="55">
      <formula>$H$145 &gt; 0</formula>
    </cfRule>
    <cfRule type="expression" dxfId="619" priority="56">
      <formula>$H$145 = 0</formula>
    </cfRule>
    <cfRule type="expression" dxfId="618" priority="57">
      <formula>$H$145 &lt; 0</formula>
    </cfRule>
  </conditionalFormatting>
  <conditionalFormatting sqref="J123:L124 K145:L145">
    <cfRule type="expression" dxfId="617" priority="52">
      <formula>$K$145 &gt; 0</formula>
    </cfRule>
    <cfRule type="expression" dxfId="616" priority="53">
      <formula>$K$145 = 0</formula>
    </cfRule>
    <cfRule type="expression" dxfId="615" priority="54">
      <formula>$K$145 &lt; 0</formula>
    </cfRule>
  </conditionalFormatting>
  <conditionalFormatting sqref="M123:O124 N145:O145">
    <cfRule type="expression" dxfId="614" priority="49">
      <formula>$N$145 &gt; 0</formula>
    </cfRule>
    <cfRule type="expression" dxfId="613" priority="50">
      <formula>$N$145 = 0</formula>
    </cfRule>
    <cfRule type="expression" dxfId="612" priority="51">
      <formula>$N$145 &lt; 0</formula>
    </cfRule>
  </conditionalFormatting>
  <conditionalFormatting sqref="A152:C171 M152:O171">
    <cfRule type="expression" dxfId="611" priority="37">
      <formula>AND($N152 &gt; 0, ISNUMBER($N152))</formula>
    </cfRule>
    <cfRule type="expression" dxfId="610" priority="38">
      <formula>AND($N152 = 0 * ISNUMBER($N152))</formula>
    </cfRule>
    <cfRule type="expression" dxfId="609" priority="39">
      <formula>AND($N152 &lt; 0, ISNUMBER($N152))</formula>
    </cfRule>
  </conditionalFormatting>
  <conditionalFormatting sqref="A152:F171">
    <cfRule type="expression" dxfId="608" priority="46">
      <formula>AND($E152 &gt; 0, ISNUMBER($E152))</formula>
    </cfRule>
    <cfRule type="expression" dxfId="607" priority="47">
      <formula>AND($E152 = 0 * ISNUMBER($E152))</formula>
    </cfRule>
    <cfRule type="expression" dxfId="606" priority="48">
      <formula>AND($E152 &lt; 0, ISNUMBER($E152))</formula>
    </cfRule>
  </conditionalFormatting>
  <conditionalFormatting sqref="A152:C171 G152:I171">
    <cfRule type="expression" dxfId="605" priority="43">
      <formula>AND($H152 &gt; 0, ISNUMBER($H152))</formula>
    </cfRule>
    <cfRule type="expression" dxfId="604" priority="44">
      <formula>AND($H152 = 0 * ISNUMBER($H152))</formula>
    </cfRule>
    <cfRule type="expression" dxfId="603" priority="45">
      <formula>AND($H152 &lt; 0, ISNUMBER($H152))</formula>
    </cfRule>
  </conditionalFormatting>
  <conditionalFormatting sqref="A152:C171 J152:L171">
    <cfRule type="expression" dxfId="602" priority="40">
      <formula>AND($K152 &gt; 0, ISNUMBER($K152))</formula>
    </cfRule>
    <cfRule type="expression" dxfId="601" priority="41">
      <formula>AND($K152 = 0 * ISNUMBER($K152))</formula>
    </cfRule>
    <cfRule type="expression" dxfId="600" priority="42">
      <formula>AND($K152 &lt; 0, ISNUMBER($K152))</formula>
    </cfRule>
  </conditionalFormatting>
  <conditionalFormatting sqref="D150:F151 E172:F172">
    <cfRule type="expression" dxfId="599" priority="34">
      <formula>$E$172 &gt; 0</formula>
    </cfRule>
    <cfRule type="expression" dxfId="598" priority="35">
      <formula>$E$172 = 0</formula>
    </cfRule>
    <cfRule type="expression" dxfId="597" priority="36">
      <formula>$E$172 &lt; 0</formula>
    </cfRule>
  </conditionalFormatting>
  <conditionalFormatting sqref="G150:I151 H172:I172">
    <cfRule type="expression" dxfId="596" priority="31">
      <formula>$H$172 &gt; 0</formula>
    </cfRule>
    <cfRule type="expression" dxfId="595" priority="32">
      <formula>$H$172 = 0</formula>
    </cfRule>
    <cfRule type="expression" dxfId="594" priority="33">
      <formula>$H$172 &lt; 0</formula>
    </cfRule>
  </conditionalFormatting>
  <conditionalFormatting sqref="J150:L151 K172:L172">
    <cfRule type="expression" dxfId="593" priority="28">
      <formula>$K$172 &gt; 0</formula>
    </cfRule>
    <cfRule type="expression" dxfId="592" priority="29">
      <formula>$K$172 = 0</formula>
    </cfRule>
    <cfRule type="expression" dxfId="591" priority="30">
      <formula>$K$172 &lt; 0</formula>
    </cfRule>
  </conditionalFormatting>
  <conditionalFormatting sqref="M150:O151 N172:O172">
    <cfRule type="expression" dxfId="590" priority="25">
      <formula>$N$172 &gt; 0</formula>
    </cfRule>
    <cfRule type="expression" dxfId="589" priority="26">
      <formula>$N$172 = 0</formula>
    </cfRule>
    <cfRule type="expression" dxfId="588" priority="27">
      <formula>$N$172 &lt; 0</formula>
    </cfRule>
  </conditionalFormatting>
  <conditionalFormatting sqref="A179:C198 M179:O198">
    <cfRule type="expression" dxfId="587" priority="13">
      <formula>AND($N179 &gt; 0, ISNUMBER($N179))</formula>
    </cfRule>
    <cfRule type="expression" dxfId="586" priority="14">
      <formula>AND($N179 = 0 * ISNUMBER($N179))</formula>
    </cfRule>
    <cfRule type="expression" dxfId="585" priority="15">
      <formula>AND($N179 &lt; 0, ISNUMBER($N179))</formula>
    </cfRule>
  </conditionalFormatting>
  <conditionalFormatting sqref="A179:F198">
    <cfRule type="expression" dxfId="584" priority="22">
      <formula>AND($E179 &gt; 0, ISNUMBER($E179))</formula>
    </cfRule>
    <cfRule type="expression" dxfId="583" priority="23">
      <formula>AND($E179 = 0 * ISNUMBER($E179))</formula>
    </cfRule>
    <cfRule type="expression" dxfId="582" priority="24">
      <formula>AND($E179 &lt; 0, ISNUMBER($E179))</formula>
    </cfRule>
  </conditionalFormatting>
  <conditionalFormatting sqref="A179:C198 G179:I198">
    <cfRule type="expression" dxfId="581" priority="19">
      <formula>AND($H179 &gt; 0, ISNUMBER($H179))</formula>
    </cfRule>
    <cfRule type="expression" dxfId="580" priority="20">
      <formula>AND($H179 = 0 * ISNUMBER($H179))</formula>
    </cfRule>
    <cfRule type="expression" dxfId="579" priority="21">
      <formula>AND($H179 &lt; 0, ISNUMBER($H179))</formula>
    </cfRule>
  </conditionalFormatting>
  <conditionalFormatting sqref="A179:C198 J179:L198">
    <cfRule type="expression" dxfId="578" priority="16">
      <formula>AND($K179 &gt; 0, ISNUMBER($K179))</formula>
    </cfRule>
    <cfRule type="expression" dxfId="577" priority="17">
      <formula>AND($K179 = 0 * ISNUMBER($K179))</formula>
    </cfRule>
    <cfRule type="expression" dxfId="576" priority="18">
      <formula>AND($K179 &lt; 0, ISNUMBER($K179))</formula>
    </cfRule>
  </conditionalFormatting>
  <conditionalFormatting sqref="D177:F178 E199:F199">
    <cfRule type="expression" dxfId="575" priority="10">
      <formula>$E$199 &gt; 0</formula>
    </cfRule>
    <cfRule type="expression" dxfId="574" priority="11">
      <formula>$E$199 = 0</formula>
    </cfRule>
    <cfRule type="expression" dxfId="573" priority="12">
      <formula>$E$199 &lt; 0</formula>
    </cfRule>
  </conditionalFormatting>
  <conditionalFormatting sqref="G177:I178 H199:I199">
    <cfRule type="expression" dxfId="572" priority="7">
      <formula>$H$199 &gt; 0</formula>
    </cfRule>
    <cfRule type="expression" dxfId="571" priority="8">
      <formula>$H$199 = 0</formula>
    </cfRule>
    <cfRule type="expression" dxfId="570" priority="9">
      <formula>$H$199 &lt; 0</formula>
    </cfRule>
  </conditionalFormatting>
  <conditionalFormatting sqref="J177:L178 K199:L199">
    <cfRule type="expression" dxfId="569" priority="4">
      <formula>$K$199 &gt; 0</formula>
    </cfRule>
    <cfRule type="expression" dxfId="568" priority="5">
      <formula>$K$199 = 0</formula>
    </cfRule>
    <cfRule type="expression" dxfId="567" priority="6">
      <formula>$K$199 &lt; 0</formula>
    </cfRule>
  </conditionalFormatting>
  <conditionalFormatting sqref="M177:O178 N199:O199">
    <cfRule type="expression" dxfId="566" priority="1">
      <formula>$N$199 &gt; 0</formula>
    </cfRule>
    <cfRule type="expression" dxfId="565" priority="2">
      <formula>$N$199 = 0</formula>
    </cfRule>
    <cfRule type="expression" dxfId="5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982-B6DC-4076-9925-4EE65D2B437D}">
  <sheetPr codeName="Sheet24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44426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-142,226 KRW (-7.11%)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-127,224 KRW (-7.48%)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-138,916 KRW (-6.95%)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-147,200 KRW (-7.36%)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-127,224 KRW (-7.48%)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227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2021-08-18(수) 오전 00:00</v>
      </c>
      <c r="C15" s="300"/>
      <c r="D15" s="274" t="str">
        <f>TEXT($G$1, "[$-ko-KR]yyyy-mm-dd(ddd) ") &amp; "오후 14:00"</f>
        <v>2021-08-18(수) 오후 14:00</v>
      </c>
      <c r="E15" s="275"/>
      <c r="F15" s="276"/>
      <c r="G15" s="274" t="str">
        <f>TEXT($G$1, "[$-ko-KR]yyyy-mm-dd(ddd) ") &amp; "오후 19:00"</f>
        <v>2021-08-18(수) 오후 19:00</v>
      </c>
      <c r="H15" s="275"/>
      <c r="I15" s="276"/>
      <c r="J15" s="274" t="str">
        <f>TEXT($G$1, "[$-ko-KR]yyyy-mm-dd(ddd) ") &amp; "오후 21:00"</f>
        <v>2021-08-18(수) 오후 21:00</v>
      </c>
      <c r="K15" s="275"/>
      <c r="L15" s="276"/>
      <c r="M15" s="274" t="str">
        <f>TEXT($G$1+1, "[$-ko-KR]yyyy-mm-dd(ddd) ") &amp; "오전 00:00"</f>
        <v>2021-08-19(목)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8" t="s">
        <v>37</v>
      </c>
      <c r="H16" s="229" t="s">
        <v>40</v>
      </c>
      <c r="I16" s="23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37</v>
      </c>
      <c r="C17" s="76">
        <f>IF(NOT(ISBLANK(_xlfn.IFNA(VLOOKUP($A17, $A$40:$O$199, 3, FALSE), ))), _xlfn.IFNA(VLOOKUP($A17, $A$40:$O$199, 3, FALSE), ), "")</f>
        <v>1.9283746599999999E-2</v>
      </c>
      <c r="D17" s="13">
        <f>IF(NOT(ISBLANK(_xlfn.IFNA(VLOOKUP($A17, $A$40:$O$199, 4, FALSE), ))), _xlfn.IFNA(VLOOKUP($A17, $A$40:$O$199, 4, FALSE), ), "")</f>
        <v>32.799999999999997</v>
      </c>
      <c r="E17" s="14">
        <f>IF(NOT(ISBLANK(_xlfn.IFNA(VLOOKUP($A17, $A$40:$O$199, 5, FALSE), ))), _xlfn.IFNA(VLOOKUP($A17, $A$40:$O$199, 5, FALSE), ), "")</f>
        <v>-0.11351351351351359</v>
      </c>
      <c r="F17" s="16">
        <f>IF(NOT(ISBLANK(_xlfn.IFNA(VLOOKUP($A17, $A$40:$O$199, 6, FALSE), ))), _xlfn.IFNA(VLOOKUP($A17, $A$40:$O$199, 6, FALSE), ), "")</f>
        <v>-11351.351351351359</v>
      </c>
      <c r="G17" s="29">
        <f>IF(NOT(ISBLANK(_xlfn.IFNA(VLOOKUP($A17, $A$40:$O$199, 7, FALSE), ))), _xlfn.IFNA(VLOOKUP($A17, $A$40:$O$199, 7, FALSE), ), "")</f>
        <v>34.4</v>
      </c>
      <c r="H17" s="14">
        <f>IF(NOT(ISBLANK(_xlfn.IFNA(VLOOKUP($A17, $A$40:$O$199, 8, FALSE), ))), _xlfn.IFNA(VLOOKUP($A17, $A$40:$O$199, 8, FALSE), ), "")</f>
        <v>-7.0270270270270302E-2</v>
      </c>
      <c r="I17" s="100">
        <f>IF(NOT(ISBLANK(_xlfn.IFNA(VLOOKUP($A17, $A$40:$O$199, 9, FALSE), ))), _xlfn.IFNA(VLOOKUP($A17, $A$40:$O$199, 9, FALSE), ), "")</f>
        <v>-7027.0270270270303</v>
      </c>
      <c r="J17" s="13">
        <f>IF(NOT(ISBLANK(_xlfn.IFNA(VLOOKUP($A17, $A$40:$O$199, 10, FALSE), ))), _xlfn.IFNA(VLOOKUP($A17, $A$40:$O$199, 10, FALSE), ), "")</f>
        <v>32.700000000000003</v>
      </c>
      <c r="K17" s="14">
        <f>IF(NOT(ISBLANK(_xlfn.IFNA(VLOOKUP($A17, $A$40:$O$199, 11, FALSE), ))), _xlfn.IFNA(VLOOKUP($A17, $A$40:$O$199, 11, FALSE), ), "")</f>
        <v>-0.11621621621621614</v>
      </c>
      <c r="L17" s="16">
        <f>IF(NOT(ISBLANK(_xlfn.IFNA(VLOOKUP($A17, $A$40:$O$199, 12, FALSE), ))), _xlfn.IFNA(VLOOKUP($A17, $A$40:$O$199, 12, FALSE), ), "")</f>
        <v>-11621.621621621614</v>
      </c>
      <c r="M17" s="29">
        <f>IF(NOT(ISBLANK(_xlfn.IFNA(VLOOKUP($A17, $A$40:$O$199, 13, FALSE), ))), _xlfn.IFNA(VLOOKUP($A17, $A$40:$O$199, 13, FALSE), ), "")</f>
        <v>33.299999999999997</v>
      </c>
      <c r="N17" s="14">
        <f>IF(NOT(ISBLANK(_xlfn.IFNA(VLOOKUP($A17, $A$40:$O$199, 14, FALSE), ))), _xlfn.IFNA(VLOOKUP($A17, $A$40:$O$199, 14, FALSE), ), "")</f>
        <v>-0.10000000000000007</v>
      </c>
      <c r="O17" s="16">
        <f>IF(NOT(ISBLANK(_xlfn.IFNA(VLOOKUP($A17, $A$40:$O$199, 15, FALSE), ))), _xlfn.IFNA(VLOOKUP($A17, $A$40:$O$199, 15, FALSE), ), "")</f>
        <v>-10000.000000000007</v>
      </c>
      <c r="Q17" s="260"/>
      <c r="R17" s="260"/>
      <c r="S17" s="26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83.2</v>
      </c>
      <c r="C18" s="77">
        <f t="shared" ref="C18:C36" si="1">IF(NOT(ISBLANK(_xlfn.IFNA(VLOOKUP($A18, $A$40:$O$199, 3, FALSE), ))), _xlfn.IFNA(VLOOKUP($A18, $A$40:$O$199, 3, FALSE), ), "")</f>
        <v>-1.30486358E-2</v>
      </c>
      <c r="D18" s="15">
        <f t="shared" ref="D18:D36" si="2">IF(NOT(ISBLANK(_xlfn.IFNA(VLOOKUP($A18, $A$40:$O$199, 4, FALSE), ))), _xlfn.IFNA(VLOOKUP($A18, $A$40:$O$199, 4, FALSE), ), "")</f>
        <v>77.2</v>
      </c>
      <c r="E18" s="32">
        <f t="shared" ref="E18:E36" si="3">IF(NOT(ISBLANK(_xlfn.IFNA(VLOOKUP($A18, $A$40:$O$199, 5, FALSE), ))), _xlfn.IFNA(VLOOKUP($A18, $A$40:$O$199, 5, FALSE), ), "")</f>
        <v>-7.2115384615384609E-2</v>
      </c>
      <c r="F18" s="18">
        <f t="shared" ref="F18:F36" si="4">IF(NOT(ISBLANK(_xlfn.IFNA(VLOOKUP($A18, $A$40:$O$199, 6, FALSE), ))), _xlfn.IFNA(VLOOKUP($A18, $A$40:$O$199, 6, FALSE), ), "")</f>
        <v>-7211.538461538461</v>
      </c>
      <c r="G18" s="31">
        <f t="shared" ref="G18:G36" si="5">IF(NOT(ISBLANK(_xlfn.IFNA(VLOOKUP($A18, $A$40:$O$199, 7, FALSE), ))), _xlfn.IFNA(VLOOKUP($A18, $A$40:$O$199, 7, FALSE), ), "")</f>
        <v>78.5</v>
      </c>
      <c r="H18" s="32">
        <f t="shared" ref="H18:H36" si="6">IF(NOT(ISBLANK(_xlfn.IFNA(VLOOKUP($A18, $A$40:$O$199, 8, FALSE), ))), _xlfn.IFNA(VLOOKUP($A18, $A$40:$O$199, 8, FALSE), ), "")</f>
        <v>-5.6490384615384651E-2</v>
      </c>
      <c r="I18" s="101">
        <f t="shared" ref="I18:I36" si="7">IF(NOT(ISBLANK(_xlfn.IFNA(VLOOKUP($A18, $A$40:$O$199, 9, FALSE), ))), _xlfn.IFNA(VLOOKUP($A18, $A$40:$O$199, 9, FALSE), ), "")</f>
        <v>-5649.0384615384646</v>
      </c>
      <c r="J18" s="15">
        <f t="shared" ref="J18:J36" si="8">IF(NOT(ISBLANK(_xlfn.IFNA(VLOOKUP($A18, $A$40:$O$199, 10, FALSE), ))), _xlfn.IFNA(VLOOKUP($A18, $A$40:$O$199, 10, FALSE), ), "")</f>
        <v>77</v>
      </c>
      <c r="K18" s="32">
        <f t="shared" ref="K18:K36" si="9">IF(NOT(ISBLANK(_xlfn.IFNA(VLOOKUP($A18, $A$40:$O$199, 11, FALSE), ))), _xlfn.IFNA(VLOOKUP($A18, $A$40:$O$199, 11, FALSE), ), "")</f>
        <v>-7.4519230769230796E-2</v>
      </c>
      <c r="L18" s="18">
        <f t="shared" ref="L18:L36" si="10">IF(NOT(ISBLANK(_xlfn.IFNA(VLOOKUP($A18, $A$40:$O$199, 12, FALSE), ))), _xlfn.IFNA(VLOOKUP($A18, $A$40:$O$199, 12, FALSE), ), "")</f>
        <v>-7451.9230769230799</v>
      </c>
      <c r="M18" s="31">
        <f t="shared" ref="M18:M36" si="11">IF(NOT(ISBLANK(_xlfn.IFNA(VLOOKUP($A18, $A$40:$O$199, 13, FALSE), ))), _xlfn.IFNA(VLOOKUP($A18, $A$40:$O$199, 13, FALSE), ), "")</f>
        <v>76.8</v>
      </c>
      <c r="N18" s="32">
        <f t="shared" ref="N18:N36" si="12">IF(NOT(ISBLANK(_xlfn.IFNA(VLOOKUP($A18, $A$40:$O$199, 14, FALSE), ))), _xlfn.IFNA(VLOOKUP($A18, $A$40:$O$199, 14, FALSE), ), "")</f>
        <v>-7.6923076923076983E-2</v>
      </c>
      <c r="O18" s="18">
        <f t="shared" ref="O18:O36" si="13">IF(NOT(ISBLANK(_xlfn.IFNA(VLOOKUP($A18, $A$40:$O$199, 15, FALSE), ))), _xlfn.IFNA(VLOOKUP($A18, $A$40:$O$199, 15, FALSE), ), "")</f>
        <v>-7692.3076923076978</v>
      </c>
      <c r="Q18" s="260"/>
      <c r="R18" s="260"/>
      <c r="S18" s="260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-2.4096385500000001E-2</v>
      </c>
      <c r="D19" s="15">
        <f t="shared" si="2"/>
        <v>14.8</v>
      </c>
      <c r="E19" s="32">
        <f t="shared" si="3"/>
        <v>-8.6419753086419665E-2</v>
      </c>
      <c r="F19" s="18">
        <f t="shared" si="4"/>
        <v>-8641.975308641966</v>
      </c>
      <c r="G19" s="31">
        <f t="shared" si="5"/>
        <v>15</v>
      </c>
      <c r="H19" s="32">
        <f t="shared" si="6"/>
        <v>-7.4074074074074028E-2</v>
      </c>
      <c r="I19" s="101">
        <f t="shared" si="7"/>
        <v>-7407.4074074074024</v>
      </c>
      <c r="J19" s="15">
        <f t="shared" si="8"/>
        <v>14.8</v>
      </c>
      <c r="K19" s="32">
        <f t="shared" si="9"/>
        <v>-8.6419753086419665E-2</v>
      </c>
      <c r="L19" s="18">
        <f t="shared" si="10"/>
        <v>-8641.975308641966</v>
      </c>
      <c r="M19" s="31">
        <f t="shared" si="11"/>
        <v>14.7</v>
      </c>
      <c r="N19" s="32">
        <f t="shared" si="12"/>
        <v>-9.2592592592592601E-2</v>
      </c>
      <c r="O19" s="18">
        <f t="shared" si="13"/>
        <v>-9259.2592592592609</v>
      </c>
      <c r="Q19" s="250"/>
      <c r="R19" s="250"/>
      <c r="S19" s="250"/>
    </row>
    <row r="20" spans="1:19" ht="17.25" customHeight="1" thickBot="1">
      <c r="A20" s="125" t="s">
        <v>148</v>
      </c>
      <c r="B20" s="126">
        <f t="shared" si="0"/>
        <v>22.4</v>
      </c>
      <c r="C20" s="77">
        <f t="shared" si="1"/>
        <v>-2.18340611E-2</v>
      </c>
      <c r="D20" s="15">
        <f t="shared" si="2"/>
        <v>20.7</v>
      </c>
      <c r="E20" s="32">
        <f t="shared" si="3"/>
        <v>-7.5892857142857109E-2</v>
      </c>
      <c r="F20" s="18">
        <f t="shared" si="4"/>
        <v>-7589.285714285711</v>
      </c>
      <c r="G20" s="31">
        <f t="shared" si="5"/>
        <v>20.9</v>
      </c>
      <c r="H20" s="32">
        <f t="shared" si="6"/>
        <v>-6.6964285714285712E-2</v>
      </c>
      <c r="I20" s="101">
        <f t="shared" si="7"/>
        <v>-6696.4285714285716</v>
      </c>
      <c r="J20" s="15">
        <f t="shared" si="8"/>
        <v>20.399999999999999</v>
      </c>
      <c r="K20" s="32">
        <f t="shared" si="9"/>
        <v>-8.9285714285714288E-2</v>
      </c>
      <c r="L20" s="18">
        <f t="shared" si="10"/>
        <v>-8928.5714285714294</v>
      </c>
      <c r="M20" s="31">
        <f t="shared" si="11"/>
        <v>20.7</v>
      </c>
      <c r="N20" s="32">
        <f t="shared" si="12"/>
        <v>-7.5892857142857109E-2</v>
      </c>
      <c r="O20" s="18">
        <f t="shared" si="13"/>
        <v>-7589.285714285711</v>
      </c>
      <c r="Q20" s="250"/>
      <c r="R20" s="250"/>
      <c r="S20" s="250"/>
    </row>
    <row r="21" spans="1:19" ht="17.25" customHeight="1" thickBot="1">
      <c r="A21" s="127" t="s">
        <v>65</v>
      </c>
      <c r="B21" s="128">
        <f t="shared" si="0"/>
        <v>37.9</v>
      </c>
      <c r="C21" s="78">
        <f t="shared" si="1"/>
        <v>-2.6315789000000002E-3</v>
      </c>
      <c r="D21" s="20">
        <f t="shared" si="2"/>
        <v>35.9</v>
      </c>
      <c r="E21" s="21">
        <f t="shared" si="3"/>
        <v>-5.2770448548812667E-2</v>
      </c>
      <c r="F21" s="22">
        <f t="shared" si="4"/>
        <v>-5277.0448548812665</v>
      </c>
      <c r="G21" s="30">
        <f t="shared" si="5"/>
        <v>36.299999999999997</v>
      </c>
      <c r="H21" s="21">
        <f t="shared" si="6"/>
        <v>-4.2216358839050172E-2</v>
      </c>
      <c r="I21" s="105">
        <f t="shared" si="7"/>
        <v>-4221.6358839050172</v>
      </c>
      <c r="J21" s="20">
        <f t="shared" si="8"/>
        <v>35.700000000000003</v>
      </c>
      <c r="K21" s="21">
        <f t="shared" si="9"/>
        <v>-5.804749340369382E-2</v>
      </c>
      <c r="L21" s="22">
        <f t="shared" si="10"/>
        <v>-5804.7493403693816</v>
      </c>
      <c r="M21" s="30">
        <f t="shared" si="11"/>
        <v>35.6</v>
      </c>
      <c r="N21" s="21">
        <f t="shared" si="12"/>
        <v>-6.068601583113449E-2</v>
      </c>
      <c r="O21" s="22">
        <f t="shared" si="13"/>
        <v>-6068.6015831134491</v>
      </c>
      <c r="Q21" s="250"/>
      <c r="R21" s="250"/>
      <c r="S21" s="250"/>
    </row>
    <row r="22" spans="1:19" ht="17.25" customHeight="1" thickBot="1">
      <c r="A22" s="125" t="s">
        <v>98</v>
      </c>
      <c r="B22" s="129">
        <f t="shared" si="0"/>
        <v>5.32</v>
      </c>
      <c r="C22" s="80">
        <f t="shared" si="1"/>
        <v>-1.2987013E-2</v>
      </c>
      <c r="D22" s="106">
        <f t="shared" si="2"/>
        <v>4.91</v>
      </c>
      <c r="E22" s="107">
        <f t="shared" si="3"/>
        <v>-7.7067669172932354E-2</v>
      </c>
      <c r="F22" s="108">
        <f t="shared" si="4"/>
        <v>-7706.7669172932356</v>
      </c>
      <c r="G22" s="109">
        <f t="shared" si="5"/>
        <v>5.03</v>
      </c>
      <c r="H22" s="107">
        <f t="shared" si="6"/>
        <v>-5.4511278195488726E-2</v>
      </c>
      <c r="I22" s="110">
        <f t="shared" si="7"/>
        <v>-5451.1278195488721</v>
      </c>
      <c r="J22" s="106">
        <f t="shared" si="8"/>
        <v>4.87</v>
      </c>
      <c r="K22" s="107">
        <f t="shared" si="9"/>
        <v>-8.4586466165413557E-2</v>
      </c>
      <c r="L22" s="108">
        <f t="shared" si="10"/>
        <v>-8458.6466165413549</v>
      </c>
      <c r="M22" s="109">
        <f t="shared" si="11"/>
        <v>4.88</v>
      </c>
      <c r="N22" s="107">
        <f t="shared" si="12"/>
        <v>-8.2706766917293298E-2</v>
      </c>
      <c r="O22" s="108">
        <f t="shared" si="13"/>
        <v>-8270.6766917293298</v>
      </c>
      <c r="Q22" s="250"/>
      <c r="R22" s="250"/>
      <c r="S22" s="250"/>
    </row>
    <row r="23" spans="1:19" ht="17.25" customHeight="1" thickBot="1">
      <c r="A23" s="125" t="s">
        <v>208</v>
      </c>
      <c r="B23" s="126">
        <f t="shared" si="0"/>
        <v>14.4</v>
      </c>
      <c r="C23" s="77">
        <f t="shared" si="1"/>
        <v>6.9930069999999999E-3</v>
      </c>
      <c r="D23" s="15">
        <f t="shared" si="2"/>
        <v>13.5</v>
      </c>
      <c r="E23" s="32">
        <f t="shared" si="3"/>
        <v>-6.2500000000000028E-2</v>
      </c>
      <c r="F23" s="18">
        <f t="shared" si="4"/>
        <v>-6250.0000000000027</v>
      </c>
      <c r="G23" s="31">
        <f t="shared" si="5"/>
        <v>13.6</v>
      </c>
      <c r="H23" s="32">
        <f t="shared" si="6"/>
        <v>-5.5555555555555601E-2</v>
      </c>
      <c r="I23" s="101">
        <f t="shared" si="7"/>
        <v>-5555.5555555555602</v>
      </c>
      <c r="J23" s="15">
        <f t="shared" si="8"/>
        <v>13.4</v>
      </c>
      <c r="K23" s="32">
        <f t="shared" si="9"/>
        <v>-6.9444444444444448E-2</v>
      </c>
      <c r="L23" s="18">
        <f t="shared" si="10"/>
        <v>-6944.4444444444443</v>
      </c>
      <c r="M23" s="31">
        <f t="shared" si="11"/>
        <v>13.5</v>
      </c>
      <c r="N23" s="32">
        <f t="shared" si="12"/>
        <v>-6.2500000000000028E-2</v>
      </c>
      <c r="O23" s="18">
        <f t="shared" si="13"/>
        <v>-6250.0000000000027</v>
      </c>
      <c r="Q23" s="250"/>
      <c r="R23" s="250"/>
      <c r="S23" s="250"/>
    </row>
    <row r="24" spans="1:19" ht="17.25" customHeight="1" thickBot="1">
      <c r="A24" s="125" t="s">
        <v>202</v>
      </c>
      <c r="B24" s="126">
        <f t="shared" si="0"/>
        <v>92.8</v>
      </c>
      <c r="C24" s="77">
        <f t="shared" si="1"/>
        <v>-2.0063358E-2</v>
      </c>
      <c r="D24" s="15">
        <f t="shared" si="2"/>
        <v>84.7</v>
      </c>
      <c r="E24" s="32">
        <f t="shared" si="3"/>
        <v>-8.7284482758620635E-2</v>
      </c>
      <c r="F24" s="18">
        <f t="shared" si="4"/>
        <v>-8728.4482758620634</v>
      </c>
      <c r="G24" s="31">
        <f t="shared" si="5"/>
        <v>87.9</v>
      </c>
      <c r="H24" s="32">
        <f t="shared" si="6"/>
        <v>-5.2801724137930946E-2</v>
      </c>
      <c r="I24" s="101">
        <f t="shared" si="7"/>
        <v>-5280.1724137930942</v>
      </c>
      <c r="J24" s="15">
        <f t="shared" si="8"/>
        <v>84.5</v>
      </c>
      <c r="K24" s="32">
        <f t="shared" si="9"/>
        <v>-8.9439655172413771E-2</v>
      </c>
      <c r="L24" s="18">
        <f t="shared" si="10"/>
        <v>-8943.9655172413768</v>
      </c>
      <c r="M24" s="31">
        <f t="shared" si="11"/>
        <v>85</v>
      </c>
      <c r="N24" s="32">
        <f t="shared" si="12"/>
        <v>-8.4051724137931008E-2</v>
      </c>
      <c r="O24" s="18">
        <f t="shared" si="13"/>
        <v>-8405.1724137931014</v>
      </c>
      <c r="Q24" s="250"/>
      <c r="R24" s="250"/>
      <c r="S24" s="250"/>
    </row>
    <row r="25" spans="1:19" ht="17.25" customHeight="1" thickBot="1">
      <c r="A25" s="125" t="s">
        <v>188</v>
      </c>
      <c r="B25" s="126">
        <f t="shared" si="0"/>
        <v>13</v>
      </c>
      <c r="C25" s="77">
        <f t="shared" si="1"/>
        <v>-1.51515152E-2</v>
      </c>
      <c r="D25" s="15">
        <f t="shared" si="2"/>
        <v>12.2</v>
      </c>
      <c r="E25" s="32">
        <f t="shared" si="3"/>
        <v>-6.153846153846159E-2</v>
      </c>
      <c r="F25" s="18">
        <f t="shared" si="4"/>
        <v>-6153.8461538461588</v>
      </c>
      <c r="G25" s="31">
        <f t="shared" si="5"/>
        <v>12.3</v>
      </c>
      <c r="H25" s="32">
        <f t="shared" si="6"/>
        <v>-5.3846153846153794E-2</v>
      </c>
      <c r="I25" s="101">
        <f t="shared" si="7"/>
        <v>-5384.6153846153793</v>
      </c>
      <c r="J25" s="15">
        <f t="shared" si="8"/>
        <v>12</v>
      </c>
      <c r="K25" s="32">
        <f t="shared" si="9"/>
        <v>-7.6923076923076927E-2</v>
      </c>
      <c r="L25" s="18">
        <f t="shared" si="10"/>
        <v>-7692.3076923076924</v>
      </c>
      <c r="M25" s="31">
        <f t="shared" si="11"/>
        <v>12.1</v>
      </c>
      <c r="N25" s="32">
        <f t="shared" si="12"/>
        <v>-6.9230769230769262E-2</v>
      </c>
      <c r="O25" s="18">
        <f t="shared" si="13"/>
        <v>-6923.0769230769265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75.2</v>
      </c>
      <c r="C26" s="79">
        <f t="shared" si="1"/>
        <v>-2.3376623400000001E-2</v>
      </c>
      <c r="D26" s="24">
        <f t="shared" si="2"/>
        <v>69.599999999999994</v>
      </c>
      <c r="E26" s="25">
        <f t="shared" si="3"/>
        <v>-7.4468085106383086E-2</v>
      </c>
      <c r="F26" s="104">
        <f t="shared" si="4"/>
        <v>-7446.8085106383087</v>
      </c>
      <c r="G26" s="102">
        <f t="shared" si="5"/>
        <v>70.7</v>
      </c>
      <c r="H26" s="25">
        <f t="shared" si="6"/>
        <v>-5.984042553191489E-2</v>
      </c>
      <c r="I26" s="103">
        <f t="shared" si="7"/>
        <v>-5984.0425531914889</v>
      </c>
      <c r="J26" s="24">
        <f t="shared" si="8"/>
        <v>69</v>
      </c>
      <c r="K26" s="25">
        <f t="shared" si="9"/>
        <v>-8.2446808510638334E-2</v>
      </c>
      <c r="L26" s="104">
        <f t="shared" si="10"/>
        <v>-8244.680851063833</v>
      </c>
      <c r="M26" s="102">
        <f t="shared" si="11"/>
        <v>68.8</v>
      </c>
      <c r="N26" s="25">
        <f t="shared" si="12"/>
        <v>-8.5106382978723472E-2</v>
      </c>
      <c r="O26" s="104">
        <f t="shared" si="13"/>
        <v>-8510.6382978723468</v>
      </c>
      <c r="Q26" s="251"/>
      <c r="R26" s="252"/>
      <c r="S26" s="253"/>
    </row>
    <row r="27" spans="1:19" ht="17.25" customHeight="1">
      <c r="A27" s="123" t="s">
        <v>178</v>
      </c>
      <c r="B27" s="124">
        <f t="shared" si="0"/>
        <v>17.3</v>
      </c>
      <c r="C27" s="76">
        <f t="shared" si="1"/>
        <v>-2.8089887599999998E-2</v>
      </c>
      <c r="D27" s="13">
        <f t="shared" si="2"/>
        <v>16.100000000000001</v>
      </c>
      <c r="E27" s="14">
        <f t="shared" si="3"/>
        <v>-6.9364161849710934E-2</v>
      </c>
      <c r="F27" s="16">
        <f t="shared" si="4"/>
        <v>-6936.4161849710936</v>
      </c>
      <c r="G27" s="29">
        <f t="shared" si="5"/>
        <v>16.2</v>
      </c>
      <c r="H27" s="14">
        <f t="shared" si="6"/>
        <v>-6.3583815028901813E-2</v>
      </c>
      <c r="I27" s="100">
        <f t="shared" si="7"/>
        <v>-6358.3815028901818</v>
      </c>
      <c r="J27" s="13">
        <f t="shared" si="8"/>
        <v>16</v>
      </c>
      <c r="K27" s="14">
        <f t="shared" si="9"/>
        <v>-7.5144508670520263E-2</v>
      </c>
      <c r="L27" s="16">
        <f t="shared" si="10"/>
        <v>-7514.4508670520263</v>
      </c>
      <c r="M27" s="29">
        <f t="shared" si="11"/>
        <v>16.100000000000001</v>
      </c>
      <c r="N27" s="14">
        <f t="shared" si="12"/>
        <v>-6.9364161849710934E-2</v>
      </c>
      <c r="O27" s="16">
        <f t="shared" si="13"/>
        <v>-6936.4161849710936</v>
      </c>
      <c r="Q27" s="254"/>
      <c r="R27" s="255"/>
      <c r="S27" s="256"/>
    </row>
    <row r="28" spans="1:19" ht="17.25" customHeight="1" thickBot="1">
      <c r="A28" s="125" t="s">
        <v>240</v>
      </c>
      <c r="B28" s="126">
        <f t="shared" si="0"/>
        <v>74.8</v>
      </c>
      <c r="C28" s="77">
        <f t="shared" si="1"/>
        <v>-2.2222222199999999E-2</v>
      </c>
      <c r="D28" s="15">
        <f t="shared" si="2"/>
        <v>70.2</v>
      </c>
      <c r="E28" s="32">
        <f t="shared" si="3"/>
        <v>-6.1497326203208483E-2</v>
      </c>
      <c r="F28" s="18">
        <f t="shared" si="4"/>
        <v>-6149.7326203208486</v>
      </c>
      <c r="G28" s="31">
        <f t="shared" si="5"/>
        <v>70.900000000000006</v>
      </c>
      <c r="H28" s="32">
        <f t="shared" si="6"/>
        <v>-5.2139037433154969E-2</v>
      </c>
      <c r="I28" s="101">
        <f t="shared" si="7"/>
        <v>-5213.9037433154972</v>
      </c>
      <c r="J28" s="15">
        <f t="shared" si="8"/>
        <v>69.400000000000006</v>
      </c>
      <c r="K28" s="32">
        <f t="shared" si="9"/>
        <v>-7.2192513368983843E-2</v>
      </c>
      <c r="L28" s="18">
        <f t="shared" si="10"/>
        <v>-7219.2513368983846</v>
      </c>
      <c r="M28" s="31">
        <f t="shared" si="11"/>
        <v>70.599999999999994</v>
      </c>
      <c r="N28" s="32">
        <f t="shared" si="12"/>
        <v>-5.6149732620320893E-2</v>
      </c>
      <c r="O28" s="18">
        <f t="shared" si="13"/>
        <v>-5614.9732620320892</v>
      </c>
      <c r="Q28" s="257"/>
      <c r="R28" s="258"/>
      <c r="S28" s="259"/>
    </row>
    <row r="29" spans="1:19" ht="17.25" customHeight="1" thickBot="1">
      <c r="A29" s="125" t="s">
        <v>72</v>
      </c>
      <c r="B29" s="126">
        <f t="shared" si="0"/>
        <v>24.5</v>
      </c>
      <c r="C29" s="77">
        <f t="shared" si="1"/>
        <v>-8.0971659999999994E-3</v>
      </c>
      <c r="D29" s="15">
        <f t="shared" si="2"/>
        <v>23.2</v>
      </c>
      <c r="E29" s="32">
        <f t="shared" si="3"/>
        <v>-5.3061224489795944E-2</v>
      </c>
      <c r="F29" s="18">
        <f t="shared" si="4"/>
        <v>-5306.1224489795941</v>
      </c>
      <c r="G29" s="31">
        <f t="shared" si="5"/>
        <v>23.4</v>
      </c>
      <c r="H29" s="32">
        <f t="shared" si="6"/>
        <v>-4.4897959183673529E-2</v>
      </c>
      <c r="I29" s="101">
        <f t="shared" si="7"/>
        <v>-4489.7959183673529</v>
      </c>
      <c r="J29" s="15">
        <f t="shared" si="8"/>
        <v>22.9</v>
      </c>
      <c r="K29" s="32">
        <f t="shared" si="9"/>
        <v>-6.5306122448979653E-2</v>
      </c>
      <c r="L29" s="18">
        <f t="shared" si="10"/>
        <v>-6530.612244897965</v>
      </c>
      <c r="M29" s="31">
        <f t="shared" si="11"/>
        <v>23.2</v>
      </c>
      <c r="N29" s="32">
        <f t="shared" si="12"/>
        <v>-5.3061224489795944E-2</v>
      </c>
      <c r="O29" s="18">
        <f t="shared" si="13"/>
        <v>-5306.1224489795941</v>
      </c>
      <c r="Q29" s="250"/>
      <c r="R29" s="250"/>
      <c r="S29" s="250"/>
    </row>
    <row r="30" spans="1:19" ht="17.25" customHeight="1" thickBot="1">
      <c r="A30" s="125" t="s">
        <v>216</v>
      </c>
      <c r="B30" s="126">
        <f t="shared" si="0"/>
        <v>11.5</v>
      </c>
      <c r="C30" s="77">
        <f t="shared" si="1"/>
        <v>-2.54237288E-2</v>
      </c>
      <c r="D30" s="15">
        <f t="shared" si="2"/>
        <v>10.7</v>
      </c>
      <c r="E30" s="32">
        <f t="shared" si="3"/>
        <v>-6.9565217391304404E-2</v>
      </c>
      <c r="F30" s="18">
        <f t="shared" si="4"/>
        <v>-6956.5217391304404</v>
      </c>
      <c r="G30" s="31">
        <f t="shared" si="5"/>
        <v>10.8</v>
      </c>
      <c r="H30" s="32">
        <f t="shared" si="6"/>
        <v>-6.0869565217391244E-2</v>
      </c>
      <c r="I30" s="101">
        <f t="shared" si="7"/>
        <v>-6086.9565217391246</v>
      </c>
      <c r="J30" s="15">
        <f t="shared" si="8"/>
        <v>10.6</v>
      </c>
      <c r="K30" s="32">
        <f t="shared" si="9"/>
        <v>-7.8260869565217425E-2</v>
      </c>
      <c r="L30" s="18">
        <f t="shared" si="10"/>
        <v>-7826.0869565217426</v>
      </c>
      <c r="M30" s="31">
        <f t="shared" si="11"/>
        <v>10.6</v>
      </c>
      <c r="N30" s="32">
        <f t="shared" si="12"/>
        <v>-7.8260869565217425E-2</v>
      </c>
      <c r="O30" s="18">
        <f t="shared" si="13"/>
        <v>-7826.0869565217426</v>
      </c>
      <c r="Q30" s="260"/>
      <c r="R30" s="260"/>
      <c r="S30" s="260"/>
    </row>
    <row r="31" spans="1:19" ht="17.25" customHeight="1" thickBot="1">
      <c r="A31" s="127" t="s">
        <v>190</v>
      </c>
      <c r="B31" s="128">
        <f t="shared" si="0"/>
        <v>19.399999999999999</v>
      </c>
      <c r="C31" s="78">
        <f t="shared" si="1"/>
        <v>-1.52284264E-2</v>
      </c>
      <c r="D31" s="20">
        <f t="shared" si="2"/>
        <v>17.8</v>
      </c>
      <c r="E31" s="21">
        <f t="shared" si="3"/>
        <v>-8.2474226804123613E-2</v>
      </c>
      <c r="F31" s="22">
        <f t="shared" si="4"/>
        <v>-8247.4226804123609</v>
      </c>
      <c r="G31" s="30">
        <f t="shared" si="5"/>
        <v>18.2</v>
      </c>
      <c r="H31" s="21">
        <f t="shared" si="6"/>
        <v>-6.1855670103092751E-2</v>
      </c>
      <c r="I31" s="105">
        <f t="shared" si="7"/>
        <v>-6185.5670103092752</v>
      </c>
      <c r="J31" s="20">
        <f t="shared" si="8"/>
        <v>17.600000000000001</v>
      </c>
      <c r="K31" s="21">
        <f t="shared" si="9"/>
        <v>-9.278350515463904E-2</v>
      </c>
      <c r="L31" s="22">
        <f t="shared" si="10"/>
        <v>-9278.3505154639042</v>
      </c>
      <c r="M31" s="30">
        <f t="shared" si="11"/>
        <v>17.7</v>
      </c>
      <c r="N31" s="21">
        <f t="shared" si="12"/>
        <v>-8.762886597938141E-2</v>
      </c>
      <c r="O31" s="22">
        <f t="shared" si="13"/>
        <v>-8762.8865979381408</v>
      </c>
      <c r="Q31" s="260"/>
      <c r="R31" s="260"/>
      <c r="S31" s="260"/>
    </row>
    <row r="32" spans="1:19" ht="17.25" customHeight="1" thickBot="1">
      <c r="A32" s="125" t="s">
        <v>150</v>
      </c>
      <c r="B32" s="129">
        <f t="shared" si="0"/>
        <v>13.4</v>
      </c>
      <c r="C32" s="80">
        <f t="shared" si="1"/>
        <v>-2.1897810199999999E-2</v>
      </c>
      <c r="D32" s="106">
        <f t="shared" si="2"/>
        <v>12.4</v>
      </c>
      <c r="E32" s="107">
        <f t="shared" si="3"/>
        <v>-7.4626865671641784E-2</v>
      </c>
      <c r="F32" s="108">
        <f t="shared" si="4"/>
        <v>-7462.6865671641781</v>
      </c>
      <c r="G32" s="109">
        <f t="shared" si="5"/>
        <v>12.4</v>
      </c>
      <c r="H32" s="107">
        <f t="shared" si="6"/>
        <v>-7.4626865671641784E-2</v>
      </c>
      <c r="I32" s="110">
        <f t="shared" si="7"/>
        <v>-7462.6865671641781</v>
      </c>
      <c r="J32" s="106">
        <f t="shared" si="8"/>
        <v>12.2</v>
      </c>
      <c r="K32" s="107">
        <f t="shared" si="9"/>
        <v>-8.9552238805970227E-2</v>
      </c>
      <c r="L32" s="108">
        <f t="shared" si="10"/>
        <v>-8955.2238805970228</v>
      </c>
      <c r="M32" s="109">
        <f t="shared" si="11"/>
        <v>12.3</v>
      </c>
      <c r="N32" s="107">
        <f t="shared" si="12"/>
        <v>-8.2089552238805943E-2</v>
      </c>
      <c r="O32" s="108">
        <f t="shared" si="13"/>
        <v>-8208.9552238805936</v>
      </c>
      <c r="Q32" s="250"/>
      <c r="R32" s="250"/>
      <c r="S32" s="250"/>
    </row>
    <row r="33" spans="1:19" ht="17.25" customHeight="1" thickBot="1">
      <c r="A33" s="125" t="s">
        <v>210</v>
      </c>
      <c r="B33" s="126">
        <f t="shared" si="0"/>
        <v>12.5</v>
      </c>
      <c r="C33" s="77">
        <f t="shared" si="1"/>
        <v>-3.1007751900000002E-2</v>
      </c>
      <c r="D33" s="15">
        <f t="shared" si="2"/>
        <v>12</v>
      </c>
      <c r="E33" s="32">
        <f t="shared" si="3"/>
        <v>-0.04</v>
      </c>
      <c r="F33" s="18">
        <f t="shared" si="4"/>
        <v>-4000</v>
      </c>
      <c r="G33" s="31">
        <f t="shared" si="5"/>
        <v>12</v>
      </c>
      <c r="H33" s="32">
        <f t="shared" si="6"/>
        <v>-0.04</v>
      </c>
      <c r="I33" s="101">
        <f t="shared" si="7"/>
        <v>-4000</v>
      </c>
      <c r="J33" s="15">
        <f t="shared" si="8"/>
        <v>11.8</v>
      </c>
      <c r="K33" s="32">
        <f t="shared" si="9"/>
        <v>-5.5999999999999946E-2</v>
      </c>
      <c r="L33" s="18">
        <f t="shared" si="10"/>
        <v>-5599.9999999999945</v>
      </c>
      <c r="M33" s="31">
        <f t="shared" si="11"/>
        <v>11.8</v>
      </c>
      <c r="N33" s="32">
        <f t="shared" si="12"/>
        <v>-5.5999999999999946E-2</v>
      </c>
      <c r="O33" s="18">
        <f t="shared" si="13"/>
        <v>-5599.9999999999945</v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-7.1421157523127679E-2</v>
      </c>
      <c r="F37" s="28">
        <f>SUM(F17:F36)</f>
        <v>-121415.96778931706</v>
      </c>
      <c r="G37" s="26" t="s">
        <v>43</v>
      </c>
      <c r="H37" s="27">
        <f>IF(COUNT(H17:H36), SUM(H17:H36) / COUNT(H17:H36), 0)</f>
        <v>-5.7914319024586172E-2</v>
      </c>
      <c r="I37" s="28">
        <f>SUM(I17:I36)</f>
        <v>-98454.34234179648</v>
      </c>
      <c r="J37" s="26" t="s">
        <v>43</v>
      </c>
      <c r="K37" s="27">
        <f>IF(COUNT(K17:K36), SUM(K17:K36) / COUNT(K17:K36), 0)</f>
        <v>-7.9798153940680711E-2</v>
      </c>
      <c r="L37" s="28">
        <f>SUM(L17:L36)</f>
        <v>-135656.86169915719</v>
      </c>
      <c r="M37" s="26" t="s">
        <v>43</v>
      </c>
      <c r="N37" s="27">
        <f>IF(COUNT(N17:N36), SUM(N17:N36) / COUNT(N17:N36), 0)</f>
        <v>-7.4837917205741802E-2</v>
      </c>
      <c r="O37" s="28">
        <f>SUM(O17:O36)</f>
        <v>-127224.45924976107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227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2021-08-18(수) 오전 00:00</v>
      </c>
      <c r="C42" s="302"/>
      <c r="D42" s="274" t="str">
        <f>TEXT($G$1, "[$-ko-KR]yyyy-mm-dd(ddd) ") &amp; "오후 14:00"</f>
        <v>2021-08-18(수) 오후 14:00</v>
      </c>
      <c r="E42" s="275"/>
      <c r="F42" s="276"/>
      <c r="G42" s="274" t="str">
        <f>TEXT($G$1, "[$-ko-KR]yyyy-mm-dd(ddd) ") &amp; "오후 19:00"</f>
        <v>2021-08-18(수) 오후 19:00</v>
      </c>
      <c r="H42" s="275"/>
      <c r="I42" s="276"/>
      <c r="J42" s="274" t="str">
        <f>TEXT($G$1, "[$-ko-KR]yyyy-mm-dd(ddd) ") &amp; "오후 21:00"</f>
        <v>2021-08-18(수) 오후 21:00</v>
      </c>
      <c r="K42" s="275"/>
      <c r="L42" s="276"/>
      <c r="M42" s="274" t="str">
        <f>TEXT($G$1+1, "[$-ko-KR]yyyy-mm-dd(ddd) ") &amp; "오전 00:00"</f>
        <v>2021-08-19(목)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8" t="s">
        <v>58</v>
      </c>
      <c r="H43" s="229" t="s">
        <v>268</v>
      </c>
      <c r="I43" s="23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122</v>
      </c>
      <c r="B44" s="124">
        <v>37</v>
      </c>
      <c r="C44" s="76">
        <v>1.9283746599999999E-2</v>
      </c>
      <c r="D44" s="13">
        <v>32.799999999999997</v>
      </c>
      <c r="E44" s="14">
        <f>IF(ISNUMBER(D44), (D44 - $B44) / $B44, "")</f>
        <v>-0.11351351351351359</v>
      </c>
      <c r="F44" s="16">
        <f>IF(ISNUMBER(D44), $B64 * E44, "")</f>
        <v>-11351.351351351359</v>
      </c>
      <c r="G44" s="29">
        <v>34.4</v>
      </c>
      <c r="H44" s="14">
        <f>IF(ISNUMBER(G44), (G44 - $B44) / $B44, "")</f>
        <v>-7.0270270270270302E-2</v>
      </c>
      <c r="I44" s="100">
        <f>IF(ISNUMBER(G44), $B64 * H44, "")</f>
        <v>-7027.0270270270303</v>
      </c>
      <c r="J44" s="13">
        <v>32.700000000000003</v>
      </c>
      <c r="K44" s="14">
        <f>IF(ISNUMBER(J44), (J44 - $B44) / $B44, "")</f>
        <v>-0.11621621621621614</v>
      </c>
      <c r="L44" s="16">
        <f>IF(ISNUMBER(J44), $B64 * K44, "")</f>
        <v>-11621.621621621614</v>
      </c>
      <c r="M44" s="29">
        <v>33.299999999999997</v>
      </c>
      <c r="N44" s="14">
        <f>IF(ISNUMBER(M44), (M44 - $B44) / $B44, "")</f>
        <v>-0.10000000000000007</v>
      </c>
      <c r="O44" s="16">
        <f>IF(ISNUMBER(M44), $B64 * N44, "")</f>
        <v>-10000.000000000007</v>
      </c>
      <c r="Q44" s="260"/>
      <c r="R44" s="260"/>
      <c r="S44" s="260"/>
    </row>
    <row r="45" spans="1:19" ht="17.25" customHeight="1" thickBot="1">
      <c r="A45" s="125" t="s">
        <v>208</v>
      </c>
      <c r="B45" s="126">
        <v>14.4</v>
      </c>
      <c r="C45" s="77">
        <v>6.9930069999999999E-3</v>
      </c>
      <c r="D45" s="15">
        <v>13.5</v>
      </c>
      <c r="E45" s="32">
        <f t="shared" ref="E45:E48" si="14">IF(ISNUMBER(D45), (D45 - $B45) / $B45, "")</f>
        <v>-6.2500000000000028E-2</v>
      </c>
      <c r="F45" s="18">
        <f>IF(ISNUMBER(D45), $B64 * E45, "")</f>
        <v>-6250.0000000000027</v>
      </c>
      <c r="G45" s="31">
        <v>13.6</v>
      </c>
      <c r="H45" s="32">
        <f t="shared" ref="H45:H48" si="15">IF(ISNUMBER(G45), (G45 - $B45) / $B45, "")</f>
        <v>-5.5555555555555601E-2</v>
      </c>
      <c r="I45" s="101">
        <f>IF(ISNUMBER(G45), $B64 * H45, "")</f>
        <v>-5555.5555555555602</v>
      </c>
      <c r="J45" s="15">
        <v>13.4</v>
      </c>
      <c r="K45" s="32">
        <f t="shared" ref="K45:K48" si="16">IF(ISNUMBER(J45), (J45 - $B45) / $B45, "")</f>
        <v>-6.9444444444444448E-2</v>
      </c>
      <c r="L45" s="18">
        <f>IF(ISNUMBER(J45), $B64 * K45, "")</f>
        <v>-6944.4444444444443</v>
      </c>
      <c r="M45" s="31">
        <v>13.5</v>
      </c>
      <c r="N45" s="32">
        <f t="shared" ref="N45:N48" si="17">IF(ISNUMBER(M45), (M45 - $B45) / $B45, "")</f>
        <v>-6.2500000000000028E-2</v>
      </c>
      <c r="O45" s="18">
        <f>IF(ISNUMBER(M45), $B64 * N45, "")</f>
        <v>-6250.0000000000027</v>
      </c>
      <c r="Q45" s="260"/>
      <c r="R45" s="260"/>
      <c r="S45" s="260"/>
    </row>
    <row r="46" spans="1:19" ht="17.25" customHeight="1" thickBot="1">
      <c r="A46" s="125" t="s">
        <v>65</v>
      </c>
      <c r="B46" s="126">
        <v>37.9</v>
      </c>
      <c r="C46" s="77">
        <v>-2.6315789000000002E-3</v>
      </c>
      <c r="D46" s="15">
        <v>35.9</v>
      </c>
      <c r="E46" s="32">
        <f t="shared" si="14"/>
        <v>-5.2770448548812667E-2</v>
      </c>
      <c r="F46" s="18">
        <f>IF(ISNUMBER(D46), $B64 * E46, "")</f>
        <v>-5277.0448548812665</v>
      </c>
      <c r="G46" s="31">
        <v>36.299999999999997</v>
      </c>
      <c r="H46" s="32">
        <f t="shared" si="15"/>
        <v>-4.2216358839050172E-2</v>
      </c>
      <c r="I46" s="101">
        <f>IF(ISNUMBER(G46), $B64 * H46, "")</f>
        <v>-4221.6358839050172</v>
      </c>
      <c r="J46" s="15">
        <v>35.700000000000003</v>
      </c>
      <c r="K46" s="32">
        <f t="shared" si="16"/>
        <v>-5.804749340369382E-2</v>
      </c>
      <c r="L46" s="18">
        <f>IF(ISNUMBER(J46), $B64 * K46, "")</f>
        <v>-5804.7493403693816</v>
      </c>
      <c r="M46" s="31">
        <v>35.6</v>
      </c>
      <c r="N46" s="32">
        <f t="shared" si="17"/>
        <v>-6.068601583113449E-2</v>
      </c>
      <c r="O46" s="18">
        <f>IF(ISNUMBER(M46), $B64 * N46, "")</f>
        <v>-6068.6015831134491</v>
      </c>
      <c r="Q46" s="250"/>
      <c r="R46" s="250"/>
      <c r="S46" s="250"/>
    </row>
    <row r="47" spans="1:19" ht="17.25" customHeight="1" thickBot="1">
      <c r="A47" s="125" t="s">
        <v>72</v>
      </c>
      <c r="B47" s="126">
        <v>24.5</v>
      </c>
      <c r="C47" s="77">
        <v>-8.0971659999999994E-3</v>
      </c>
      <c r="D47" s="15">
        <v>23.2</v>
      </c>
      <c r="E47" s="32">
        <f t="shared" si="14"/>
        <v>-5.3061224489795944E-2</v>
      </c>
      <c r="F47" s="18">
        <f>IF(ISNUMBER(D47), $B64 * E47, "")</f>
        <v>-5306.1224489795941</v>
      </c>
      <c r="G47" s="31">
        <v>23.4</v>
      </c>
      <c r="H47" s="32">
        <f t="shared" si="15"/>
        <v>-4.4897959183673529E-2</v>
      </c>
      <c r="I47" s="101">
        <f>IF(ISNUMBER(G47), $B64 * H47, "")</f>
        <v>-4489.7959183673529</v>
      </c>
      <c r="J47" s="15">
        <v>22.9</v>
      </c>
      <c r="K47" s="32">
        <f t="shared" si="16"/>
        <v>-6.5306122448979653E-2</v>
      </c>
      <c r="L47" s="18">
        <f>IF(ISNUMBER(J47), $B64 * K47, "")</f>
        <v>-6530.612244897965</v>
      </c>
      <c r="M47" s="31">
        <v>23.2</v>
      </c>
      <c r="N47" s="32">
        <f t="shared" si="17"/>
        <v>-5.3061224489795944E-2</v>
      </c>
      <c r="O47" s="18">
        <f>IF(ISNUMBER(M47), $B64 * N47, "")</f>
        <v>-5306.1224489795941</v>
      </c>
      <c r="Q47" s="250"/>
      <c r="R47" s="250"/>
      <c r="S47" s="250"/>
    </row>
    <row r="48" spans="1:19" ht="17.25" customHeight="1" thickBot="1">
      <c r="A48" s="127" t="s">
        <v>98</v>
      </c>
      <c r="B48" s="128">
        <v>5.32</v>
      </c>
      <c r="C48" s="78">
        <v>-1.2987013E-2</v>
      </c>
      <c r="D48" s="20">
        <v>4.91</v>
      </c>
      <c r="E48" s="21">
        <f t="shared" si="14"/>
        <v>-7.7067669172932354E-2</v>
      </c>
      <c r="F48" s="22">
        <f>IF(ISNUMBER(D48), $B64 * E48, "")</f>
        <v>-7706.7669172932356</v>
      </c>
      <c r="G48" s="30">
        <v>5.03</v>
      </c>
      <c r="H48" s="21">
        <f t="shared" si="15"/>
        <v>-5.4511278195488726E-2</v>
      </c>
      <c r="I48" s="105">
        <f>IF(ISNUMBER(G48), $B64 * H48, "")</f>
        <v>-5451.1278195488721</v>
      </c>
      <c r="J48" s="20">
        <v>4.87</v>
      </c>
      <c r="K48" s="21">
        <f t="shared" si="16"/>
        <v>-8.4586466165413557E-2</v>
      </c>
      <c r="L48" s="22">
        <f>IF(ISNUMBER(J48), $B64 * K48, "")</f>
        <v>-8458.6466165413549</v>
      </c>
      <c r="M48" s="30">
        <v>4.88</v>
      </c>
      <c r="N48" s="21">
        <f t="shared" si="17"/>
        <v>-8.2706766917293298E-2</v>
      </c>
      <c r="O48" s="22">
        <f>IF(ISNUMBER(M48), $B64 * N48, "")</f>
        <v>-8270.6766917293298</v>
      </c>
      <c r="Q48" s="250"/>
      <c r="R48" s="250"/>
      <c r="S48" s="250"/>
    </row>
    <row r="49" spans="1:19" ht="17.25" customHeight="1" thickBot="1">
      <c r="A49" s="125" t="s">
        <v>250</v>
      </c>
      <c r="B49" s="129">
        <v>83.2</v>
      </c>
      <c r="C49" s="80">
        <v>-1.30486358E-2</v>
      </c>
      <c r="D49" s="106">
        <v>77.2</v>
      </c>
      <c r="E49" s="107">
        <f>IF(ISNUMBER(D49), (D49 - $B49) / $B49, "")</f>
        <v>-7.2115384615384609E-2</v>
      </c>
      <c r="F49" s="108">
        <f>IF(ISNUMBER(D49), $B64 * E49, "")</f>
        <v>-7211.538461538461</v>
      </c>
      <c r="G49" s="109">
        <v>78.5</v>
      </c>
      <c r="H49" s="107">
        <f>IF(ISNUMBER(G49), (G49 - $B49) / $B49, "")</f>
        <v>-5.6490384615384651E-2</v>
      </c>
      <c r="I49" s="110">
        <f>IF(ISNUMBER(G49), $B64 * H49, "")</f>
        <v>-5649.0384615384646</v>
      </c>
      <c r="J49" s="106">
        <v>77</v>
      </c>
      <c r="K49" s="107">
        <f>IF(ISNUMBER(J49), (J49 - $B49) / $B49, "")</f>
        <v>-7.4519230769230796E-2</v>
      </c>
      <c r="L49" s="108">
        <f>IF(ISNUMBER(J49), $B64 * K49, "")</f>
        <v>-7451.9230769230799</v>
      </c>
      <c r="M49" s="109">
        <v>76.8</v>
      </c>
      <c r="N49" s="107">
        <f>IF(ISNUMBER(M49), (M49 - $B49) / $B49, "")</f>
        <v>-7.6923076923076983E-2</v>
      </c>
      <c r="O49" s="108">
        <f>IF(ISNUMBER(M49), $B64 * N49, "")</f>
        <v>-7692.3076923076978</v>
      </c>
      <c r="Q49" s="250"/>
      <c r="R49" s="250"/>
      <c r="S49" s="250"/>
    </row>
    <row r="50" spans="1:19" ht="17.25" customHeight="1" thickBot="1">
      <c r="A50" s="125" t="s">
        <v>188</v>
      </c>
      <c r="B50" s="126">
        <v>13</v>
      </c>
      <c r="C50" s="77">
        <v>-1.51515152E-2</v>
      </c>
      <c r="D50" s="15">
        <v>12.2</v>
      </c>
      <c r="E50" s="32">
        <f t="shared" ref="E50:E53" si="18">IF(ISNUMBER(D50), (D50 - $B50) / $B50, "")</f>
        <v>-6.153846153846159E-2</v>
      </c>
      <c r="F50" s="18">
        <f>IF(ISNUMBER(D50), $B64 * E50, "")</f>
        <v>-6153.8461538461588</v>
      </c>
      <c r="G50" s="31">
        <v>12.3</v>
      </c>
      <c r="H50" s="32">
        <f t="shared" ref="H50:H53" si="19">IF(ISNUMBER(G50), (G50 - $B50) / $B50, "")</f>
        <v>-5.3846153846153794E-2</v>
      </c>
      <c r="I50" s="101">
        <f>IF(ISNUMBER(G50), $B64 * H50, "")</f>
        <v>-5384.6153846153793</v>
      </c>
      <c r="J50" s="15">
        <v>12</v>
      </c>
      <c r="K50" s="32">
        <f t="shared" ref="K50:K53" si="20">IF(ISNUMBER(J50), (J50 - $B50) / $B50, "")</f>
        <v>-7.6923076923076927E-2</v>
      </c>
      <c r="L50" s="18">
        <f>IF(ISNUMBER(J50), $B64 * K50, "")</f>
        <v>-7692.3076923076924</v>
      </c>
      <c r="M50" s="31">
        <v>12.1</v>
      </c>
      <c r="N50" s="32">
        <f t="shared" ref="N50:N53" si="21">IF(ISNUMBER(M50), (M50 - $B50) / $B50, "")</f>
        <v>-6.9230769230769262E-2</v>
      </c>
      <c r="O50" s="18">
        <f>IF(ISNUMBER(M50), $B64 * N50, "")</f>
        <v>-6923.0769230769265</v>
      </c>
      <c r="Q50" s="250"/>
      <c r="R50" s="250"/>
      <c r="S50" s="250"/>
    </row>
    <row r="51" spans="1:19" ht="17.25" customHeight="1" thickBot="1">
      <c r="A51" s="125" t="s">
        <v>190</v>
      </c>
      <c r="B51" s="126">
        <v>19.399999999999999</v>
      </c>
      <c r="C51" s="77">
        <v>-1.52284264E-2</v>
      </c>
      <c r="D51" s="15">
        <v>17.8</v>
      </c>
      <c r="E51" s="32">
        <f t="shared" si="18"/>
        <v>-8.2474226804123613E-2</v>
      </c>
      <c r="F51" s="18">
        <f>IF(ISNUMBER(D51), $B64 * E51, "")</f>
        <v>-8247.4226804123609</v>
      </c>
      <c r="G51" s="31">
        <v>18.2</v>
      </c>
      <c r="H51" s="32">
        <f t="shared" si="19"/>
        <v>-6.1855670103092751E-2</v>
      </c>
      <c r="I51" s="101">
        <f>IF(ISNUMBER(G51), $B64 * H51, "")</f>
        <v>-6185.5670103092752</v>
      </c>
      <c r="J51" s="15">
        <v>17.600000000000001</v>
      </c>
      <c r="K51" s="32">
        <f t="shared" si="20"/>
        <v>-9.278350515463904E-2</v>
      </c>
      <c r="L51" s="18">
        <f>IF(ISNUMBER(J51), $B64 * K51, "")</f>
        <v>-9278.3505154639042</v>
      </c>
      <c r="M51" s="31">
        <v>17.7</v>
      </c>
      <c r="N51" s="32">
        <f t="shared" si="21"/>
        <v>-8.762886597938141E-2</v>
      </c>
      <c r="O51" s="18">
        <f>IF(ISNUMBER(M51), $B64 * N51, "")</f>
        <v>-8762.8865979381408</v>
      </c>
      <c r="Q51" s="250"/>
      <c r="R51" s="250"/>
      <c r="S51" s="250"/>
    </row>
    <row r="52" spans="1:19" ht="17.25" customHeight="1" thickBot="1">
      <c r="A52" s="125" t="s">
        <v>202</v>
      </c>
      <c r="B52" s="126">
        <v>92.8</v>
      </c>
      <c r="C52" s="77">
        <v>-2.0063358E-2</v>
      </c>
      <c r="D52" s="15">
        <v>84.7</v>
      </c>
      <c r="E52" s="32">
        <f t="shared" si="18"/>
        <v>-8.7284482758620635E-2</v>
      </c>
      <c r="F52" s="18">
        <f>IF(ISNUMBER(D52), $B64 * E52, "")</f>
        <v>-8728.4482758620634</v>
      </c>
      <c r="G52" s="31">
        <v>87.9</v>
      </c>
      <c r="H52" s="32">
        <f t="shared" si="19"/>
        <v>-5.2801724137930946E-2</v>
      </c>
      <c r="I52" s="101">
        <f>IF(ISNUMBER(G52), $B64 * H52, "")</f>
        <v>-5280.1724137930942</v>
      </c>
      <c r="J52" s="15">
        <v>84.5</v>
      </c>
      <c r="K52" s="32">
        <f t="shared" si="20"/>
        <v>-8.9439655172413771E-2</v>
      </c>
      <c r="L52" s="18">
        <f>IF(ISNUMBER(J52), $B64 * K52, "")</f>
        <v>-8943.9655172413768</v>
      </c>
      <c r="M52" s="31">
        <v>85</v>
      </c>
      <c r="N52" s="32">
        <f t="shared" si="21"/>
        <v>-8.4051724137931008E-2</v>
      </c>
      <c r="O52" s="18">
        <f>IF(ISNUMBER(M52), $B64 * N52, "")</f>
        <v>-8405.1724137931014</v>
      </c>
      <c r="Q52" s="33"/>
      <c r="R52" s="33"/>
    </row>
    <row r="53" spans="1:19" ht="17.25" customHeight="1" thickBot="1">
      <c r="A53" s="130" t="s">
        <v>148</v>
      </c>
      <c r="B53" s="131">
        <v>22.4</v>
      </c>
      <c r="C53" s="79">
        <v>-2.18340611E-2</v>
      </c>
      <c r="D53" s="24">
        <v>20.7</v>
      </c>
      <c r="E53" s="25">
        <f t="shared" si="18"/>
        <v>-7.5892857142857109E-2</v>
      </c>
      <c r="F53" s="104">
        <f>IF(ISNUMBER(D53), $B64 * E53, "")</f>
        <v>-7589.285714285711</v>
      </c>
      <c r="G53" s="102">
        <v>20.9</v>
      </c>
      <c r="H53" s="25">
        <f t="shared" si="19"/>
        <v>-6.6964285714285712E-2</v>
      </c>
      <c r="I53" s="103">
        <f>IF(ISNUMBER(G53), $B64 * H53, "")</f>
        <v>-6696.4285714285716</v>
      </c>
      <c r="J53" s="24">
        <v>20.399999999999999</v>
      </c>
      <c r="K53" s="25">
        <f t="shared" si="20"/>
        <v>-8.9285714285714288E-2</v>
      </c>
      <c r="L53" s="104">
        <f>IF(ISNUMBER(J53), $B64 * K53, "")</f>
        <v>-8928.5714285714294</v>
      </c>
      <c r="M53" s="102">
        <v>20.7</v>
      </c>
      <c r="N53" s="25">
        <f t="shared" si="21"/>
        <v>-7.5892857142857109E-2</v>
      </c>
      <c r="O53" s="104">
        <f>IF(ISNUMBER(M53), $B64 * N53, "")</f>
        <v>-7589.285714285711</v>
      </c>
      <c r="Q53" s="251"/>
      <c r="R53" s="252"/>
      <c r="S53" s="253"/>
    </row>
    <row r="54" spans="1:19" ht="17.25" customHeight="1">
      <c r="A54" s="123" t="s">
        <v>150</v>
      </c>
      <c r="B54" s="124">
        <v>13.4</v>
      </c>
      <c r="C54" s="76">
        <v>-2.1897810199999999E-2</v>
      </c>
      <c r="D54" s="13">
        <v>12.4</v>
      </c>
      <c r="E54" s="14">
        <f>IF(ISNUMBER(D54), (D54 - $B54) / $B54, "")</f>
        <v>-7.4626865671641784E-2</v>
      </c>
      <c r="F54" s="16">
        <f>IF(ISNUMBER(D54), $B64 * E54, "")</f>
        <v>-7462.6865671641781</v>
      </c>
      <c r="G54" s="29">
        <v>12.4</v>
      </c>
      <c r="H54" s="14">
        <f>IF(ISNUMBER(G54), (G54 - $B54) / $B54, "")</f>
        <v>-7.4626865671641784E-2</v>
      </c>
      <c r="I54" s="100">
        <f>IF(ISNUMBER(G54), $B64 * H54, "")</f>
        <v>-7462.6865671641781</v>
      </c>
      <c r="J54" s="13">
        <v>12.2</v>
      </c>
      <c r="K54" s="14">
        <f>IF(ISNUMBER(J54), (J54 - $B54) / $B54, "")</f>
        <v>-8.9552238805970227E-2</v>
      </c>
      <c r="L54" s="16">
        <f>IF(ISNUMBER(J54), $B64 * K54, "")</f>
        <v>-8955.2238805970228</v>
      </c>
      <c r="M54" s="29">
        <v>12.3</v>
      </c>
      <c r="N54" s="14">
        <f>IF(ISNUMBER(M54), (M54 - $B54) / $B54, "")</f>
        <v>-8.2089552238805943E-2</v>
      </c>
      <c r="O54" s="16">
        <f>IF(ISNUMBER(M54), $B64 * N54, "")</f>
        <v>-8208.9552238805936</v>
      </c>
      <c r="Q54" s="254"/>
      <c r="R54" s="255"/>
      <c r="S54" s="256"/>
    </row>
    <row r="55" spans="1:19" ht="17.25" customHeight="1" thickBot="1">
      <c r="A55" s="125" t="s">
        <v>240</v>
      </c>
      <c r="B55" s="126">
        <v>74.8</v>
      </c>
      <c r="C55" s="77">
        <v>-2.2222222199999999E-2</v>
      </c>
      <c r="D55" s="15">
        <v>70.2</v>
      </c>
      <c r="E55" s="32">
        <f t="shared" ref="E55:E58" si="22">IF(ISNUMBER(D55), (D55 - $B55) / $B55, "")</f>
        <v>-6.1497326203208483E-2</v>
      </c>
      <c r="F55" s="18">
        <f>IF(ISNUMBER(D55), $B64 * E55, "")</f>
        <v>-6149.7326203208486</v>
      </c>
      <c r="G55" s="31">
        <v>70.900000000000006</v>
      </c>
      <c r="H55" s="32">
        <f t="shared" ref="H55:H58" si="23">IF(ISNUMBER(G55), (G55 - $B55) / $B55, "")</f>
        <v>-5.2139037433154969E-2</v>
      </c>
      <c r="I55" s="101">
        <f>IF(ISNUMBER(G55), $B64 * H55, "")</f>
        <v>-5213.9037433154972</v>
      </c>
      <c r="J55" s="15">
        <v>69.400000000000006</v>
      </c>
      <c r="K55" s="32">
        <f t="shared" ref="K55:K58" si="24">IF(ISNUMBER(J55), (J55 - $B55) / $B55, "")</f>
        <v>-7.2192513368983843E-2</v>
      </c>
      <c r="L55" s="18">
        <f>IF(ISNUMBER(J55), $B64 * K55, "")</f>
        <v>-7219.2513368983846</v>
      </c>
      <c r="M55" s="31">
        <v>70.599999999999994</v>
      </c>
      <c r="N55" s="32">
        <f t="shared" ref="N55:N58" si="25">IF(ISNUMBER(M55), (M55 - $B55) / $B55, "")</f>
        <v>-5.6149732620320893E-2</v>
      </c>
      <c r="O55" s="18">
        <f>IF(ISNUMBER(M55), $B64 * N55, "")</f>
        <v>-5614.9732620320892</v>
      </c>
      <c r="Q55" s="257"/>
      <c r="R55" s="258"/>
      <c r="S55" s="259"/>
    </row>
    <row r="56" spans="1:19" ht="17.25" customHeight="1" thickBot="1">
      <c r="A56" s="125" t="s">
        <v>234</v>
      </c>
      <c r="B56" s="126">
        <v>75.2</v>
      </c>
      <c r="C56" s="77">
        <v>-2.3376623400000001E-2</v>
      </c>
      <c r="D56" s="15">
        <v>69.599999999999994</v>
      </c>
      <c r="E56" s="32">
        <f t="shared" si="22"/>
        <v>-7.4468085106383086E-2</v>
      </c>
      <c r="F56" s="18">
        <f>IF(ISNUMBER(D56), $B64 * E56, "")</f>
        <v>-7446.8085106383087</v>
      </c>
      <c r="G56" s="31">
        <v>70.7</v>
      </c>
      <c r="H56" s="32">
        <f t="shared" si="23"/>
        <v>-5.984042553191489E-2</v>
      </c>
      <c r="I56" s="101">
        <f>IF(ISNUMBER(G56), $B64 * H56, "")</f>
        <v>-5984.0425531914889</v>
      </c>
      <c r="J56" s="15">
        <v>69</v>
      </c>
      <c r="K56" s="32">
        <f t="shared" si="24"/>
        <v>-8.2446808510638334E-2</v>
      </c>
      <c r="L56" s="18">
        <f>IF(ISNUMBER(J56), $B64 * K56, "")</f>
        <v>-8244.680851063833</v>
      </c>
      <c r="M56" s="31">
        <v>68.8</v>
      </c>
      <c r="N56" s="32">
        <f t="shared" si="25"/>
        <v>-8.5106382978723472E-2</v>
      </c>
      <c r="O56" s="18">
        <f>IF(ISNUMBER(M56), $B64 * N56, "")</f>
        <v>-8510.6382978723468</v>
      </c>
      <c r="Q56" s="250"/>
      <c r="R56" s="250"/>
      <c r="S56" s="250"/>
    </row>
    <row r="57" spans="1:19" ht="17.25" customHeight="1" thickBot="1">
      <c r="A57" s="125" t="s">
        <v>204</v>
      </c>
      <c r="B57" s="126">
        <v>16.2</v>
      </c>
      <c r="C57" s="77">
        <v>-2.4096385500000001E-2</v>
      </c>
      <c r="D57" s="15">
        <v>14.8</v>
      </c>
      <c r="E57" s="32">
        <f t="shared" si="22"/>
        <v>-8.6419753086419665E-2</v>
      </c>
      <c r="F57" s="18">
        <f>IF(ISNUMBER(D57), $B64 * E57, "")</f>
        <v>-8641.975308641966</v>
      </c>
      <c r="G57" s="31">
        <v>15</v>
      </c>
      <c r="H57" s="32">
        <f t="shared" si="23"/>
        <v>-7.4074074074074028E-2</v>
      </c>
      <c r="I57" s="101">
        <f>IF(ISNUMBER(G57), $B64 * H57, "")</f>
        <v>-7407.4074074074024</v>
      </c>
      <c r="J57" s="15">
        <v>14.8</v>
      </c>
      <c r="K57" s="32">
        <f t="shared" si="24"/>
        <v>-8.6419753086419665E-2</v>
      </c>
      <c r="L57" s="18">
        <f>IF(ISNUMBER(J57), $B64 * K57, "")</f>
        <v>-8641.975308641966</v>
      </c>
      <c r="M57" s="31">
        <v>14.7</v>
      </c>
      <c r="N57" s="32">
        <f t="shared" si="25"/>
        <v>-9.2592592592592601E-2</v>
      </c>
      <c r="O57" s="18">
        <f>IF(ISNUMBER(M57), $B64 * N57, "")</f>
        <v>-9259.2592592592609</v>
      </c>
      <c r="Q57" s="260"/>
      <c r="R57" s="260"/>
      <c r="S57" s="260"/>
    </row>
    <row r="58" spans="1:19" ht="17.25" customHeight="1" thickBot="1">
      <c r="A58" s="127" t="s">
        <v>216</v>
      </c>
      <c r="B58" s="128">
        <v>11.5</v>
      </c>
      <c r="C58" s="78">
        <v>-2.54237288E-2</v>
      </c>
      <c r="D58" s="20">
        <v>10.7</v>
      </c>
      <c r="E58" s="21">
        <f t="shared" si="22"/>
        <v>-6.9565217391304404E-2</v>
      </c>
      <c r="F58" s="22">
        <f>IF(ISNUMBER(D58), $B64 * E58, "")</f>
        <v>-6956.5217391304404</v>
      </c>
      <c r="G58" s="30">
        <v>10.8</v>
      </c>
      <c r="H58" s="21">
        <f t="shared" si="23"/>
        <v>-6.0869565217391244E-2</v>
      </c>
      <c r="I58" s="105">
        <f>IF(ISNUMBER(G58), $B64 * H58, "")</f>
        <v>-6086.9565217391246</v>
      </c>
      <c r="J58" s="20">
        <v>10.6</v>
      </c>
      <c r="K58" s="21">
        <f t="shared" si="24"/>
        <v>-7.8260869565217425E-2</v>
      </c>
      <c r="L58" s="22">
        <f>IF(ISNUMBER(J58), $B64 * K58, "")</f>
        <v>-7826.0869565217426</v>
      </c>
      <c r="M58" s="30">
        <v>10.6</v>
      </c>
      <c r="N58" s="21">
        <f t="shared" si="25"/>
        <v>-7.8260869565217425E-2</v>
      </c>
      <c r="O58" s="22">
        <f>IF(ISNUMBER(M58), $B64 * N58, "")</f>
        <v>-7826.0869565217426</v>
      </c>
      <c r="Q58" s="260"/>
      <c r="R58" s="260"/>
      <c r="S58" s="260"/>
    </row>
    <row r="59" spans="1:19" ht="17.25" customHeight="1" thickBot="1">
      <c r="A59" s="125" t="s">
        <v>178</v>
      </c>
      <c r="B59" s="129">
        <v>17.3</v>
      </c>
      <c r="C59" s="80">
        <v>-2.8089887599999998E-2</v>
      </c>
      <c r="D59" s="106">
        <v>16.100000000000001</v>
      </c>
      <c r="E59" s="107">
        <f>IF(ISNUMBER(D59), (D59 - $B59) / $B59, "")</f>
        <v>-6.9364161849710934E-2</v>
      </c>
      <c r="F59" s="108">
        <f>IF(ISNUMBER(D59), $B64 * E59, "")</f>
        <v>-6936.4161849710936</v>
      </c>
      <c r="G59" s="109">
        <v>16.2</v>
      </c>
      <c r="H59" s="107">
        <f>IF(ISNUMBER(G59), (G59 - $B59) / $B59, "")</f>
        <v>-6.3583815028901813E-2</v>
      </c>
      <c r="I59" s="110">
        <f>IF(ISNUMBER(G59), $B64 * H59, "")</f>
        <v>-6358.3815028901818</v>
      </c>
      <c r="J59" s="106">
        <v>16</v>
      </c>
      <c r="K59" s="107">
        <f>IF(ISNUMBER(J59), (J59 - $B59) / $B59, "")</f>
        <v>-7.5144508670520263E-2</v>
      </c>
      <c r="L59" s="108">
        <f>IF(ISNUMBER(J59), $B64 * K59, "")</f>
        <v>-7514.4508670520263</v>
      </c>
      <c r="M59" s="109">
        <v>16.100000000000001</v>
      </c>
      <c r="N59" s="107">
        <f>IF(ISNUMBER(M59), (M59 - $B59) / $B59, "")</f>
        <v>-6.9364161849710934E-2</v>
      </c>
      <c r="O59" s="108">
        <f>IF(ISNUMBER(M59), $B64 * N59, "")</f>
        <v>-6936.4161849710936</v>
      </c>
      <c r="Q59" s="250"/>
      <c r="R59" s="250"/>
      <c r="S59" s="250"/>
    </row>
    <row r="60" spans="1:19" ht="17.25" customHeight="1" thickBot="1">
      <c r="A60" s="125" t="s">
        <v>210</v>
      </c>
      <c r="B60" s="126">
        <v>12.5</v>
      </c>
      <c r="C60" s="77">
        <v>-3.1007751900000002E-2</v>
      </c>
      <c r="D60" s="15">
        <v>12</v>
      </c>
      <c r="E60" s="32">
        <f t="shared" ref="E60:E63" si="26">IF(ISNUMBER(D60), (D60 - $B60) / $B60, "")</f>
        <v>-0.04</v>
      </c>
      <c r="F60" s="18">
        <f>IF(ISNUMBER(D60), $B64 * E60, "")</f>
        <v>-4000</v>
      </c>
      <c r="G60" s="31">
        <v>12</v>
      </c>
      <c r="H60" s="32">
        <f t="shared" ref="H60:H63" si="27">IF(ISNUMBER(G60), (G60 - $B60) / $B60, "")</f>
        <v>-0.04</v>
      </c>
      <c r="I60" s="101">
        <f>IF(ISNUMBER(G60), $B64 * H60, "")</f>
        <v>-4000</v>
      </c>
      <c r="J60" s="15">
        <v>11.8</v>
      </c>
      <c r="K60" s="32">
        <f t="shared" ref="K60:K63" si="28">IF(ISNUMBER(J60), (J60 - $B60) / $B60, "")</f>
        <v>-5.5999999999999946E-2</v>
      </c>
      <c r="L60" s="18">
        <f>IF(ISNUMBER(J60), $B64 * K60, "")</f>
        <v>-5599.9999999999945</v>
      </c>
      <c r="M60" s="31">
        <v>11.8</v>
      </c>
      <c r="N60" s="32">
        <f t="shared" ref="N60:N63" si="29">IF(ISNUMBER(M60), (M60 - $B60) / $B60, "")</f>
        <v>-5.5999999999999946E-2</v>
      </c>
      <c r="O60" s="18">
        <f>IF(ISNUMBER(M60), $B64 * N60, "")</f>
        <v>-5599.9999999999945</v>
      </c>
      <c r="Q60" s="250"/>
      <c r="R60" s="250"/>
      <c r="S60" s="25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-7.1421157523127679E-2</v>
      </c>
      <c r="F64" s="28">
        <f>SUM(F44:F63)</f>
        <v>-121415.96778931704</v>
      </c>
      <c r="G64" s="26" t="s">
        <v>271</v>
      </c>
      <c r="H64" s="27">
        <f>IF(COUNT(H44:H63), SUM(H44:H63) / COUNT(H44:H63), 0)</f>
        <v>-5.7914319024586179E-2</v>
      </c>
      <c r="I64" s="28">
        <f>SUM(I44:I63)</f>
        <v>-98454.34234179651</v>
      </c>
      <c r="J64" s="26" t="s">
        <v>271</v>
      </c>
      <c r="K64" s="27">
        <f>IF(COUNT(K44:K63), SUM(K44:K63) / COUNT(K44:K63), 0)</f>
        <v>-7.9798153940680711E-2</v>
      </c>
      <c r="L64" s="28">
        <f>SUM(L44:L63)</f>
        <v>-135656.86169915722</v>
      </c>
      <c r="M64" s="26" t="s">
        <v>271</v>
      </c>
      <c r="N64" s="27">
        <f>IF(COUNT(N44:N63), SUM(N44:N63) / COUNT(N44:N63), 0)</f>
        <v>-7.4837917205741816E-2</v>
      </c>
      <c r="O64" s="28">
        <f>SUM(O44:O63)</f>
        <v>-127224.45924976107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227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2021-08-18(수) 오전 00:00</v>
      </c>
      <c r="C69" s="302"/>
      <c r="D69" s="274" t="str">
        <f>TEXT($G$1, "[$-ko-KR]yyyy-mm-dd(ddd) ") &amp; "오후 14:00"</f>
        <v>2021-08-18(수) 오후 14:00</v>
      </c>
      <c r="E69" s="275"/>
      <c r="F69" s="276"/>
      <c r="G69" s="274" t="str">
        <f>TEXT($G$1, "[$-ko-KR]yyyy-mm-dd(ddd) ") &amp; "오후 19:00"</f>
        <v>2021-08-18(수) 오후 19:00</v>
      </c>
      <c r="H69" s="275"/>
      <c r="I69" s="276"/>
      <c r="J69" s="274" t="str">
        <f>TEXT($G$1, "[$-ko-KR]yyyy-mm-dd(ddd) ") &amp; "오후 21:00"</f>
        <v>2021-08-18(수) 오후 21:00</v>
      </c>
      <c r="K69" s="275"/>
      <c r="L69" s="276"/>
      <c r="M69" s="274" t="str">
        <f>TEXT($G$1+1, "[$-ko-KR]yyyy-mm-dd(ddd) ") &amp; "오전 00:00"</f>
        <v>2021-08-19(목)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8" t="s">
        <v>58</v>
      </c>
      <c r="H70" s="229" t="s">
        <v>268</v>
      </c>
      <c r="I70" s="23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130</v>
      </c>
      <c r="B71" s="124">
        <v>118</v>
      </c>
      <c r="C71" s="76">
        <v>2.6086956500000001E-2</v>
      </c>
      <c r="D71" s="13">
        <v>110</v>
      </c>
      <c r="E71" s="14">
        <f>IF(ISNUMBER(D71), (D71 - $B71) / $B71, "")</f>
        <v>-6.7796610169491525E-2</v>
      </c>
      <c r="F71" s="16">
        <f>IF(ISNUMBER(D71), $B91 * E71, "")</f>
        <v>-6779.6610169491523</v>
      </c>
      <c r="G71" s="29">
        <v>109</v>
      </c>
      <c r="H71" s="14">
        <f>IF(ISNUMBER(G71), (G71 - $B71) / $B71, "")</f>
        <v>-7.6271186440677971E-2</v>
      </c>
      <c r="I71" s="100">
        <f>IF(ISNUMBER(G71), $B91 * H71, "")</f>
        <v>-7627.1186440677975</v>
      </c>
      <c r="J71" s="13">
        <v>107</v>
      </c>
      <c r="K71" s="14">
        <f>IF(ISNUMBER(J71), (J71 - $B71) / $B71, "")</f>
        <v>-9.3220338983050849E-2</v>
      </c>
      <c r="L71" s="16">
        <f>IF(ISNUMBER(J71), $B91 * K71, "")</f>
        <v>-9322.0338983050842</v>
      </c>
      <c r="M71" s="29">
        <v>108</v>
      </c>
      <c r="N71" s="14">
        <f>IF(ISNUMBER(M71), (M71 - $B71) / $B71, "")</f>
        <v>-8.4745762711864403E-2</v>
      </c>
      <c r="O71" s="16">
        <f>IF(ISNUMBER(M71), $B91 * N71, "")</f>
        <v>-8474.5762711864409</v>
      </c>
      <c r="Q71" s="260"/>
      <c r="R71" s="260"/>
      <c r="S71" s="260"/>
    </row>
    <row r="72" spans="1:19" ht="17.25" thickBot="1">
      <c r="A72" s="125" t="s">
        <v>86</v>
      </c>
      <c r="B72" s="126">
        <v>427</v>
      </c>
      <c r="C72" s="77">
        <v>1.90930788E-2</v>
      </c>
      <c r="D72" s="15">
        <v>393</v>
      </c>
      <c r="E72" s="32">
        <f t="shared" ref="E72:E75" si="30">IF(ISNUMBER(D72), (D72 - $B72) / $B72, "")</f>
        <v>-7.9625292740046844E-2</v>
      </c>
      <c r="F72" s="18">
        <f>IF(ISNUMBER(D72), $B91 * E72, "")</f>
        <v>-7962.5292740046843</v>
      </c>
      <c r="G72" s="31">
        <v>398</v>
      </c>
      <c r="H72" s="32">
        <f t="shared" ref="H72:H75" si="31">IF(ISNUMBER(G72), (G72 - $B72) / $B72, "")</f>
        <v>-6.7915690866510545E-2</v>
      </c>
      <c r="I72" s="101">
        <f>IF(ISNUMBER(G72), $B91 * H72, "")</f>
        <v>-6791.569086651054</v>
      </c>
      <c r="J72" s="15">
        <v>385</v>
      </c>
      <c r="K72" s="32">
        <f t="shared" ref="K72:K75" si="32">IF(ISNUMBER(J72), (J72 - $B72) / $B72, "")</f>
        <v>-9.8360655737704916E-2</v>
      </c>
      <c r="L72" s="18">
        <f>IF(ISNUMBER(J72), $B91 * K72, "")</f>
        <v>-9836.065573770491</v>
      </c>
      <c r="M72" s="31">
        <v>390</v>
      </c>
      <c r="N72" s="32">
        <f t="shared" ref="N72:N75" si="33">IF(ISNUMBER(M72), (M72 - $B72) / $B72, "")</f>
        <v>-8.6651053864168617E-2</v>
      </c>
      <c r="O72" s="18">
        <f>IF(ISNUMBER(M72), $B91 * N72, "")</f>
        <v>-8665.1053864168625</v>
      </c>
      <c r="Q72" s="260"/>
      <c r="R72" s="260"/>
      <c r="S72" s="260"/>
    </row>
    <row r="73" spans="1:19" ht="17.25" thickBot="1">
      <c r="A73" s="125" t="s">
        <v>114</v>
      </c>
      <c r="B73" s="126">
        <v>756</v>
      </c>
      <c r="C73" s="77">
        <v>1.47651007E-2</v>
      </c>
      <c r="D73" s="15">
        <v>700</v>
      </c>
      <c r="E73" s="32">
        <f t="shared" si="30"/>
        <v>-7.407407407407407E-2</v>
      </c>
      <c r="F73" s="18">
        <f>IF(ISNUMBER(D73), $B91 * E73, "")</f>
        <v>-7407.4074074074069</v>
      </c>
      <c r="G73" s="31">
        <v>709</v>
      </c>
      <c r="H73" s="32">
        <f t="shared" si="31"/>
        <v>-6.2169312169312166E-2</v>
      </c>
      <c r="I73" s="101">
        <f>IF(ISNUMBER(G73), $B91 * H73, "")</f>
        <v>-6216.931216931217</v>
      </c>
      <c r="J73" s="15">
        <v>688</v>
      </c>
      <c r="K73" s="32">
        <f t="shared" si="32"/>
        <v>-8.9947089947089942E-2</v>
      </c>
      <c r="L73" s="18">
        <f>IF(ISNUMBER(J73), $B91 * K73, "")</f>
        <v>-8994.7089947089935</v>
      </c>
      <c r="M73" s="31">
        <v>691</v>
      </c>
      <c r="N73" s="32">
        <f t="shared" si="33"/>
        <v>-8.5978835978835974E-2</v>
      </c>
      <c r="O73" s="18">
        <f>IF(ISNUMBER(M73), $B91 * N73, "")</f>
        <v>-8597.8835978835978</v>
      </c>
      <c r="Q73" s="250"/>
      <c r="R73" s="250"/>
      <c r="S73" s="250"/>
    </row>
    <row r="74" spans="1:19" ht="17.25" thickBot="1">
      <c r="A74" s="125" t="s">
        <v>80</v>
      </c>
      <c r="B74" s="126">
        <v>932</v>
      </c>
      <c r="C74" s="77">
        <v>1.1943539600000001E-2</v>
      </c>
      <c r="D74" s="15">
        <v>852</v>
      </c>
      <c r="E74" s="32">
        <f t="shared" si="30"/>
        <v>-8.5836909871244635E-2</v>
      </c>
      <c r="F74" s="18">
        <f>IF(ISNUMBER(D74), $B91 * E74, "")</f>
        <v>-8583.6909871244643</v>
      </c>
      <c r="G74" s="31">
        <v>864</v>
      </c>
      <c r="H74" s="32">
        <f t="shared" si="31"/>
        <v>-7.2961373390557943E-2</v>
      </c>
      <c r="I74" s="101">
        <f>IF(ISNUMBER(G74), $B91 * H74, "")</f>
        <v>-7296.1373390557947</v>
      </c>
      <c r="J74" s="15">
        <v>842</v>
      </c>
      <c r="K74" s="32">
        <f t="shared" si="32"/>
        <v>-9.6566523605150209E-2</v>
      </c>
      <c r="L74" s="18">
        <f>IF(ISNUMBER(J74), $B91 * K74, "")</f>
        <v>-9656.6523605150214</v>
      </c>
      <c r="M74" s="31">
        <v>843</v>
      </c>
      <c r="N74" s="32">
        <f t="shared" si="33"/>
        <v>-9.5493562231759657E-2</v>
      </c>
      <c r="O74" s="18">
        <f>IF(ISNUMBER(M74), $B91 * N74, "")</f>
        <v>-9549.3562231759661</v>
      </c>
      <c r="Q74" s="250"/>
      <c r="R74" s="250"/>
      <c r="S74" s="250"/>
    </row>
    <row r="75" spans="1:19" ht="17.25" thickBot="1">
      <c r="A75" s="127" t="s">
        <v>144</v>
      </c>
      <c r="B75" s="128">
        <v>120</v>
      </c>
      <c r="C75" s="78">
        <v>8.4033613000000004E-3</v>
      </c>
      <c r="D75" s="20">
        <v>116</v>
      </c>
      <c r="E75" s="21">
        <f t="shared" si="30"/>
        <v>-3.3333333333333333E-2</v>
      </c>
      <c r="F75" s="22">
        <f>IF(ISNUMBER(D75), $B91 * E75, "")</f>
        <v>-3333.3333333333335</v>
      </c>
      <c r="G75" s="30">
        <v>116</v>
      </c>
      <c r="H75" s="21">
        <f t="shared" si="31"/>
        <v>-3.3333333333333333E-2</v>
      </c>
      <c r="I75" s="105">
        <f>IF(ISNUMBER(G75), $B91 * H75, "")</f>
        <v>-3333.3333333333335</v>
      </c>
      <c r="J75" s="20">
        <v>114</v>
      </c>
      <c r="K75" s="21">
        <f t="shared" si="32"/>
        <v>-0.05</v>
      </c>
      <c r="L75" s="22">
        <f>IF(ISNUMBER(J75), $B91 * K75, "")</f>
        <v>-5000</v>
      </c>
      <c r="M75" s="30">
        <v>113</v>
      </c>
      <c r="N75" s="21">
        <f t="shared" si="33"/>
        <v>-5.8333333333333334E-2</v>
      </c>
      <c r="O75" s="22">
        <f>IF(ISNUMBER(M75), $B91 * N75, "")</f>
        <v>-5833.333333333333</v>
      </c>
      <c r="Q75" s="250"/>
      <c r="R75" s="250"/>
      <c r="S75" s="250"/>
    </row>
    <row r="76" spans="1:19" ht="17.25" thickBot="1">
      <c r="A76" s="125" t="s">
        <v>152</v>
      </c>
      <c r="B76" s="129">
        <v>105</v>
      </c>
      <c r="C76" s="80">
        <v>0</v>
      </c>
      <c r="D76" s="106">
        <v>98.9</v>
      </c>
      <c r="E76" s="107">
        <f>IF(ISNUMBER(D76), (D76 - $B76) / $B76, "")</f>
        <v>-5.809523809523804E-2</v>
      </c>
      <c r="F76" s="108">
        <f>IF(ISNUMBER(D76), $B91 * E76, "")</f>
        <v>-5809.5238095238037</v>
      </c>
      <c r="G76" s="109">
        <v>102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99.8</v>
      </c>
      <c r="K76" s="107">
        <f>IF(ISNUMBER(J76), (J76 - $B76) / $B76, "")</f>
        <v>-4.9523809523809553E-2</v>
      </c>
      <c r="L76" s="108">
        <f>IF(ISNUMBER(J76), $B91 * K76, "")</f>
        <v>-4952.380952380955</v>
      </c>
      <c r="M76" s="109">
        <v>99.7</v>
      </c>
      <c r="N76" s="107">
        <f>IF(ISNUMBER(M76), (M76 - $B76) / $B76, "")</f>
        <v>-5.0476190476190452E-2</v>
      </c>
      <c r="O76" s="108">
        <f>IF(ISNUMBER(M76), $B91 * N76, "")</f>
        <v>-5047.619047619045</v>
      </c>
      <c r="Q76" s="250"/>
      <c r="R76" s="250"/>
      <c r="S76" s="250"/>
    </row>
    <row r="77" spans="1:19" ht="17.25" thickBot="1">
      <c r="A77" s="125" t="s">
        <v>132</v>
      </c>
      <c r="B77" s="126">
        <v>126</v>
      </c>
      <c r="C77" s="77">
        <v>0</v>
      </c>
      <c r="D77" s="15">
        <v>114</v>
      </c>
      <c r="E77" s="32">
        <f t="shared" ref="E77:E80" si="34">IF(ISNUMBER(D77), (D77 - $B77) / $B77, "")</f>
        <v>-9.5238095238095233E-2</v>
      </c>
      <c r="F77" s="18">
        <f>IF(ISNUMBER(D77), $B91 * E77, "")</f>
        <v>-9523.8095238095229</v>
      </c>
      <c r="G77" s="31">
        <v>118</v>
      </c>
      <c r="H77" s="32">
        <f t="shared" ref="H77:H80" si="35">IF(ISNUMBER(G77), (G77 - $B77) / $B77, "")</f>
        <v>-6.3492063492063489E-2</v>
      </c>
      <c r="I77" s="101">
        <f>IF(ISNUMBER(G77), $B91 * H77, "")</f>
        <v>-6349.2063492063489</v>
      </c>
      <c r="J77" s="15">
        <v>115</v>
      </c>
      <c r="K77" s="32">
        <f t="shared" ref="K77:K80" si="36">IF(ISNUMBER(J77), (J77 - $B77) / $B77, "")</f>
        <v>-8.7301587301587297E-2</v>
      </c>
      <c r="L77" s="18">
        <f>IF(ISNUMBER(J77), $B91 * K77, "")</f>
        <v>-8730.1587301587297</v>
      </c>
      <c r="M77" s="31">
        <v>116</v>
      </c>
      <c r="N77" s="32">
        <f t="shared" ref="N77:N80" si="37">IF(ISNUMBER(M77), (M77 - $B77) / $B77, "")</f>
        <v>-7.9365079365079361E-2</v>
      </c>
      <c r="O77" s="18">
        <f>IF(ISNUMBER(M77), $B91 * N77, "")</f>
        <v>-7936.5079365079364</v>
      </c>
      <c r="Q77" s="250"/>
      <c r="R77" s="250"/>
      <c r="S77" s="250"/>
    </row>
    <row r="78" spans="1:19" ht="17.25" thickBot="1">
      <c r="A78" s="125" t="s">
        <v>54</v>
      </c>
      <c r="B78" s="126">
        <v>285</v>
      </c>
      <c r="C78" s="77">
        <v>0</v>
      </c>
      <c r="D78" s="15">
        <v>264</v>
      </c>
      <c r="E78" s="32">
        <f t="shared" si="34"/>
        <v>-7.3684210526315783E-2</v>
      </c>
      <c r="F78" s="18">
        <f>IF(ISNUMBER(D78), $B91 * E78, "")</f>
        <v>-7368.4210526315783</v>
      </c>
      <c r="G78" s="31">
        <v>270</v>
      </c>
      <c r="H78" s="32">
        <f t="shared" si="35"/>
        <v>-5.2631578947368418E-2</v>
      </c>
      <c r="I78" s="101">
        <f>IF(ISNUMBER(G78), $B91 * H78, "")</f>
        <v>-5263.1578947368416</v>
      </c>
      <c r="J78" s="15">
        <v>264</v>
      </c>
      <c r="K78" s="32">
        <f t="shared" si="36"/>
        <v>-7.3684210526315783E-2</v>
      </c>
      <c r="L78" s="18">
        <f>IF(ISNUMBER(J78), $B91 * K78, "")</f>
        <v>-7368.4210526315783</v>
      </c>
      <c r="M78" s="31">
        <v>266</v>
      </c>
      <c r="N78" s="32">
        <f t="shared" si="37"/>
        <v>-6.6666666666666666E-2</v>
      </c>
      <c r="O78" s="18">
        <f>IF(ISNUMBER(M78), $B91 * N78, "")</f>
        <v>-6666.666666666667</v>
      </c>
      <c r="Q78" s="250"/>
      <c r="R78" s="250"/>
      <c r="S78" s="250"/>
    </row>
    <row r="79" spans="1:19" ht="17.25" thickBot="1">
      <c r="A79" s="125" t="s">
        <v>128</v>
      </c>
      <c r="B79" s="126">
        <v>151</v>
      </c>
      <c r="C79" s="77">
        <v>0</v>
      </c>
      <c r="D79" s="15">
        <v>139</v>
      </c>
      <c r="E79" s="32">
        <f t="shared" si="34"/>
        <v>-7.9470198675496692E-2</v>
      </c>
      <c r="F79" s="18">
        <f>IF(ISNUMBER(D79), $B91 * E79, "")</f>
        <v>-7947.0198675496695</v>
      </c>
      <c r="G79" s="31">
        <v>143</v>
      </c>
      <c r="H79" s="32">
        <f t="shared" si="35"/>
        <v>-5.2980132450331126E-2</v>
      </c>
      <c r="I79" s="101">
        <f>IF(ISNUMBER(G79), $B91 * H79, "")</f>
        <v>-5298.013245033113</v>
      </c>
      <c r="J79" s="15">
        <v>139</v>
      </c>
      <c r="K79" s="32">
        <f t="shared" si="36"/>
        <v>-7.9470198675496692E-2</v>
      </c>
      <c r="L79" s="18">
        <f>IF(ISNUMBER(J79), $B91 * K79, "")</f>
        <v>-7947.0198675496695</v>
      </c>
      <c r="M79" s="31">
        <v>139</v>
      </c>
      <c r="N79" s="32">
        <f t="shared" si="37"/>
        <v>-7.9470198675496692E-2</v>
      </c>
      <c r="O79" s="18">
        <f>IF(ISNUMBER(M79), $B91 * N79, "")</f>
        <v>-7947.0198675496695</v>
      </c>
      <c r="Q79" s="33"/>
      <c r="R79" s="33"/>
    </row>
    <row r="80" spans="1:19" ht="17.25" thickBot="1">
      <c r="A80" s="130" t="s">
        <v>166</v>
      </c>
      <c r="B80" s="131">
        <v>250</v>
      </c>
      <c r="C80" s="79">
        <v>0</v>
      </c>
      <c r="D80" s="24">
        <v>238</v>
      </c>
      <c r="E80" s="25">
        <f t="shared" si="34"/>
        <v>-4.8000000000000001E-2</v>
      </c>
      <c r="F80" s="104">
        <f>IF(ISNUMBER(D80), $B91 * E80, "")</f>
        <v>-4800</v>
      </c>
      <c r="G80" s="102">
        <v>238</v>
      </c>
      <c r="H80" s="25">
        <f t="shared" si="35"/>
        <v>-4.8000000000000001E-2</v>
      </c>
      <c r="I80" s="103">
        <f>IF(ISNUMBER(G80), $B91 * H80, "")</f>
        <v>-4800</v>
      </c>
      <c r="J80" s="24">
        <v>233</v>
      </c>
      <c r="K80" s="25">
        <f t="shared" si="36"/>
        <v>-6.8000000000000005E-2</v>
      </c>
      <c r="L80" s="104">
        <f>IF(ISNUMBER(J80), $B91 * K80, "")</f>
        <v>-6800.0000000000009</v>
      </c>
      <c r="M80" s="102">
        <v>235</v>
      </c>
      <c r="N80" s="25">
        <f t="shared" si="37"/>
        <v>-0.06</v>
      </c>
      <c r="O80" s="104">
        <f>IF(ISNUMBER(M80), $B91 * N80, "")</f>
        <v>-6000</v>
      </c>
      <c r="Q80" s="251"/>
      <c r="R80" s="252"/>
      <c r="S80" s="253"/>
    </row>
    <row r="81" spans="1:19">
      <c r="A81" s="123" t="s">
        <v>118</v>
      </c>
      <c r="B81" s="124">
        <v>174</v>
      </c>
      <c r="C81" s="76">
        <v>0</v>
      </c>
      <c r="D81" s="13">
        <v>166</v>
      </c>
      <c r="E81" s="14">
        <f>IF(ISNUMBER(D81), (D81 - $B81) / $B81, "")</f>
        <v>-4.5977011494252873E-2</v>
      </c>
      <c r="F81" s="16">
        <f>IF(ISNUMBER(D81), $B91 * E81, "")</f>
        <v>-4597.7011494252874</v>
      </c>
      <c r="G81" s="29">
        <v>166</v>
      </c>
      <c r="H81" s="14">
        <f>IF(ISNUMBER(G81), (G81 - $B81) / $B81, "")</f>
        <v>-4.5977011494252873E-2</v>
      </c>
      <c r="I81" s="100">
        <f>IF(ISNUMBER(G81), $B91 * H81, "")</f>
        <v>-4597.7011494252874</v>
      </c>
      <c r="J81" s="13">
        <v>165</v>
      </c>
      <c r="K81" s="14">
        <f>IF(ISNUMBER(J81), (J81 - $B81) / $B81, "")</f>
        <v>-5.1724137931034482E-2</v>
      </c>
      <c r="L81" s="16">
        <f>IF(ISNUMBER(J81), $B91 * K81, "")</f>
        <v>-5172.4137931034484</v>
      </c>
      <c r="M81" s="29">
        <v>166</v>
      </c>
      <c r="N81" s="14">
        <f>IF(ISNUMBER(M81), (M81 - $B81) / $B81, "")</f>
        <v>-4.5977011494252873E-2</v>
      </c>
      <c r="O81" s="16">
        <f>IF(ISNUMBER(M81), $B91 * N81, "")</f>
        <v>-4597.7011494252874</v>
      </c>
      <c r="Q81" s="254"/>
      <c r="R81" s="255"/>
      <c r="S81" s="256"/>
    </row>
    <row r="82" spans="1:19" ht="17.25" thickBot="1">
      <c r="A82" s="125" t="s">
        <v>266</v>
      </c>
      <c r="B82" s="126">
        <v>376</v>
      </c>
      <c r="C82" s="77">
        <v>0</v>
      </c>
      <c r="D82" s="15">
        <v>349</v>
      </c>
      <c r="E82" s="32">
        <f t="shared" ref="E82:E85" si="38">IF(ISNUMBER(D82), (D82 - $B82) / $B82, "")</f>
        <v>-7.1808510638297879E-2</v>
      </c>
      <c r="F82" s="18">
        <f>IF(ISNUMBER(D82), $B91 * E82, "")</f>
        <v>-7180.8510638297876</v>
      </c>
      <c r="G82" s="31">
        <v>353</v>
      </c>
      <c r="H82" s="32">
        <f t="shared" ref="H82:H85" si="39">IF(ISNUMBER(G82), (G82 - $B82) / $B82, "")</f>
        <v>-6.1170212765957445E-2</v>
      </c>
      <c r="I82" s="101">
        <f>IF(ISNUMBER(G82), $B91 * H82, "")</f>
        <v>-6117.0212765957449</v>
      </c>
      <c r="J82" s="15">
        <v>341</v>
      </c>
      <c r="K82" s="32">
        <f t="shared" ref="K82:K85" si="40">IF(ISNUMBER(J82), (J82 - $B82) / $B82, "")</f>
        <v>-9.3085106382978719E-2</v>
      </c>
      <c r="L82" s="18">
        <f>IF(ISNUMBER(J82), $B91 * K82, "")</f>
        <v>-9308.510638297872</v>
      </c>
      <c r="M82" s="31">
        <v>343</v>
      </c>
      <c r="N82" s="32">
        <f t="shared" ref="N82:N85" si="41">IF(ISNUMBER(M82), (M82 - $B82) / $B82, "")</f>
        <v>-8.7765957446808512E-2</v>
      </c>
      <c r="O82" s="18">
        <f>IF(ISNUMBER(M82), $B91 * N82, "")</f>
        <v>-8776.5957446808516</v>
      </c>
      <c r="Q82" s="257"/>
      <c r="R82" s="258"/>
      <c r="S82" s="259"/>
    </row>
    <row r="83" spans="1:19" ht="17.25" thickBot="1">
      <c r="A83" s="125" t="s">
        <v>61</v>
      </c>
      <c r="B83" s="126">
        <v>992</v>
      </c>
      <c r="C83" s="77">
        <v>-3.0150754E-3</v>
      </c>
      <c r="D83" s="15">
        <v>933</v>
      </c>
      <c r="E83" s="32">
        <f t="shared" si="38"/>
        <v>-5.9475806451612906E-2</v>
      </c>
      <c r="F83" s="18">
        <f>IF(ISNUMBER(D83), $B91 * E83, "")</f>
        <v>-5947.5806451612907</v>
      </c>
      <c r="G83" s="31">
        <v>940</v>
      </c>
      <c r="H83" s="32">
        <f t="shared" si="39"/>
        <v>-5.2419354838709679E-2</v>
      </c>
      <c r="I83" s="101">
        <f>IF(ISNUMBER(G83), $B91 * H83, "")</f>
        <v>-5241.9354838709678</v>
      </c>
      <c r="J83" s="15">
        <v>913</v>
      </c>
      <c r="K83" s="32">
        <f t="shared" si="40"/>
        <v>-7.9637096774193547E-2</v>
      </c>
      <c r="L83" s="18">
        <f>IF(ISNUMBER(J83), $B91 * K83, "")</f>
        <v>-7963.7096774193551</v>
      </c>
      <c r="M83" s="31">
        <v>922</v>
      </c>
      <c r="N83" s="32">
        <f t="shared" si="41"/>
        <v>-7.0564516129032265E-2</v>
      </c>
      <c r="O83" s="18">
        <f>IF(ISNUMBER(M83), $B91 * N83, "")</f>
        <v>-7056.4516129032263</v>
      </c>
      <c r="Q83" s="250"/>
      <c r="R83" s="250"/>
      <c r="S83" s="250"/>
    </row>
    <row r="84" spans="1:19" ht="17.25" thickBot="1">
      <c r="A84" s="125" t="s">
        <v>206</v>
      </c>
      <c r="B84" s="126">
        <v>363</v>
      </c>
      <c r="C84" s="77">
        <v>-5.4794520999999997E-3</v>
      </c>
      <c r="D84" s="15">
        <v>346</v>
      </c>
      <c r="E84" s="32">
        <f t="shared" si="38"/>
        <v>-4.6831955922865015E-2</v>
      </c>
      <c r="F84" s="18">
        <f>IF(ISNUMBER(D84), $B91 * E84, "")</f>
        <v>-4683.1955922865018</v>
      </c>
      <c r="G84" s="31">
        <v>347</v>
      </c>
      <c r="H84" s="32">
        <f t="shared" si="39"/>
        <v>-4.4077134986225897E-2</v>
      </c>
      <c r="I84" s="101">
        <f>IF(ISNUMBER(G84), $B91 * H84, "")</f>
        <v>-4407.7134986225892</v>
      </c>
      <c r="J84" s="15">
        <v>341</v>
      </c>
      <c r="K84" s="32">
        <f t="shared" si="40"/>
        <v>-6.0606060606060608E-2</v>
      </c>
      <c r="L84" s="18">
        <f>IF(ISNUMBER(J84), $B91 * K84, "")</f>
        <v>-6060.606060606061</v>
      </c>
      <c r="M84" s="31">
        <v>342</v>
      </c>
      <c r="N84" s="32">
        <f t="shared" si="41"/>
        <v>-5.7851239669421489E-2</v>
      </c>
      <c r="O84" s="18">
        <f>IF(ISNUMBER(M84), $B91 * N84, "")</f>
        <v>-5785.1239669421493</v>
      </c>
      <c r="Q84" s="260"/>
      <c r="R84" s="260"/>
      <c r="S84" s="260"/>
    </row>
    <row r="85" spans="1:19" ht="17.25" thickBot="1">
      <c r="A85" s="127" t="s">
        <v>51</v>
      </c>
      <c r="B85" s="128">
        <v>432</v>
      </c>
      <c r="C85" s="78">
        <v>-9.1743119000000008E-3</v>
      </c>
      <c r="D85" s="20">
        <v>403</v>
      </c>
      <c r="E85" s="21">
        <f t="shared" si="38"/>
        <v>-6.7129629629629636E-2</v>
      </c>
      <c r="F85" s="22">
        <f>IF(ISNUMBER(D85), $B91 * E85, "")</f>
        <v>-6712.9629629629635</v>
      </c>
      <c r="G85" s="30">
        <v>411</v>
      </c>
      <c r="H85" s="21">
        <f t="shared" si="39"/>
        <v>-4.8611111111111112E-2</v>
      </c>
      <c r="I85" s="105">
        <f>IF(ISNUMBER(G85), $B91 * H85, "")</f>
        <v>-4861.1111111111113</v>
      </c>
      <c r="J85" s="20">
        <v>406</v>
      </c>
      <c r="K85" s="21">
        <f t="shared" si="40"/>
        <v>-6.0185185185185182E-2</v>
      </c>
      <c r="L85" s="22">
        <f>IF(ISNUMBER(J85), $B91 * K85, "")</f>
        <v>-6018.5185185185182</v>
      </c>
      <c r="M85" s="30">
        <v>407</v>
      </c>
      <c r="N85" s="21">
        <f t="shared" si="41"/>
        <v>-5.7870370370370371E-2</v>
      </c>
      <c r="O85" s="22">
        <f>IF(ISNUMBER(M85), $B91 * N85, "")</f>
        <v>-5787.0370370370374</v>
      </c>
      <c r="Q85" s="260"/>
      <c r="R85" s="260"/>
      <c r="S85" s="260"/>
    </row>
    <row r="86" spans="1:19" ht="17.25" thickBot="1">
      <c r="A86" s="125" t="s">
        <v>222</v>
      </c>
      <c r="B86" s="129">
        <v>147</v>
      </c>
      <c r="C86" s="80">
        <v>-1.34228188E-2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139</v>
      </c>
      <c r="H86" s="107">
        <f>IF(ISNUMBER(G86), (G86 - $B86) / $B86, "")</f>
        <v>-5.4421768707482991E-2</v>
      </c>
      <c r="I86" s="110">
        <f>IF(ISNUMBER(G86), $B91 * H86, "")</f>
        <v>-5442.1768707482988</v>
      </c>
      <c r="J86" s="106">
        <v>136</v>
      </c>
      <c r="K86" s="107">
        <f>IF(ISNUMBER(J86), (J86 - $B86) / $B86, "")</f>
        <v>-7.4829931972789115E-2</v>
      </c>
      <c r="L86" s="108">
        <f>IF(ISNUMBER(J86), $B91 * K86, "")</f>
        <v>-7482.9931972789118</v>
      </c>
      <c r="M86" s="109">
        <v>137</v>
      </c>
      <c r="N86" s="107">
        <f>IF(ISNUMBER(M86), (M86 - $B86) / $B86, "")</f>
        <v>-6.8027210884353748E-2</v>
      </c>
      <c r="O86" s="108">
        <f>IF(ISNUMBER(M86), $B91 * N86, "")</f>
        <v>-6802.7210884353744</v>
      </c>
      <c r="Q86" s="250"/>
      <c r="R86" s="250"/>
      <c r="S86" s="250"/>
    </row>
    <row r="87" spans="1:19" ht="17.25" thickBot="1">
      <c r="A87" s="125" t="s">
        <v>200</v>
      </c>
      <c r="B87" s="126">
        <v>143</v>
      </c>
      <c r="C87" s="77">
        <v>-1.3793103399999999E-2</v>
      </c>
      <c r="D87" s="15">
        <v>135</v>
      </c>
      <c r="E87" s="32">
        <f t="shared" ref="E87:E90" si="42">IF(ISNUMBER(D87), (D87 - $B87) / $B87, "")</f>
        <v>-5.5944055944055944E-2</v>
      </c>
      <c r="F87" s="18">
        <f>IF(ISNUMBER(D87), $B91 * E87, "")</f>
        <v>-5594.4055944055945</v>
      </c>
      <c r="G87" s="31">
        <v>137</v>
      </c>
      <c r="H87" s="32">
        <f t="shared" ref="H87:H90" si="43">IF(ISNUMBER(G87), (G87 - $B87) / $B87, "")</f>
        <v>-4.195804195804196E-2</v>
      </c>
      <c r="I87" s="101">
        <f>IF(ISNUMBER(G87), $B91 * H87, "")</f>
        <v>-4195.8041958041958</v>
      </c>
      <c r="J87" s="15">
        <v>132</v>
      </c>
      <c r="K87" s="32">
        <f t="shared" ref="K87:K90" si="44">IF(ISNUMBER(J87), (J87 - $B87) / $B87, "")</f>
        <v>-7.6923076923076927E-2</v>
      </c>
      <c r="L87" s="18">
        <f>IF(ISNUMBER(J87), $B91 * K87, "")</f>
        <v>-7692.3076923076924</v>
      </c>
      <c r="M87" s="31">
        <v>134</v>
      </c>
      <c r="N87" s="32">
        <f t="shared" ref="N87:N90" si="45">IF(ISNUMBER(M87), (M87 - $B87) / $B87, "")</f>
        <v>-6.2937062937062943E-2</v>
      </c>
      <c r="O87" s="18">
        <f>IF(ISNUMBER(M87), $B91 * N87, "")</f>
        <v>-6293.7062937062947</v>
      </c>
      <c r="Q87" s="250"/>
      <c r="R87" s="250"/>
      <c r="S87" s="250"/>
    </row>
    <row r="88" spans="1:19" ht="17.25" thickBot="1">
      <c r="A88" s="125" t="s">
        <v>220</v>
      </c>
      <c r="B88" s="126">
        <v>214</v>
      </c>
      <c r="C88" s="77">
        <v>-1.3824884799999999E-2</v>
      </c>
      <c r="D88" s="15">
        <v>203</v>
      </c>
      <c r="E88" s="32">
        <f t="shared" si="42"/>
        <v>-5.1401869158878503E-2</v>
      </c>
      <c r="F88" s="18">
        <f>IF(ISNUMBER(D88), $B91 * E88, "")</f>
        <v>-5140.1869158878508</v>
      </c>
      <c r="G88" s="31">
        <v>207</v>
      </c>
      <c r="H88" s="32">
        <f t="shared" si="43"/>
        <v>-3.2710280373831772E-2</v>
      </c>
      <c r="I88" s="101">
        <f>IF(ISNUMBER(G88), $B91 * H88, "")</f>
        <v>-3271.0280373831774</v>
      </c>
      <c r="J88" s="15">
        <v>203</v>
      </c>
      <c r="K88" s="32">
        <f t="shared" si="44"/>
        <v>-5.1401869158878503E-2</v>
      </c>
      <c r="L88" s="18">
        <f>IF(ISNUMBER(J88), $B91 * K88, "")</f>
        <v>-5140.1869158878508</v>
      </c>
      <c r="M88" s="31">
        <v>204</v>
      </c>
      <c r="N88" s="32">
        <f t="shared" si="45"/>
        <v>-4.6728971962616821E-2</v>
      </c>
      <c r="O88" s="18">
        <f>IF(ISNUMBER(M88), $B91 * N88, "")</f>
        <v>-4672.8971962616824</v>
      </c>
      <c r="Q88" s="250"/>
      <c r="R88" s="250"/>
      <c r="S88" s="250"/>
    </row>
    <row r="89" spans="1:19">
      <c r="A89" s="125" t="s">
        <v>218</v>
      </c>
      <c r="B89" s="126">
        <v>135</v>
      </c>
      <c r="C89" s="77">
        <v>-1.45985401E-2</v>
      </c>
      <c r="D89" s="15">
        <v>128</v>
      </c>
      <c r="E89" s="32">
        <f t="shared" si="42"/>
        <v>-5.185185185185185E-2</v>
      </c>
      <c r="F89" s="18">
        <f>IF(ISNUMBER(D89), $B91 * E89, "")</f>
        <v>-5185.1851851851852</v>
      </c>
      <c r="G89" s="31">
        <v>126</v>
      </c>
      <c r="H89" s="32">
        <f t="shared" si="43"/>
        <v>-6.6666666666666666E-2</v>
      </c>
      <c r="I89" s="101">
        <f>IF(ISNUMBER(G89), $B91 * H89, "")</f>
        <v>-6666.666666666667</v>
      </c>
      <c r="J89" s="15">
        <v>125</v>
      </c>
      <c r="K89" s="32">
        <f t="shared" si="44"/>
        <v>-7.407407407407407E-2</v>
      </c>
      <c r="L89" s="18">
        <f>IF(ISNUMBER(J89), $B91 * K89, "")</f>
        <v>-7407.4074074074069</v>
      </c>
      <c r="M89" s="31">
        <v>126</v>
      </c>
      <c r="N89" s="32">
        <f t="shared" si="45"/>
        <v>-6.6666666666666666E-2</v>
      </c>
      <c r="O89" s="18">
        <f>IF(ISNUMBER(M89), $B91 * N89, "")</f>
        <v>-6666.666666666667</v>
      </c>
      <c r="Q89" s="239"/>
      <c r="R89" s="240"/>
      <c r="S89" s="241"/>
    </row>
    <row r="90" spans="1:19" ht="17.25" thickBot="1">
      <c r="A90" s="130" t="s">
        <v>164</v>
      </c>
      <c r="B90" s="131">
        <v>348</v>
      </c>
      <c r="C90" s="79">
        <v>-1.6949152499999998E-2</v>
      </c>
      <c r="D90" s="24">
        <v>324</v>
      </c>
      <c r="E90" s="25">
        <f t="shared" si="42"/>
        <v>-6.8965517241379309E-2</v>
      </c>
      <c r="F90" s="104">
        <f>IF(ISNUMBER(D90), $B91 * E90, "")</f>
        <v>-6896.5517241379312</v>
      </c>
      <c r="G90" s="102">
        <v>329</v>
      </c>
      <c r="H90" s="25">
        <f t="shared" si="43"/>
        <v>-5.459770114942529E-2</v>
      </c>
      <c r="I90" s="103">
        <f>IF(ISNUMBER(G90), $B91 * H90, "")</f>
        <v>-5459.7701149425293</v>
      </c>
      <c r="J90" s="24">
        <v>319</v>
      </c>
      <c r="K90" s="25">
        <f t="shared" si="44"/>
        <v>-8.3333333333333329E-2</v>
      </c>
      <c r="L90" s="104">
        <f>IF(ISNUMBER(J90), $B91 * K90, "")</f>
        <v>-8333.3333333333321</v>
      </c>
      <c r="M90" s="102">
        <v>321</v>
      </c>
      <c r="N90" s="25">
        <f t="shared" si="45"/>
        <v>-7.7586206896551727E-2</v>
      </c>
      <c r="O90" s="104">
        <f>IF(ISNUMBER(M90), $B91 * N90, "")</f>
        <v>-7758.620689655173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-6.4128369097025698E-2</v>
      </c>
      <c r="F91" s="28">
        <f>SUM(F71:F90)</f>
        <v>-128256.73819405136</v>
      </c>
      <c r="G91" s="26" t="s">
        <v>271</v>
      </c>
      <c r="H91" s="27">
        <f>IF(COUNT(H71:H90), SUM(H71:H90) / COUNT(H71:H90), 0)</f>
        <v>-5.3046769185664464E-2</v>
      </c>
      <c r="I91" s="28">
        <f>SUM(I71:I90)</f>
        <v>-106093.53837132893</v>
      </c>
      <c r="J91" s="26" t="s">
        <v>271</v>
      </c>
      <c r="K91" s="27">
        <f>IF(COUNT(K71:K90), SUM(K71:K90) / COUNT(K71:K90), 0)</f>
        <v>-7.4593714332090472E-2</v>
      </c>
      <c r="L91" s="28">
        <f>SUM(L71:L90)</f>
        <v>-149187.42866418097</v>
      </c>
      <c r="M91" s="26" t="s">
        <v>271</v>
      </c>
      <c r="N91" s="27">
        <f>IF(COUNT(N71:N90), SUM(N71:N90) / COUNT(N71:N90), 0)</f>
        <v>-6.9457794888026628E-2</v>
      </c>
      <c r="O91" s="28">
        <f>SUM(O71:O90)</f>
        <v>-138915.58977605321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227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2021-08-18(수) 오전 00:00</v>
      </c>
      <c r="C96" s="302"/>
      <c r="D96" s="274" t="str">
        <f>TEXT($G$1, "[$-ko-KR]yyyy-mm-dd(ddd) ") &amp; "오후 14:00"</f>
        <v>2021-08-18(수) 오후 14:00</v>
      </c>
      <c r="E96" s="275"/>
      <c r="F96" s="276"/>
      <c r="G96" s="274" t="str">
        <f>TEXT($G$1, "[$-ko-KR]yyyy-mm-dd(ddd) ") &amp; "오후 19:00"</f>
        <v>2021-08-18(수) 오후 19:00</v>
      </c>
      <c r="H96" s="275"/>
      <c r="I96" s="276"/>
      <c r="J96" s="274" t="str">
        <f>TEXT($G$1, "[$-ko-KR]yyyy-mm-dd(ddd) ") &amp; "오후 21:00"</f>
        <v>2021-08-18(수) 오후 21:00</v>
      </c>
      <c r="K96" s="275"/>
      <c r="L96" s="276"/>
      <c r="M96" s="274" t="str">
        <f>TEXT($G$1+1, "[$-ko-KR]yyyy-mm-dd(ddd) ") &amp; "오전 00:00"</f>
        <v>2021-08-19(목)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8" t="s">
        <v>58</v>
      </c>
      <c r="H97" s="229" t="s">
        <v>268</v>
      </c>
      <c r="I97" s="23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154</v>
      </c>
      <c r="B98" s="124">
        <v>90120</v>
      </c>
      <c r="C98" s="76">
        <v>0.1582058861</v>
      </c>
      <c r="D98" s="13">
        <v>81620</v>
      </c>
      <c r="E98" s="14">
        <f>IF(ISNUMBER(D98), (D98 - $B98) / $B98, "")</f>
        <v>-9.431868619618286E-2</v>
      </c>
      <c r="F98" s="16">
        <f>IF(ISNUMBER(D98), $B118 * E98, "")</f>
        <v>-9431.8686196182862</v>
      </c>
      <c r="G98" s="29">
        <v>87520</v>
      </c>
      <c r="H98" s="14">
        <f>IF(ISNUMBER(G98), (G98 - $B98) / $B98, "")</f>
        <v>-2.8850421660008879E-2</v>
      </c>
      <c r="I98" s="100">
        <f>IF(ISNUMBER(G98), $B118 * H98, "")</f>
        <v>-2885.0421660008878</v>
      </c>
      <c r="J98" s="13">
        <v>81570</v>
      </c>
      <c r="K98" s="14">
        <f>IF(ISNUMBER(J98), (J98 - $B98) / $B98, "")</f>
        <v>-9.4873501997336879E-2</v>
      </c>
      <c r="L98" s="16">
        <f>IF(ISNUMBER(J98), $B118 * K98, "")</f>
        <v>-9487.350199733688</v>
      </c>
      <c r="M98" s="29">
        <v>82260</v>
      </c>
      <c r="N98" s="14">
        <f>IF(ISNUMBER(M98), (M98 - $B98) / $B98, "")</f>
        <v>-8.7217043941411457E-2</v>
      </c>
      <c r="O98" s="16">
        <f>IF(ISNUMBER(M98), $B118 * N98, "")</f>
        <v>-8721.7043941411448</v>
      </c>
      <c r="Q98" s="260"/>
      <c r="R98" s="260"/>
      <c r="S98" s="260"/>
    </row>
    <row r="99" spans="1:19" ht="17.25" thickBot="1">
      <c r="A99" s="125" t="s">
        <v>214</v>
      </c>
      <c r="B99" s="126">
        <v>1180</v>
      </c>
      <c r="C99" s="77">
        <v>8.2568807300000005E-2</v>
      </c>
      <c r="D99" s="15">
        <v>1145</v>
      </c>
      <c r="E99" s="32">
        <f t="shared" ref="E99:E102" si="46">IF(ISNUMBER(D99), (D99 - $B99) / $B99, "")</f>
        <v>-2.9661016949152543E-2</v>
      </c>
      <c r="F99" s="18">
        <f>IF(ISNUMBER(D99), $B118 * E99, "")</f>
        <v>-2966.1016949152545</v>
      </c>
      <c r="G99" s="31">
        <v>1145</v>
      </c>
      <c r="H99" s="32">
        <f t="shared" ref="H99:H102" si="47">IF(ISNUMBER(G99), (G99 - $B99) / $B99, "")</f>
        <v>-2.9661016949152543E-2</v>
      </c>
      <c r="I99" s="101">
        <f>IF(ISNUMBER(G99), $B118 * H99, "")</f>
        <v>-2966.1016949152545</v>
      </c>
      <c r="J99" s="15">
        <v>1105</v>
      </c>
      <c r="K99" s="32">
        <f t="shared" ref="K99:K102" si="48">IF(ISNUMBER(J99), (J99 - $B99) / $B99, "")</f>
        <v>-6.3559322033898302E-2</v>
      </c>
      <c r="L99" s="18">
        <f>IF(ISNUMBER(J99), $B118 * K99, "")</f>
        <v>-6355.9322033898306</v>
      </c>
      <c r="M99" s="31">
        <v>1110</v>
      </c>
      <c r="N99" s="32">
        <f t="shared" ref="N99:N102" si="49">IF(ISNUMBER(M99), (M99 - $B99) / $B99, "")</f>
        <v>-5.9322033898305086E-2</v>
      </c>
      <c r="O99" s="18">
        <f>IF(ISNUMBER(M99), $B118 * N99, "")</f>
        <v>-5932.203389830509</v>
      </c>
      <c r="Q99" s="260"/>
      <c r="R99" s="260"/>
      <c r="S99" s="260"/>
    </row>
    <row r="100" spans="1:19" ht="17.25" thickBot="1">
      <c r="A100" s="125" t="s">
        <v>116</v>
      </c>
      <c r="B100" s="126">
        <v>7960</v>
      </c>
      <c r="C100" s="77">
        <v>6.1333333300000001E-2</v>
      </c>
      <c r="D100" s="15">
        <v>7405</v>
      </c>
      <c r="E100" s="32">
        <f t="shared" si="46"/>
        <v>-6.9723618090452258E-2</v>
      </c>
      <c r="F100" s="18">
        <f>IF(ISNUMBER(D100), $B118 * E100, "")</f>
        <v>-6972.3618090452255</v>
      </c>
      <c r="G100" s="31">
        <v>7730</v>
      </c>
      <c r="H100" s="32">
        <f t="shared" si="47"/>
        <v>-2.8894472361809045E-2</v>
      </c>
      <c r="I100" s="101">
        <f>IF(ISNUMBER(G100), $B118 * H100, "")</f>
        <v>-2889.4472361809044</v>
      </c>
      <c r="J100" s="15">
        <v>7410</v>
      </c>
      <c r="K100" s="32">
        <f t="shared" si="48"/>
        <v>-6.9095477386934667E-2</v>
      </c>
      <c r="L100" s="18">
        <f>IF(ISNUMBER(J100), $B118 * K100, "")</f>
        <v>-6909.5477386934663</v>
      </c>
      <c r="M100" s="31">
        <v>7600</v>
      </c>
      <c r="N100" s="32">
        <f t="shared" si="49"/>
        <v>-4.5226130653266333E-2</v>
      </c>
      <c r="O100" s="18">
        <f>IF(ISNUMBER(M100), $B118 * N100, "")</f>
        <v>-4522.6130653266337</v>
      </c>
      <c r="Q100" s="250"/>
      <c r="R100" s="250"/>
      <c r="S100" s="250"/>
    </row>
    <row r="101" spans="1:19" ht="17.25" thickBot="1">
      <c r="A101" s="125" t="s">
        <v>74</v>
      </c>
      <c r="B101" s="126">
        <v>19530</v>
      </c>
      <c r="C101" s="77">
        <v>5.3398058300000002E-2</v>
      </c>
      <c r="D101" s="15">
        <v>18500</v>
      </c>
      <c r="E101" s="32">
        <f t="shared" si="46"/>
        <v>-5.273937532002048E-2</v>
      </c>
      <c r="F101" s="18">
        <f>IF(ISNUMBER(D101), $B118 * E101, "")</f>
        <v>-5273.9375320020481</v>
      </c>
      <c r="G101" s="31">
        <v>18550</v>
      </c>
      <c r="H101" s="32">
        <f t="shared" si="47"/>
        <v>-5.0179211469534052E-2</v>
      </c>
      <c r="I101" s="101">
        <f>IF(ISNUMBER(G101), $B118 * H101, "")</f>
        <v>-5017.9211469534048</v>
      </c>
      <c r="J101" s="15">
        <v>17960</v>
      </c>
      <c r="K101" s="32">
        <f t="shared" si="48"/>
        <v>-8.0389144905273935E-2</v>
      </c>
      <c r="L101" s="18">
        <f>IF(ISNUMBER(J101), $B118 * K101, "")</f>
        <v>-8038.9144905273934</v>
      </c>
      <c r="M101" s="31">
        <v>18270</v>
      </c>
      <c r="N101" s="32">
        <f t="shared" si="49"/>
        <v>-6.4516129032258063E-2</v>
      </c>
      <c r="O101" s="18">
        <f>IF(ISNUMBER(M101), $B118 * N101, "")</f>
        <v>-6451.6129032258059</v>
      </c>
      <c r="Q101" s="250"/>
      <c r="R101" s="250"/>
      <c r="S101" s="250"/>
    </row>
    <row r="102" spans="1:19" ht="17.25" thickBot="1">
      <c r="A102" s="127" t="s">
        <v>134</v>
      </c>
      <c r="B102" s="128">
        <v>29940</v>
      </c>
      <c r="C102" s="78">
        <v>4.5391061500000003E-2</v>
      </c>
      <c r="D102" s="20">
        <v>28200</v>
      </c>
      <c r="E102" s="21">
        <f t="shared" si="46"/>
        <v>-5.8116232464929862E-2</v>
      </c>
      <c r="F102" s="22">
        <f>IF(ISNUMBER(D102), $B118 * E102, "")</f>
        <v>-5811.6232464929863</v>
      </c>
      <c r="G102" s="30">
        <v>28520</v>
      </c>
      <c r="H102" s="21">
        <f t="shared" si="47"/>
        <v>-4.7428189712758854E-2</v>
      </c>
      <c r="I102" s="105">
        <f>IF(ISNUMBER(G102), $B118 * H102, "")</f>
        <v>-4742.8189712758858</v>
      </c>
      <c r="J102" s="20">
        <v>28090</v>
      </c>
      <c r="K102" s="21">
        <f t="shared" si="48"/>
        <v>-6.1790247160988646E-2</v>
      </c>
      <c r="L102" s="22">
        <f>IF(ISNUMBER(J102), $B118 * K102, "")</f>
        <v>-6179.0247160988647</v>
      </c>
      <c r="M102" s="30">
        <v>28350</v>
      </c>
      <c r="N102" s="21">
        <f t="shared" si="49"/>
        <v>-5.3106212424849697E-2</v>
      </c>
      <c r="O102" s="22">
        <f>IF(ISNUMBER(M102), $B118 * N102, "")</f>
        <v>-5310.62124248497</v>
      </c>
      <c r="Q102" s="250"/>
      <c r="R102" s="250"/>
      <c r="S102" s="250"/>
    </row>
    <row r="103" spans="1:19" ht="17.25" thickBot="1">
      <c r="A103" s="125" t="s">
        <v>224</v>
      </c>
      <c r="B103" s="129">
        <v>5405</v>
      </c>
      <c r="C103" s="80">
        <v>4.2430086800000003E-2</v>
      </c>
      <c r="D103" s="106">
        <v>4940</v>
      </c>
      <c r="E103" s="107">
        <f>IF(ISNUMBER(D103), (D103 - $B103) / $B103, "")</f>
        <v>-8.6031452358926924E-2</v>
      </c>
      <c r="F103" s="108">
        <f>IF(ISNUMBER(D103), $B118 * E103, "")</f>
        <v>-8603.1452358926927</v>
      </c>
      <c r="G103" s="109">
        <v>5005</v>
      </c>
      <c r="H103" s="107">
        <f>IF(ISNUMBER(G103), (G103 - $B103) / $B103, "")</f>
        <v>-7.4005550416281221E-2</v>
      </c>
      <c r="I103" s="110">
        <f>IF(ISNUMBER(G103), $B118 * H103, "")</f>
        <v>-7400.5550416281221</v>
      </c>
      <c r="J103" s="106">
        <v>5110</v>
      </c>
      <c r="K103" s="107">
        <f>IF(ISNUMBER(J103), (J103 - $B103) / $B103, "")</f>
        <v>-5.4579093432007397E-2</v>
      </c>
      <c r="L103" s="108">
        <f>IF(ISNUMBER(J103), $B118 * K103, "")</f>
        <v>-5457.9093432007394</v>
      </c>
      <c r="M103" s="109">
        <v>5300</v>
      </c>
      <c r="N103" s="107">
        <f>IF(ISNUMBER(M103), (M103 - $B103) / $B103, "")</f>
        <v>-1.942645698427382E-2</v>
      </c>
      <c r="O103" s="108">
        <f>IF(ISNUMBER(M103), $B118 * N103, "")</f>
        <v>-1942.6456984273821</v>
      </c>
      <c r="Q103" s="250"/>
      <c r="R103" s="250"/>
      <c r="S103" s="250"/>
    </row>
    <row r="104" spans="1:19" ht="17.25" thickBot="1">
      <c r="A104" s="125" t="s">
        <v>76</v>
      </c>
      <c r="B104" s="126">
        <v>33930</v>
      </c>
      <c r="C104" s="77">
        <v>3.3820840999999997E-2</v>
      </c>
      <c r="D104" s="15">
        <v>30860</v>
      </c>
      <c r="E104" s="32">
        <f t="shared" ref="E104:E107" si="50">IF(ISNUMBER(D104), (D104 - $B104) / $B104, "")</f>
        <v>-9.0480400825228416E-2</v>
      </c>
      <c r="F104" s="18">
        <f>IF(ISNUMBER(D104), $B118 * E104, "")</f>
        <v>-9048.0400825228407</v>
      </c>
      <c r="G104" s="31">
        <v>31230</v>
      </c>
      <c r="H104" s="32">
        <f t="shared" ref="H104:H107" si="51">IF(ISNUMBER(G104), (G104 - $B104) / $B104, "")</f>
        <v>-7.9575596816976124E-2</v>
      </c>
      <c r="I104" s="101">
        <f>IF(ISNUMBER(G104), $B118 * H104, "")</f>
        <v>-7957.5596816976122</v>
      </c>
      <c r="J104" s="15">
        <v>30220</v>
      </c>
      <c r="K104" s="32">
        <f t="shared" ref="K104:K107" si="52">IF(ISNUMBER(J104), (J104 - $B104) / $B104, "")</f>
        <v>-0.10934276451517831</v>
      </c>
      <c r="L104" s="18">
        <f>IF(ISNUMBER(J104), $B118 * K104, "")</f>
        <v>-10934.276451517831</v>
      </c>
      <c r="M104" s="31">
        <v>30680</v>
      </c>
      <c r="N104" s="32">
        <f t="shared" ref="N104:N107" si="53">IF(ISNUMBER(M104), (M104 - $B104) / $B104, "")</f>
        <v>-9.5785440613026823E-2</v>
      </c>
      <c r="O104" s="18">
        <f>IF(ISNUMBER(M104), $B118 * N104, "")</f>
        <v>-9578.5440613026822</v>
      </c>
      <c r="Q104" s="250"/>
      <c r="R104" s="250"/>
      <c r="S104" s="250"/>
    </row>
    <row r="105" spans="1:19" ht="17.25" thickBot="1">
      <c r="A105" s="125" t="s">
        <v>104</v>
      </c>
      <c r="B105" s="126">
        <v>1250</v>
      </c>
      <c r="C105" s="77">
        <v>3.3057851200000002E-2</v>
      </c>
      <c r="D105" s="15">
        <v>1135</v>
      </c>
      <c r="E105" s="32">
        <f t="shared" si="50"/>
        <v>-9.1999999999999998E-2</v>
      </c>
      <c r="F105" s="18">
        <f>IF(ISNUMBER(D105), $B118 * E105, "")</f>
        <v>-9200</v>
      </c>
      <c r="G105" s="31">
        <v>1150</v>
      </c>
      <c r="H105" s="32">
        <f t="shared" si="51"/>
        <v>-0.08</v>
      </c>
      <c r="I105" s="101">
        <f>IF(ISNUMBER(G105), $B118 * H105, "")</f>
        <v>-8000</v>
      </c>
      <c r="J105" s="15">
        <v>1130</v>
      </c>
      <c r="K105" s="32">
        <f t="shared" si="52"/>
        <v>-9.6000000000000002E-2</v>
      </c>
      <c r="L105" s="18">
        <f>IF(ISNUMBER(J105), $B118 * K105, "")</f>
        <v>-9600</v>
      </c>
      <c r="M105" s="31">
        <v>1140</v>
      </c>
      <c r="N105" s="32">
        <f t="shared" si="53"/>
        <v>-8.7999999999999995E-2</v>
      </c>
      <c r="O105" s="18">
        <f>IF(ISNUMBER(M105), $B118 * N105, "")</f>
        <v>-8800</v>
      </c>
      <c r="Q105" s="250"/>
      <c r="R105" s="250"/>
      <c r="S105" s="250"/>
    </row>
    <row r="106" spans="1:19" ht="17.25" thickBot="1">
      <c r="A106" s="125" t="s">
        <v>170</v>
      </c>
      <c r="B106" s="126">
        <v>32960</v>
      </c>
      <c r="C106" s="77">
        <v>2.7751793E-2</v>
      </c>
      <c r="D106" s="15">
        <v>30610</v>
      </c>
      <c r="E106" s="32">
        <f t="shared" si="50"/>
        <v>-7.1298543689320384E-2</v>
      </c>
      <c r="F106" s="18">
        <f>IF(ISNUMBER(D106), $B118 * E106, "")</f>
        <v>-7129.8543689320386</v>
      </c>
      <c r="G106" s="31">
        <v>30880</v>
      </c>
      <c r="H106" s="32">
        <f t="shared" si="51"/>
        <v>-6.3106796116504854E-2</v>
      </c>
      <c r="I106" s="101">
        <f>IF(ISNUMBER(G106), $B118 * H106, "")</f>
        <v>-6310.6796116504856</v>
      </c>
      <c r="J106" s="15">
        <v>30270</v>
      </c>
      <c r="K106" s="32">
        <f t="shared" si="52"/>
        <v>-8.1614077669902918E-2</v>
      </c>
      <c r="L106" s="18">
        <f>IF(ISNUMBER(J106), $B118 * K106, "")</f>
        <v>-8161.4077669902917</v>
      </c>
      <c r="M106" s="31">
        <v>30520</v>
      </c>
      <c r="N106" s="32">
        <f t="shared" si="53"/>
        <v>-7.4029126213592228E-2</v>
      </c>
      <c r="O106" s="18">
        <f>IF(ISNUMBER(M106), $B118 * N106, "")</f>
        <v>-7402.9126213592226</v>
      </c>
      <c r="Q106" s="33"/>
      <c r="R106" s="33"/>
    </row>
    <row r="107" spans="1:19" ht="17.25" thickBot="1">
      <c r="A107" s="130" t="s">
        <v>130</v>
      </c>
      <c r="B107" s="131">
        <v>118</v>
      </c>
      <c r="C107" s="79">
        <v>2.6086956500000001E-2</v>
      </c>
      <c r="D107" s="24">
        <v>110</v>
      </c>
      <c r="E107" s="25">
        <f t="shared" si="50"/>
        <v>-6.7796610169491525E-2</v>
      </c>
      <c r="F107" s="104">
        <f>IF(ISNUMBER(D107), $B118 * E107, "")</f>
        <v>-6779.6610169491523</v>
      </c>
      <c r="G107" s="102">
        <v>109</v>
      </c>
      <c r="H107" s="25">
        <f t="shared" si="51"/>
        <v>-7.6271186440677971E-2</v>
      </c>
      <c r="I107" s="103">
        <f>IF(ISNUMBER(G107), $B118 * H107, "")</f>
        <v>-7627.1186440677975</v>
      </c>
      <c r="J107" s="24">
        <v>107</v>
      </c>
      <c r="K107" s="25">
        <f t="shared" si="52"/>
        <v>-9.3220338983050849E-2</v>
      </c>
      <c r="L107" s="104">
        <f>IF(ISNUMBER(J107), $B118 * K107, "")</f>
        <v>-9322.0338983050842</v>
      </c>
      <c r="M107" s="102">
        <v>108</v>
      </c>
      <c r="N107" s="25">
        <f t="shared" si="53"/>
        <v>-8.4745762711864403E-2</v>
      </c>
      <c r="O107" s="104">
        <f>IF(ISNUMBER(M107), $B118 * N107, "")</f>
        <v>-8474.5762711864409</v>
      </c>
      <c r="Q107" s="251"/>
      <c r="R107" s="252"/>
      <c r="S107" s="253"/>
    </row>
    <row r="108" spans="1:19">
      <c r="A108" s="123" t="s">
        <v>198</v>
      </c>
      <c r="B108" s="124">
        <v>27550</v>
      </c>
      <c r="C108" s="76">
        <v>2.4544440300000001E-2</v>
      </c>
      <c r="D108" s="13">
        <v>25710</v>
      </c>
      <c r="E108" s="14">
        <f>IF(ISNUMBER(D108), (D108 - $B108) / $B108, "")</f>
        <v>-6.6787658802177852E-2</v>
      </c>
      <c r="F108" s="16">
        <f>IF(ISNUMBER(D108), $B118 * E108, "")</f>
        <v>-6678.7658802177848</v>
      </c>
      <c r="G108" s="29">
        <v>27050</v>
      </c>
      <c r="H108" s="14">
        <f>IF(ISNUMBER(G108), (G108 - $B108) / $B108, "")</f>
        <v>-1.8148820326678767E-2</v>
      </c>
      <c r="I108" s="100">
        <f>IF(ISNUMBER(G108), $B118 * H108, "")</f>
        <v>-1814.8820326678767</v>
      </c>
      <c r="J108" s="13">
        <v>26310</v>
      </c>
      <c r="K108" s="14">
        <f>IF(ISNUMBER(J108), (J108 - $B108) / $B108, "")</f>
        <v>-4.5009074410163337E-2</v>
      </c>
      <c r="L108" s="16">
        <f>IF(ISNUMBER(J108), $B118 * K108, "")</f>
        <v>-4500.9074410163339</v>
      </c>
      <c r="M108" s="29">
        <v>26660</v>
      </c>
      <c r="N108" s="14">
        <f>IF(ISNUMBER(M108), (M108 - $B108) / $B108, "")</f>
        <v>-3.2304900181488204E-2</v>
      </c>
      <c r="O108" s="16">
        <f>IF(ISNUMBER(M108), $B118 * N108, "")</f>
        <v>-3230.4900181488206</v>
      </c>
      <c r="Q108" s="254"/>
      <c r="R108" s="255"/>
      <c r="S108" s="256"/>
    </row>
    <row r="109" spans="1:19" ht="17.25" thickBot="1">
      <c r="A109" s="125" t="s">
        <v>196</v>
      </c>
      <c r="B109" s="126">
        <v>4955</v>
      </c>
      <c r="C109" s="77">
        <v>2.3760330600000001E-2</v>
      </c>
      <c r="D109" s="15">
        <v>4455</v>
      </c>
      <c r="E109" s="32">
        <f t="shared" ref="E109:E112" si="54">IF(ISNUMBER(D109), (D109 - $B109) / $B109, "")</f>
        <v>-0.10090817356205853</v>
      </c>
      <c r="F109" s="18">
        <f>IF(ISNUMBER(D109), $B118 * E109, "")</f>
        <v>-10090.817356205853</v>
      </c>
      <c r="G109" s="31">
        <v>4615</v>
      </c>
      <c r="H109" s="32">
        <f t="shared" ref="H109:H112" si="55">IF(ISNUMBER(G109), (G109 - $B109) / $B109, "")</f>
        <v>-6.8617558022199793E-2</v>
      </c>
      <c r="I109" s="101">
        <f>IF(ISNUMBER(G109), $B118 * H109, "")</f>
        <v>-6861.7558022199792</v>
      </c>
      <c r="J109" s="15">
        <v>4435</v>
      </c>
      <c r="K109" s="32">
        <f t="shared" ref="K109:K112" si="56">IF(ISNUMBER(J109), (J109 - $B109) / $B109, "")</f>
        <v>-0.10494450050454086</v>
      </c>
      <c r="L109" s="18">
        <f>IF(ISNUMBER(J109), $B118 * K109, "")</f>
        <v>-10494.450050454087</v>
      </c>
      <c r="M109" s="31">
        <v>4435</v>
      </c>
      <c r="N109" s="32">
        <f t="shared" ref="N109:N112" si="57">IF(ISNUMBER(M109), (M109 - $B109) / $B109, "")</f>
        <v>-0.10494450050454086</v>
      </c>
      <c r="O109" s="18">
        <f>IF(ISNUMBER(M109), $B118 * N109, "")</f>
        <v>-10494.450050454087</v>
      </c>
      <c r="Q109" s="257"/>
      <c r="R109" s="258"/>
      <c r="S109" s="259"/>
    </row>
    <row r="110" spans="1:19" ht="17.25" thickBot="1">
      <c r="A110" s="125" t="s">
        <v>122</v>
      </c>
      <c r="B110" s="126">
        <v>37</v>
      </c>
      <c r="C110" s="77">
        <v>1.9283746599999999E-2</v>
      </c>
      <c r="D110" s="15">
        <v>32.799999999999997</v>
      </c>
      <c r="E110" s="32">
        <f t="shared" si="54"/>
        <v>-0.11351351351351359</v>
      </c>
      <c r="F110" s="18">
        <f>IF(ISNUMBER(D110), $B118 * E110, "")</f>
        <v>-11351.351351351359</v>
      </c>
      <c r="G110" s="31">
        <v>34.4</v>
      </c>
      <c r="H110" s="32">
        <f t="shared" si="55"/>
        <v>-7.0270270270270302E-2</v>
      </c>
      <c r="I110" s="101">
        <f>IF(ISNUMBER(G110), $B118 * H110, "")</f>
        <v>-7027.0270270270303</v>
      </c>
      <c r="J110" s="15">
        <v>32.700000000000003</v>
      </c>
      <c r="K110" s="32">
        <f t="shared" si="56"/>
        <v>-0.11621621621621614</v>
      </c>
      <c r="L110" s="18">
        <f>IF(ISNUMBER(J110), $B118 * K110, "")</f>
        <v>-11621.621621621614</v>
      </c>
      <c r="M110" s="31">
        <v>33.299999999999997</v>
      </c>
      <c r="N110" s="32">
        <f t="shared" si="57"/>
        <v>-0.10000000000000007</v>
      </c>
      <c r="O110" s="18">
        <f>IF(ISNUMBER(M110), $B118 * N110, "")</f>
        <v>-10000.000000000007</v>
      </c>
      <c r="Q110" s="250"/>
      <c r="R110" s="250"/>
      <c r="S110" s="250"/>
    </row>
    <row r="111" spans="1:19" ht="17.25" thickBot="1">
      <c r="A111" s="125" t="s">
        <v>86</v>
      </c>
      <c r="B111" s="126">
        <v>427</v>
      </c>
      <c r="C111" s="77">
        <v>1.90930788E-2</v>
      </c>
      <c r="D111" s="15">
        <v>393</v>
      </c>
      <c r="E111" s="32">
        <f t="shared" si="54"/>
        <v>-7.9625292740046844E-2</v>
      </c>
      <c r="F111" s="18">
        <f>IF(ISNUMBER(D111), $B118 * E111, "")</f>
        <v>-7962.5292740046843</v>
      </c>
      <c r="G111" s="31">
        <v>398</v>
      </c>
      <c r="H111" s="32">
        <f t="shared" si="55"/>
        <v>-6.7915690866510545E-2</v>
      </c>
      <c r="I111" s="101">
        <f>IF(ISNUMBER(G111), $B118 * H111, "")</f>
        <v>-6791.569086651054</v>
      </c>
      <c r="J111" s="15">
        <v>385</v>
      </c>
      <c r="K111" s="32">
        <f t="shared" si="56"/>
        <v>-9.8360655737704916E-2</v>
      </c>
      <c r="L111" s="18">
        <f>IF(ISNUMBER(J111), $B118 * K111, "")</f>
        <v>-9836.065573770491</v>
      </c>
      <c r="M111" s="31">
        <v>390</v>
      </c>
      <c r="N111" s="32">
        <f t="shared" si="57"/>
        <v>-8.6651053864168617E-2</v>
      </c>
      <c r="O111" s="18">
        <f>IF(ISNUMBER(M111), $B118 * N111, "")</f>
        <v>-8665.1053864168625</v>
      </c>
      <c r="Q111" s="260"/>
      <c r="R111" s="260"/>
      <c r="S111" s="260"/>
    </row>
    <row r="112" spans="1:19" ht="17.25" thickBot="1">
      <c r="A112" s="127" t="s">
        <v>96</v>
      </c>
      <c r="B112" s="128">
        <v>4345</v>
      </c>
      <c r="C112" s="78">
        <v>1.75644028E-2</v>
      </c>
      <c r="D112" s="20">
        <v>3965</v>
      </c>
      <c r="E112" s="21">
        <f t="shared" si="54"/>
        <v>-8.7456846950517836E-2</v>
      </c>
      <c r="F112" s="22">
        <f>IF(ISNUMBER(D112), $B118 * E112, "")</f>
        <v>-8745.6846950517829</v>
      </c>
      <c r="G112" s="30">
        <v>4000</v>
      </c>
      <c r="H112" s="21">
        <f t="shared" si="55"/>
        <v>-7.9401611047180673E-2</v>
      </c>
      <c r="I112" s="105">
        <f>IF(ISNUMBER(G112), $B118 * H112, "")</f>
        <v>-7940.1611047180677</v>
      </c>
      <c r="J112" s="20">
        <v>3930</v>
      </c>
      <c r="K112" s="21">
        <f t="shared" si="56"/>
        <v>-9.5512082853855013E-2</v>
      </c>
      <c r="L112" s="22">
        <f>IF(ISNUMBER(J112), $B118 * K112, "")</f>
        <v>-9551.2082853855009</v>
      </c>
      <c r="M112" s="30">
        <v>3965</v>
      </c>
      <c r="N112" s="21">
        <f t="shared" si="57"/>
        <v>-8.7456846950517836E-2</v>
      </c>
      <c r="O112" s="22">
        <f>IF(ISNUMBER(M112), $B118 * N112, "")</f>
        <v>-8745.6846950517829</v>
      </c>
      <c r="Q112" s="260"/>
      <c r="R112" s="260"/>
      <c r="S112" s="260"/>
    </row>
    <row r="113" spans="1:19" ht="17.25" thickBot="1">
      <c r="A113" s="125" t="s">
        <v>114</v>
      </c>
      <c r="B113" s="129">
        <v>756</v>
      </c>
      <c r="C113" s="80">
        <v>1.47651007E-2</v>
      </c>
      <c r="D113" s="106">
        <v>700</v>
      </c>
      <c r="E113" s="107">
        <f>IF(ISNUMBER(D113), (D113 - $B113) / $B113, "")</f>
        <v>-7.407407407407407E-2</v>
      </c>
      <c r="F113" s="108">
        <f>IF(ISNUMBER(D113), $B118 * E113, "")</f>
        <v>-7407.4074074074069</v>
      </c>
      <c r="G113" s="109">
        <v>709</v>
      </c>
      <c r="H113" s="107">
        <f>IF(ISNUMBER(G113), (G113 - $B113) / $B113, "")</f>
        <v>-6.2169312169312166E-2</v>
      </c>
      <c r="I113" s="110">
        <f>IF(ISNUMBER(G113), $B118 * H113, "")</f>
        <v>-6216.931216931217</v>
      </c>
      <c r="J113" s="106">
        <v>688</v>
      </c>
      <c r="K113" s="107">
        <f>IF(ISNUMBER(J113), (J113 - $B113) / $B113, "")</f>
        <v>-8.9947089947089942E-2</v>
      </c>
      <c r="L113" s="108">
        <f>IF(ISNUMBER(J113), $B118 * K113, "")</f>
        <v>-8994.7089947089935</v>
      </c>
      <c r="M113" s="109">
        <v>691</v>
      </c>
      <c r="N113" s="107">
        <f>IF(ISNUMBER(M113), (M113 - $B113) / $B113, "")</f>
        <v>-8.5978835978835974E-2</v>
      </c>
      <c r="O113" s="108">
        <f>IF(ISNUMBER(M113), $B118 * N113, "")</f>
        <v>-8597.8835978835978</v>
      </c>
      <c r="Q113" s="250"/>
      <c r="R113" s="250"/>
      <c r="S113" s="250"/>
    </row>
    <row r="114" spans="1:19" ht="17.25" thickBot="1">
      <c r="A114" s="125" t="s">
        <v>80</v>
      </c>
      <c r="B114" s="126">
        <v>932</v>
      </c>
      <c r="C114" s="77">
        <v>1.1943539600000001E-2</v>
      </c>
      <c r="D114" s="15">
        <v>852</v>
      </c>
      <c r="E114" s="32">
        <f t="shared" ref="E114:E117" si="58">IF(ISNUMBER(D114), (D114 - $B114) / $B114, "")</f>
        <v>-8.5836909871244635E-2</v>
      </c>
      <c r="F114" s="18">
        <f>IF(ISNUMBER(D114), $B118 * E114, "")</f>
        <v>-8583.6909871244643</v>
      </c>
      <c r="G114" s="31">
        <v>864</v>
      </c>
      <c r="H114" s="32">
        <f t="shared" ref="H114:H117" si="59">IF(ISNUMBER(G114), (G114 - $B114) / $B114, "")</f>
        <v>-7.2961373390557943E-2</v>
      </c>
      <c r="I114" s="101">
        <f>IF(ISNUMBER(G114), $B118 * H114, "")</f>
        <v>-7296.1373390557947</v>
      </c>
      <c r="J114" s="15">
        <v>842</v>
      </c>
      <c r="K114" s="32">
        <f t="shared" ref="K114:K117" si="60">IF(ISNUMBER(J114), (J114 - $B114) / $B114, "")</f>
        <v>-9.6566523605150209E-2</v>
      </c>
      <c r="L114" s="18">
        <f>IF(ISNUMBER(J114), $B118 * K114, "")</f>
        <v>-9656.6523605150214</v>
      </c>
      <c r="M114" s="31">
        <v>843</v>
      </c>
      <c r="N114" s="32">
        <f t="shared" ref="N114:N117" si="61">IF(ISNUMBER(M114), (M114 - $B114) / $B114, "")</f>
        <v>-9.5493562231759657E-2</v>
      </c>
      <c r="O114" s="18">
        <f>IF(ISNUMBER(M114), $B118 * N114, "")</f>
        <v>-9549.3562231759661</v>
      </c>
      <c r="Q114" s="250"/>
      <c r="R114" s="250"/>
      <c r="S114" s="250"/>
    </row>
    <row r="115" spans="1:19" ht="17.25" thickBot="1">
      <c r="A115" s="125" t="s">
        <v>106</v>
      </c>
      <c r="B115" s="126">
        <v>66760</v>
      </c>
      <c r="C115" s="77">
        <v>1.1821764199999999E-2</v>
      </c>
      <c r="D115" s="15">
        <v>63560</v>
      </c>
      <c r="E115" s="32">
        <f t="shared" si="58"/>
        <v>-4.7932893948472138E-2</v>
      </c>
      <c r="F115" s="18">
        <f>IF(ISNUMBER(D115), $B118 * E115, "")</f>
        <v>-4793.2893948472138</v>
      </c>
      <c r="G115" s="31">
        <v>63210</v>
      </c>
      <c r="H115" s="32">
        <f t="shared" si="59"/>
        <v>-5.3175554224086277E-2</v>
      </c>
      <c r="I115" s="101">
        <f>IF(ISNUMBER(G115), $B118 * H115, "")</f>
        <v>-5317.5554224086281</v>
      </c>
      <c r="J115" s="15">
        <v>62110</v>
      </c>
      <c r="K115" s="32">
        <f t="shared" si="60"/>
        <v>-6.9652486518873583E-2</v>
      </c>
      <c r="L115" s="18">
        <f>IF(ISNUMBER(J115), $B118 * K115, "")</f>
        <v>-6965.2486518873584</v>
      </c>
      <c r="M115" s="31">
        <v>62660</v>
      </c>
      <c r="N115" s="32">
        <f t="shared" si="61"/>
        <v>-6.141402037147993E-2</v>
      </c>
      <c r="O115" s="18">
        <f>IF(ISNUMBER(M115), $B118 * N115, "")</f>
        <v>-6141.4020371479928</v>
      </c>
      <c r="Q115" s="250"/>
      <c r="R115" s="250"/>
      <c r="S115" s="250"/>
    </row>
    <row r="116" spans="1:19">
      <c r="A116" s="125" t="s">
        <v>94</v>
      </c>
      <c r="B116" s="126">
        <v>3733000</v>
      </c>
      <c r="C116" s="77">
        <v>1.0284167800000001E-2</v>
      </c>
      <c r="D116" s="15">
        <v>3579000</v>
      </c>
      <c r="E116" s="32">
        <f t="shared" si="58"/>
        <v>-4.1253683364586125E-2</v>
      </c>
      <c r="F116" s="18">
        <f>IF(ISNUMBER(D116), $B118 * E116, "")</f>
        <v>-4125.3683364586122</v>
      </c>
      <c r="G116" s="31">
        <v>3609000</v>
      </c>
      <c r="H116" s="32">
        <f t="shared" si="59"/>
        <v>-3.3217251540316101E-2</v>
      </c>
      <c r="I116" s="101">
        <f>IF(ISNUMBER(G116), $B118 * H116, "")</f>
        <v>-3321.7251540316101</v>
      </c>
      <c r="J116" s="15">
        <v>3572000</v>
      </c>
      <c r="K116" s="32">
        <f t="shared" si="60"/>
        <v>-4.3128850790249126E-2</v>
      </c>
      <c r="L116" s="18">
        <f>IF(ISNUMBER(J116), $B118 * K116, "")</f>
        <v>-4312.8850790249126</v>
      </c>
      <c r="M116" s="31">
        <v>3590000</v>
      </c>
      <c r="N116" s="32">
        <f t="shared" si="61"/>
        <v>-3.8306991695687118E-2</v>
      </c>
      <c r="O116" s="18">
        <f>IF(ISNUMBER(M116), $B118 * N116, "")</f>
        <v>-3830.6991695687116</v>
      </c>
      <c r="Q116" s="239"/>
      <c r="R116" s="240"/>
      <c r="S116" s="241"/>
    </row>
    <row r="117" spans="1:19" ht="17.25" thickBot="1">
      <c r="A117" s="130" t="s">
        <v>144</v>
      </c>
      <c r="B117" s="131">
        <v>120</v>
      </c>
      <c r="C117" s="79">
        <v>8.4033613000000004E-3</v>
      </c>
      <c r="D117" s="24">
        <v>116</v>
      </c>
      <c r="E117" s="25">
        <f t="shared" si="58"/>
        <v>-3.3333333333333333E-2</v>
      </c>
      <c r="F117" s="104">
        <f>IF(ISNUMBER(D117), $B118 * E117, "")</f>
        <v>-3333.3333333333335</v>
      </c>
      <c r="G117" s="102">
        <v>116</v>
      </c>
      <c r="H117" s="25">
        <f t="shared" si="59"/>
        <v>-3.3333333333333333E-2</v>
      </c>
      <c r="I117" s="103">
        <f>IF(ISNUMBER(G117), $B118 * H117, "")</f>
        <v>-3333.3333333333335</v>
      </c>
      <c r="J117" s="24">
        <v>114</v>
      </c>
      <c r="K117" s="25">
        <f t="shared" si="60"/>
        <v>-0.05</v>
      </c>
      <c r="L117" s="104">
        <f>IF(ISNUMBER(J117), $B118 * K117, "")</f>
        <v>-5000</v>
      </c>
      <c r="M117" s="102">
        <v>113</v>
      </c>
      <c r="N117" s="25">
        <f t="shared" si="61"/>
        <v>-5.8333333333333334E-2</v>
      </c>
      <c r="O117" s="104">
        <f>IF(ISNUMBER(M117), $B118 * N117, "")</f>
        <v>-5833.333333333333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-7.2144415811186524E-2</v>
      </c>
      <c r="F118" s="28">
        <f>SUM(F98:F117)</f>
        <v>-144288.83162237299</v>
      </c>
      <c r="G118" s="26" t="s">
        <v>271</v>
      </c>
      <c r="H118" s="27">
        <f>IF(COUNT(H98:H117), SUM(H98:H117) / COUNT(H98:H117), 0)</f>
        <v>-5.5859160856707488E-2</v>
      </c>
      <c r="I118" s="28">
        <f>SUM(I98:I117)</f>
        <v>-111718.32171341495</v>
      </c>
      <c r="J118" s="26" t="s">
        <v>271</v>
      </c>
      <c r="K118" s="27">
        <f>IF(COUNT(K98:K117), SUM(K98:K117) / COUNT(K98:K117), 0)</f>
        <v>-8.0690072433420773E-2</v>
      </c>
      <c r="L118" s="28">
        <f>SUM(L98:L117)</f>
        <v>-161380.1448668415</v>
      </c>
      <c r="M118" s="26" t="s">
        <v>271</v>
      </c>
      <c r="N118" s="27">
        <f>IF(COUNT(N98:N117), SUM(N98:N117) / COUNT(N98:N117), 0)</f>
        <v>-7.1112919079232978E-2</v>
      </c>
      <c r="O118" s="28">
        <f>SUM(O98:O117)</f>
        <v>-142225.83815846598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227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2021-08-18(수) 오전 00:00</v>
      </c>
      <c r="C123" s="302"/>
      <c r="D123" s="274" t="str">
        <f>TEXT($G$1, "[$-ko-KR]yyyy-mm-dd(ddd) ") &amp; "오후 14:00"</f>
        <v>2021-08-18(수) 오후 14:00</v>
      </c>
      <c r="E123" s="275"/>
      <c r="F123" s="276"/>
      <c r="G123" s="274" t="str">
        <f>TEXT($G$1, "[$-ko-KR]yyyy-mm-dd(ddd) ") &amp; "오후 19:00"</f>
        <v>2021-08-18(수) 오후 19:00</v>
      </c>
      <c r="H123" s="275"/>
      <c r="I123" s="276"/>
      <c r="J123" s="274" t="str">
        <f>TEXT($G$1, "[$-ko-KR]yyyy-mm-dd(ddd) ") &amp; "오후 21:00"</f>
        <v>2021-08-18(수) 오후 21:00</v>
      </c>
      <c r="K123" s="275"/>
      <c r="L123" s="276"/>
      <c r="M123" s="274" t="str">
        <f>TEXT($G$1+1, "[$-ko-KR]yyyy-mm-dd(ddd) ") &amp; "오전 00:00"</f>
        <v>2021-08-19(목)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8" t="s">
        <v>58</v>
      </c>
      <c r="H124" s="229" t="s">
        <v>268</v>
      </c>
      <c r="I124" s="23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122</v>
      </c>
      <c r="B125" s="124">
        <v>37</v>
      </c>
      <c r="C125" s="76">
        <v>1.9283746599999999E-2</v>
      </c>
      <c r="D125" s="13">
        <v>32.799999999999997</v>
      </c>
      <c r="E125" s="14">
        <f>IF(ISNUMBER(D125), (D125 - $B125) / $B125, "")</f>
        <v>-0.11351351351351359</v>
      </c>
      <c r="F125" s="16">
        <f>IF(ISNUMBER(D125), $B145 * E125, "")</f>
        <v>-11351.351351351359</v>
      </c>
      <c r="G125" s="29">
        <v>34.4</v>
      </c>
      <c r="H125" s="14">
        <f>IF(ISNUMBER(G125), (G125 - $B125) / $B125, "")</f>
        <v>-7.0270270270270302E-2</v>
      </c>
      <c r="I125" s="100">
        <f>IF(ISNUMBER(G125), $B145 * H125, "")</f>
        <v>-7027.0270270270303</v>
      </c>
      <c r="J125" s="13">
        <v>32.700000000000003</v>
      </c>
      <c r="K125" s="14">
        <f>IF(ISNUMBER(J125), (J125 - $B125) / $B125, "")</f>
        <v>-0.11621621621621614</v>
      </c>
      <c r="L125" s="16">
        <f>IF(ISNUMBER(J125), $B145 * K125, "")</f>
        <v>-11621.621621621614</v>
      </c>
      <c r="M125" s="29">
        <v>33.299999999999997</v>
      </c>
      <c r="N125" s="14">
        <f>IF(ISNUMBER(M125), (M125 - $B125) / $B125, "")</f>
        <v>-0.10000000000000007</v>
      </c>
      <c r="O125" s="16">
        <f>IF(ISNUMBER(M125), $B145 * N125, "")</f>
        <v>-10000.000000000007</v>
      </c>
      <c r="Q125" s="260"/>
      <c r="R125" s="260"/>
      <c r="S125" s="260"/>
    </row>
    <row r="126" spans="1:19" ht="17.25" thickBot="1">
      <c r="A126" s="125" t="s">
        <v>208</v>
      </c>
      <c r="B126" s="126">
        <v>14.4</v>
      </c>
      <c r="C126" s="77">
        <v>6.9930069999999999E-3</v>
      </c>
      <c r="D126" s="15">
        <v>13.5</v>
      </c>
      <c r="E126" s="32">
        <f t="shared" ref="E126:E129" si="62">IF(ISNUMBER(D126), (D126 - $B126) / $B126, "")</f>
        <v>-6.2500000000000028E-2</v>
      </c>
      <c r="F126" s="18">
        <f>IF(ISNUMBER(D126), $B145 * E126, "")</f>
        <v>-6250.0000000000027</v>
      </c>
      <c r="G126" s="31">
        <v>13.6</v>
      </c>
      <c r="H126" s="32">
        <f t="shared" ref="H126:H129" si="63">IF(ISNUMBER(G126), (G126 - $B126) / $B126, "")</f>
        <v>-5.5555555555555601E-2</v>
      </c>
      <c r="I126" s="101">
        <f>IF(ISNUMBER(G126), $B145 * H126, "")</f>
        <v>-5555.5555555555602</v>
      </c>
      <c r="J126" s="15">
        <v>13.4</v>
      </c>
      <c r="K126" s="32">
        <f t="shared" ref="K126:K129" si="64">IF(ISNUMBER(J126), (J126 - $B126) / $B126, "")</f>
        <v>-6.9444444444444448E-2</v>
      </c>
      <c r="L126" s="18">
        <f>IF(ISNUMBER(J126), $B145 * K126, "")</f>
        <v>-6944.4444444444443</v>
      </c>
      <c r="M126" s="31">
        <v>13.5</v>
      </c>
      <c r="N126" s="32">
        <f t="shared" ref="N126:N129" si="65">IF(ISNUMBER(M126), (M126 - $B126) / $B126, "")</f>
        <v>-6.2500000000000028E-2</v>
      </c>
      <c r="O126" s="18">
        <f>IF(ISNUMBER(M126), $B145 * N126, "")</f>
        <v>-6250.0000000000027</v>
      </c>
      <c r="Q126" s="260"/>
      <c r="R126" s="260"/>
      <c r="S126" s="260"/>
    </row>
    <row r="127" spans="1:19" ht="17.25" thickBot="1">
      <c r="A127" s="125" t="s">
        <v>65</v>
      </c>
      <c r="B127" s="126">
        <v>37.9</v>
      </c>
      <c r="C127" s="77">
        <v>-2.6315789000000002E-3</v>
      </c>
      <c r="D127" s="15">
        <v>35.9</v>
      </c>
      <c r="E127" s="32">
        <f t="shared" si="62"/>
        <v>-5.2770448548812667E-2</v>
      </c>
      <c r="F127" s="18">
        <f>IF(ISNUMBER(D127), $B145 * E127, "")</f>
        <v>-5277.0448548812665</v>
      </c>
      <c r="G127" s="31">
        <v>36.299999999999997</v>
      </c>
      <c r="H127" s="32">
        <f t="shared" si="63"/>
        <v>-4.2216358839050172E-2</v>
      </c>
      <c r="I127" s="101">
        <f>IF(ISNUMBER(G127), $B145 * H127, "")</f>
        <v>-4221.6358839050172</v>
      </c>
      <c r="J127" s="15">
        <v>35.700000000000003</v>
      </c>
      <c r="K127" s="32">
        <f t="shared" si="64"/>
        <v>-5.804749340369382E-2</v>
      </c>
      <c r="L127" s="18">
        <f>IF(ISNUMBER(J127), $B145 * K127, "")</f>
        <v>-5804.7493403693816</v>
      </c>
      <c r="M127" s="31">
        <v>35.6</v>
      </c>
      <c r="N127" s="32">
        <f t="shared" si="65"/>
        <v>-6.068601583113449E-2</v>
      </c>
      <c r="O127" s="18">
        <f>IF(ISNUMBER(M127), $B145 * N127, "")</f>
        <v>-6068.6015831134491</v>
      </c>
      <c r="Q127" s="250"/>
      <c r="R127" s="250"/>
      <c r="S127" s="250"/>
    </row>
    <row r="128" spans="1:19" ht="17.25" thickBot="1">
      <c r="A128" s="125" t="s">
        <v>72</v>
      </c>
      <c r="B128" s="126">
        <v>24.5</v>
      </c>
      <c r="C128" s="77">
        <v>-8.0971659999999994E-3</v>
      </c>
      <c r="D128" s="15">
        <v>23.2</v>
      </c>
      <c r="E128" s="32">
        <f t="shared" si="62"/>
        <v>-5.3061224489795944E-2</v>
      </c>
      <c r="F128" s="18">
        <f>IF(ISNUMBER(D128), $B145 * E128, "")</f>
        <v>-5306.1224489795941</v>
      </c>
      <c r="G128" s="31">
        <v>23.4</v>
      </c>
      <c r="H128" s="32">
        <f t="shared" si="63"/>
        <v>-4.4897959183673529E-2</v>
      </c>
      <c r="I128" s="101">
        <f>IF(ISNUMBER(G128), $B145 * H128, "")</f>
        <v>-4489.7959183673529</v>
      </c>
      <c r="J128" s="15">
        <v>22.9</v>
      </c>
      <c r="K128" s="32">
        <f t="shared" si="64"/>
        <v>-6.5306122448979653E-2</v>
      </c>
      <c r="L128" s="18">
        <f>IF(ISNUMBER(J128), $B145 * K128, "")</f>
        <v>-6530.612244897965</v>
      </c>
      <c r="M128" s="31">
        <v>23.2</v>
      </c>
      <c r="N128" s="32">
        <f t="shared" si="65"/>
        <v>-5.3061224489795944E-2</v>
      </c>
      <c r="O128" s="18">
        <f>IF(ISNUMBER(M128), $B145 * N128, "")</f>
        <v>-5306.1224489795941</v>
      </c>
      <c r="Q128" s="250"/>
      <c r="R128" s="250"/>
      <c r="S128" s="250"/>
    </row>
    <row r="129" spans="1:19" ht="17.25" thickBot="1">
      <c r="A129" s="127" t="s">
        <v>98</v>
      </c>
      <c r="B129" s="128">
        <v>5.32</v>
      </c>
      <c r="C129" s="78">
        <v>-1.2987013E-2</v>
      </c>
      <c r="D129" s="20">
        <v>4.91</v>
      </c>
      <c r="E129" s="21">
        <f t="shared" si="62"/>
        <v>-7.7067669172932354E-2</v>
      </c>
      <c r="F129" s="22">
        <f>IF(ISNUMBER(D129), $B145 * E129, "")</f>
        <v>-7706.7669172932356</v>
      </c>
      <c r="G129" s="30">
        <v>5.03</v>
      </c>
      <c r="H129" s="21">
        <f t="shared" si="63"/>
        <v>-5.4511278195488726E-2</v>
      </c>
      <c r="I129" s="105">
        <f>IF(ISNUMBER(G129), $B145 * H129, "")</f>
        <v>-5451.1278195488721</v>
      </c>
      <c r="J129" s="20">
        <v>4.87</v>
      </c>
      <c r="K129" s="21">
        <f t="shared" si="64"/>
        <v>-8.4586466165413557E-2</v>
      </c>
      <c r="L129" s="22">
        <f>IF(ISNUMBER(J129), $B145 * K129, "")</f>
        <v>-8458.6466165413549</v>
      </c>
      <c r="M129" s="30">
        <v>4.88</v>
      </c>
      <c r="N129" s="21">
        <f t="shared" si="65"/>
        <v>-8.2706766917293298E-2</v>
      </c>
      <c r="O129" s="22">
        <f>IF(ISNUMBER(M129), $B145 * N129, "")</f>
        <v>-8270.6766917293298</v>
      </c>
      <c r="Q129" s="250"/>
      <c r="R129" s="250"/>
      <c r="S129" s="250"/>
    </row>
    <row r="130" spans="1:19" ht="17.25" thickBot="1">
      <c r="A130" s="125" t="s">
        <v>250</v>
      </c>
      <c r="B130" s="129">
        <v>83.2</v>
      </c>
      <c r="C130" s="80">
        <v>-1.30486358E-2</v>
      </c>
      <c r="D130" s="106">
        <v>77.2</v>
      </c>
      <c r="E130" s="107">
        <f>IF(ISNUMBER(D130), (D130 - $B130) / $B130, "")</f>
        <v>-7.2115384615384609E-2</v>
      </c>
      <c r="F130" s="108">
        <f>IF(ISNUMBER(D130), $B145 * E130, "")</f>
        <v>-7211.538461538461</v>
      </c>
      <c r="G130" s="109">
        <v>78.5</v>
      </c>
      <c r="H130" s="107">
        <f>IF(ISNUMBER(G130), (G130 - $B130) / $B130, "")</f>
        <v>-5.6490384615384651E-2</v>
      </c>
      <c r="I130" s="110">
        <f>IF(ISNUMBER(G130), $B145 * H130, "")</f>
        <v>-5649.0384615384646</v>
      </c>
      <c r="J130" s="106">
        <v>77</v>
      </c>
      <c r="K130" s="107">
        <f>IF(ISNUMBER(J130), (J130 - $B130) / $B130, "")</f>
        <v>-7.4519230769230796E-2</v>
      </c>
      <c r="L130" s="108">
        <f>IF(ISNUMBER(J130), $B145 * K130, "")</f>
        <v>-7451.9230769230799</v>
      </c>
      <c r="M130" s="109">
        <v>76.8</v>
      </c>
      <c r="N130" s="107">
        <f>IF(ISNUMBER(M130), (M130 - $B130) / $B130, "")</f>
        <v>-7.6923076923076983E-2</v>
      </c>
      <c r="O130" s="108">
        <f>IF(ISNUMBER(M130), $B145 * N130, "")</f>
        <v>-7692.3076923076978</v>
      </c>
      <c r="Q130" s="250"/>
      <c r="R130" s="250"/>
      <c r="S130" s="250"/>
    </row>
    <row r="131" spans="1:19" ht="17.25" thickBot="1">
      <c r="A131" s="125" t="s">
        <v>188</v>
      </c>
      <c r="B131" s="126">
        <v>13</v>
      </c>
      <c r="C131" s="77">
        <v>-1.51515152E-2</v>
      </c>
      <c r="D131" s="15">
        <v>12.2</v>
      </c>
      <c r="E131" s="32">
        <f t="shared" ref="E131:E134" si="66">IF(ISNUMBER(D131), (D131 - $B131) / $B131, "")</f>
        <v>-6.153846153846159E-2</v>
      </c>
      <c r="F131" s="18">
        <f>IF(ISNUMBER(D131), $B145 * E131, "")</f>
        <v>-6153.8461538461588</v>
      </c>
      <c r="G131" s="31">
        <v>12.3</v>
      </c>
      <c r="H131" s="32">
        <f t="shared" ref="H131:H134" si="67">IF(ISNUMBER(G131), (G131 - $B131) / $B131, "")</f>
        <v>-5.3846153846153794E-2</v>
      </c>
      <c r="I131" s="101">
        <f>IF(ISNUMBER(G131), $B145 * H131, "")</f>
        <v>-5384.6153846153793</v>
      </c>
      <c r="J131" s="15">
        <v>12</v>
      </c>
      <c r="K131" s="32">
        <f t="shared" ref="K131:K134" si="68">IF(ISNUMBER(J131), (J131 - $B131) / $B131, "")</f>
        <v>-7.6923076923076927E-2</v>
      </c>
      <c r="L131" s="18">
        <f>IF(ISNUMBER(J131), $B145 * K131, "")</f>
        <v>-7692.3076923076924</v>
      </c>
      <c r="M131" s="31">
        <v>12.1</v>
      </c>
      <c r="N131" s="32">
        <f t="shared" ref="N131:N134" si="69">IF(ISNUMBER(M131), (M131 - $B131) / $B131, "")</f>
        <v>-6.9230769230769262E-2</v>
      </c>
      <c r="O131" s="18">
        <f>IF(ISNUMBER(M131), $B145 * N131, "")</f>
        <v>-6923.0769230769265</v>
      </c>
      <c r="Q131" s="250"/>
      <c r="R131" s="250"/>
      <c r="S131" s="250"/>
    </row>
    <row r="132" spans="1:19" ht="17.25" thickBot="1">
      <c r="A132" s="125" t="s">
        <v>190</v>
      </c>
      <c r="B132" s="126">
        <v>19.399999999999999</v>
      </c>
      <c r="C132" s="77">
        <v>-1.52284264E-2</v>
      </c>
      <c r="D132" s="15">
        <v>17.8</v>
      </c>
      <c r="E132" s="32">
        <f t="shared" si="66"/>
        <v>-8.2474226804123613E-2</v>
      </c>
      <c r="F132" s="18">
        <f>IF(ISNUMBER(D132), $B145 * E132, "")</f>
        <v>-8247.4226804123609</v>
      </c>
      <c r="G132" s="31">
        <v>18.2</v>
      </c>
      <c r="H132" s="32">
        <f t="shared" si="67"/>
        <v>-6.1855670103092751E-2</v>
      </c>
      <c r="I132" s="101">
        <f>IF(ISNUMBER(G132), $B145 * H132, "")</f>
        <v>-6185.5670103092752</v>
      </c>
      <c r="J132" s="15">
        <v>17.600000000000001</v>
      </c>
      <c r="K132" s="32">
        <f t="shared" si="68"/>
        <v>-9.278350515463904E-2</v>
      </c>
      <c r="L132" s="18">
        <f>IF(ISNUMBER(J132), $B145 * K132, "")</f>
        <v>-9278.3505154639042</v>
      </c>
      <c r="M132" s="31">
        <v>17.7</v>
      </c>
      <c r="N132" s="32">
        <f t="shared" si="69"/>
        <v>-8.762886597938141E-2</v>
      </c>
      <c r="O132" s="18">
        <f>IF(ISNUMBER(M132), $B145 * N132, "")</f>
        <v>-8762.8865979381408</v>
      </c>
      <c r="Q132" s="250"/>
      <c r="R132" s="250"/>
      <c r="S132" s="250"/>
    </row>
    <row r="133" spans="1:19" ht="17.25" thickBot="1">
      <c r="A133" s="125" t="s">
        <v>202</v>
      </c>
      <c r="B133" s="126">
        <v>92.8</v>
      </c>
      <c r="C133" s="77">
        <v>-2.0063358E-2</v>
      </c>
      <c r="D133" s="15">
        <v>84.7</v>
      </c>
      <c r="E133" s="32">
        <f t="shared" si="66"/>
        <v>-8.7284482758620635E-2</v>
      </c>
      <c r="F133" s="18">
        <f>IF(ISNUMBER(D133), $B145 * E133, "")</f>
        <v>-8728.4482758620634</v>
      </c>
      <c r="G133" s="31">
        <v>87.9</v>
      </c>
      <c r="H133" s="32">
        <f t="shared" si="67"/>
        <v>-5.2801724137930946E-2</v>
      </c>
      <c r="I133" s="101">
        <f>IF(ISNUMBER(G133), $B145 * H133, "")</f>
        <v>-5280.1724137930942</v>
      </c>
      <c r="J133" s="15">
        <v>84.5</v>
      </c>
      <c r="K133" s="32">
        <f t="shared" si="68"/>
        <v>-8.9439655172413771E-2</v>
      </c>
      <c r="L133" s="18">
        <f>IF(ISNUMBER(J133), $B145 * K133, "")</f>
        <v>-8943.9655172413768</v>
      </c>
      <c r="M133" s="31">
        <v>85</v>
      </c>
      <c r="N133" s="32">
        <f t="shared" si="69"/>
        <v>-8.4051724137931008E-2</v>
      </c>
      <c r="O133" s="18">
        <f>IF(ISNUMBER(M133), $B145 * N133, "")</f>
        <v>-8405.1724137931014</v>
      </c>
      <c r="Q133" s="33"/>
      <c r="R133" s="33"/>
    </row>
    <row r="134" spans="1:19" ht="17.25" thickBot="1">
      <c r="A134" s="130" t="s">
        <v>148</v>
      </c>
      <c r="B134" s="131">
        <v>22.4</v>
      </c>
      <c r="C134" s="79">
        <v>-2.18340611E-2</v>
      </c>
      <c r="D134" s="24">
        <v>20.7</v>
      </c>
      <c r="E134" s="25">
        <f t="shared" si="66"/>
        <v>-7.5892857142857109E-2</v>
      </c>
      <c r="F134" s="104">
        <f>IF(ISNUMBER(D134), $B145 * E134, "")</f>
        <v>-7589.285714285711</v>
      </c>
      <c r="G134" s="102">
        <v>20.9</v>
      </c>
      <c r="H134" s="25">
        <f t="shared" si="67"/>
        <v>-6.6964285714285712E-2</v>
      </c>
      <c r="I134" s="103">
        <f>IF(ISNUMBER(G134), $B145 * H134, "")</f>
        <v>-6696.4285714285716</v>
      </c>
      <c r="J134" s="24">
        <v>20.399999999999999</v>
      </c>
      <c r="K134" s="25">
        <f t="shared" si="68"/>
        <v>-8.9285714285714288E-2</v>
      </c>
      <c r="L134" s="104">
        <f>IF(ISNUMBER(J134), $B145 * K134, "")</f>
        <v>-8928.5714285714294</v>
      </c>
      <c r="M134" s="102">
        <v>20.7</v>
      </c>
      <c r="N134" s="25">
        <f t="shared" si="69"/>
        <v>-7.5892857142857109E-2</v>
      </c>
      <c r="O134" s="104">
        <f>IF(ISNUMBER(M134), $B145 * N134, "")</f>
        <v>-7589.285714285711</v>
      </c>
      <c r="Q134" s="251"/>
      <c r="R134" s="252"/>
      <c r="S134" s="253"/>
    </row>
    <row r="135" spans="1:19">
      <c r="A135" s="123" t="s">
        <v>150</v>
      </c>
      <c r="B135" s="124">
        <v>13.4</v>
      </c>
      <c r="C135" s="76">
        <v>-2.1897810199999999E-2</v>
      </c>
      <c r="D135" s="13">
        <v>12.4</v>
      </c>
      <c r="E135" s="14">
        <f>IF(ISNUMBER(D135), (D135 - $B135) / $B135, "")</f>
        <v>-7.4626865671641784E-2</v>
      </c>
      <c r="F135" s="16">
        <f>IF(ISNUMBER(D135), $B145 * E135, "")</f>
        <v>-7462.6865671641781</v>
      </c>
      <c r="G135" s="29">
        <v>12.4</v>
      </c>
      <c r="H135" s="14">
        <f>IF(ISNUMBER(G135), (G135 - $B135) / $B135, "")</f>
        <v>-7.4626865671641784E-2</v>
      </c>
      <c r="I135" s="100">
        <f>IF(ISNUMBER(G135), $B145 * H135, "")</f>
        <v>-7462.6865671641781</v>
      </c>
      <c r="J135" s="13">
        <v>12.2</v>
      </c>
      <c r="K135" s="14">
        <f>IF(ISNUMBER(J135), (J135 - $B135) / $B135, "")</f>
        <v>-8.9552238805970227E-2</v>
      </c>
      <c r="L135" s="16">
        <f>IF(ISNUMBER(J135), $B145 * K135, "")</f>
        <v>-8955.2238805970228</v>
      </c>
      <c r="M135" s="29">
        <v>12.3</v>
      </c>
      <c r="N135" s="14">
        <f>IF(ISNUMBER(M135), (M135 - $B135) / $B135, "")</f>
        <v>-8.2089552238805943E-2</v>
      </c>
      <c r="O135" s="16">
        <f>IF(ISNUMBER(M135), $B145 * N135, "")</f>
        <v>-8208.9552238805936</v>
      </c>
      <c r="Q135" s="254"/>
      <c r="R135" s="255"/>
      <c r="S135" s="256"/>
    </row>
    <row r="136" spans="1:19" ht="17.25" thickBot="1">
      <c r="A136" s="125" t="s">
        <v>240</v>
      </c>
      <c r="B136" s="126">
        <v>74.8</v>
      </c>
      <c r="C136" s="77">
        <v>-2.2222222199999999E-2</v>
      </c>
      <c r="D136" s="15">
        <v>70.2</v>
      </c>
      <c r="E136" s="32">
        <f t="shared" ref="E136:E139" si="70">IF(ISNUMBER(D136), (D136 - $B136) / $B136, "")</f>
        <v>-6.1497326203208483E-2</v>
      </c>
      <c r="F136" s="18">
        <f>IF(ISNUMBER(D136), $B145 * E136, "")</f>
        <v>-6149.7326203208486</v>
      </c>
      <c r="G136" s="31">
        <v>70.900000000000006</v>
      </c>
      <c r="H136" s="32">
        <f t="shared" ref="H136:H139" si="71">IF(ISNUMBER(G136), (G136 - $B136) / $B136, "")</f>
        <v>-5.2139037433154969E-2</v>
      </c>
      <c r="I136" s="101">
        <f>IF(ISNUMBER(G136), $B145 * H136, "")</f>
        <v>-5213.9037433154972</v>
      </c>
      <c r="J136" s="15">
        <v>69.400000000000006</v>
      </c>
      <c r="K136" s="32">
        <f t="shared" ref="K136:K139" si="72">IF(ISNUMBER(J136), (J136 - $B136) / $B136, "")</f>
        <v>-7.2192513368983843E-2</v>
      </c>
      <c r="L136" s="18">
        <f>IF(ISNUMBER(J136), $B145 * K136, "")</f>
        <v>-7219.2513368983846</v>
      </c>
      <c r="M136" s="31">
        <v>70.599999999999994</v>
      </c>
      <c r="N136" s="32">
        <f t="shared" ref="N136:N139" si="73">IF(ISNUMBER(M136), (M136 - $B136) / $B136, "")</f>
        <v>-5.6149732620320893E-2</v>
      </c>
      <c r="O136" s="18">
        <f>IF(ISNUMBER(M136), $B145 * N136, "")</f>
        <v>-5614.9732620320892</v>
      </c>
      <c r="Q136" s="257"/>
      <c r="R136" s="258"/>
      <c r="S136" s="259"/>
    </row>
    <row r="137" spans="1:19" ht="17.25" thickBot="1">
      <c r="A137" s="125" t="s">
        <v>234</v>
      </c>
      <c r="B137" s="126">
        <v>75.2</v>
      </c>
      <c r="C137" s="77">
        <v>-2.3376623400000001E-2</v>
      </c>
      <c r="D137" s="15">
        <v>69.599999999999994</v>
      </c>
      <c r="E137" s="32">
        <f t="shared" si="70"/>
        <v>-7.4468085106383086E-2</v>
      </c>
      <c r="F137" s="18">
        <f>IF(ISNUMBER(D137), $B145 * E137, "")</f>
        <v>-7446.8085106383087</v>
      </c>
      <c r="G137" s="31">
        <v>70.7</v>
      </c>
      <c r="H137" s="32">
        <f t="shared" si="71"/>
        <v>-5.984042553191489E-2</v>
      </c>
      <c r="I137" s="101">
        <f>IF(ISNUMBER(G137), $B145 * H137, "")</f>
        <v>-5984.0425531914889</v>
      </c>
      <c r="J137" s="15">
        <v>69</v>
      </c>
      <c r="K137" s="32">
        <f t="shared" si="72"/>
        <v>-8.2446808510638334E-2</v>
      </c>
      <c r="L137" s="18">
        <f>IF(ISNUMBER(J137), $B145 * K137, "")</f>
        <v>-8244.680851063833</v>
      </c>
      <c r="M137" s="31">
        <v>68.8</v>
      </c>
      <c r="N137" s="32">
        <f t="shared" si="73"/>
        <v>-8.5106382978723472E-2</v>
      </c>
      <c r="O137" s="18">
        <f>IF(ISNUMBER(M137), $B145 * N137, "")</f>
        <v>-8510.6382978723468</v>
      </c>
      <c r="Q137" s="250"/>
      <c r="R137" s="250"/>
      <c r="S137" s="250"/>
    </row>
    <row r="138" spans="1:19" ht="17.25" thickBot="1">
      <c r="A138" s="125" t="s">
        <v>204</v>
      </c>
      <c r="B138" s="126">
        <v>16.2</v>
      </c>
      <c r="C138" s="77">
        <v>-2.4096385500000001E-2</v>
      </c>
      <c r="D138" s="15">
        <v>14.8</v>
      </c>
      <c r="E138" s="32">
        <f t="shared" si="70"/>
        <v>-8.6419753086419665E-2</v>
      </c>
      <c r="F138" s="18">
        <f>IF(ISNUMBER(D138), $B145 * E138, "")</f>
        <v>-8641.975308641966</v>
      </c>
      <c r="G138" s="31">
        <v>15</v>
      </c>
      <c r="H138" s="32">
        <f t="shared" si="71"/>
        <v>-7.4074074074074028E-2</v>
      </c>
      <c r="I138" s="101">
        <f>IF(ISNUMBER(G138), $B145 * H138, "")</f>
        <v>-7407.4074074074024</v>
      </c>
      <c r="J138" s="15">
        <v>14.8</v>
      </c>
      <c r="K138" s="32">
        <f t="shared" si="72"/>
        <v>-8.6419753086419665E-2</v>
      </c>
      <c r="L138" s="18">
        <f>IF(ISNUMBER(J138), $B145 * K138, "")</f>
        <v>-8641.975308641966</v>
      </c>
      <c r="M138" s="31">
        <v>14.7</v>
      </c>
      <c r="N138" s="32">
        <f t="shared" si="73"/>
        <v>-9.2592592592592601E-2</v>
      </c>
      <c r="O138" s="18">
        <f>IF(ISNUMBER(M138), $B145 * N138, "")</f>
        <v>-9259.2592592592609</v>
      </c>
      <c r="Q138" s="260"/>
      <c r="R138" s="260"/>
      <c r="S138" s="260"/>
    </row>
    <row r="139" spans="1:19" ht="17.25" thickBot="1">
      <c r="A139" s="127" t="s">
        <v>216</v>
      </c>
      <c r="B139" s="128">
        <v>11.5</v>
      </c>
      <c r="C139" s="78">
        <v>-2.54237288E-2</v>
      </c>
      <c r="D139" s="20">
        <v>10.7</v>
      </c>
      <c r="E139" s="21">
        <f t="shared" si="70"/>
        <v>-6.9565217391304404E-2</v>
      </c>
      <c r="F139" s="22">
        <f>IF(ISNUMBER(D139), $B145 * E139, "")</f>
        <v>-6956.5217391304404</v>
      </c>
      <c r="G139" s="30">
        <v>10.8</v>
      </c>
      <c r="H139" s="21">
        <f t="shared" si="71"/>
        <v>-6.0869565217391244E-2</v>
      </c>
      <c r="I139" s="105">
        <f>IF(ISNUMBER(G139), $B145 * H139, "")</f>
        <v>-6086.9565217391246</v>
      </c>
      <c r="J139" s="20">
        <v>10.6</v>
      </c>
      <c r="K139" s="21">
        <f t="shared" si="72"/>
        <v>-7.8260869565217425E-2</v>
      </c>
      <c r="L139" s="22">
        <f>IF(ISNUMBER(J139), $B145 * K139, "")</f>
        <v>-7826.0869565217426</v>
      </c>
      <c r="M139" s="30">
        <v>10.6</v>
      </c>
      <c r="N139" s="21">
        <f t="shared" si="73"/>
        <v>-7.8260869565217425E-2</v>
      </c>
      <c r="O139" s="22">
        <f>IF(ISNUMBER(M139), $B145 * N139, "")</f>
        <v>-7826.0869565217426</v>
      </c>
      <c r="Q139" s="260"/>
      <c r="R139" s="260"/>
      <c r="S139" s="260"/>
    </row>
    <row r="140" spans="1:19" ht="17.25" thickBot="1">
      <c r="A140" s="125" t="s">
        <v>178</v>
      </c>
      <c r="B140" s="129">
        <v>17.3</v>
      </c>
      <c r="C140" s="80">
        <v>-2.8089887599999998E-2</v>
      </c>
      <c r="D140" s="106">
        <v>16.100000000000001</v>
      </c>
      <c r="E140" s="107">
        <f>IF(ISNUMBER(D140), (D140 - $B140) / $B140, "")</f>
        <v>-6.9364161849710934E-2</v>
      </c>
      <c r="F140" s="108">
        <f>IF(ISNUMBER(D140), $B145 * E140, "")</f>
        <v>-6936.4161849710936</v>
      </c>
      <c r="G140" s="109">
        <v>16.2</v>
      </c>
      <c r="H140" s="107">
        <f>IF(ISNUMBER(G140), (G140 - $B140) / $B140, "")</f>
        <v>-6.3583815028901813E-2</v>
      </c>
      <c r="I140" s="110">
        <f>IF(ISNUMBER(G140), $B145 * H140, "")</f>
        <v>-6358.3815028901818</v>
      </c>
      <c r="J140" s="106">
        <v>16</v>
      </c>
      <c r="K140" s="107">
        <f>IF(ISNUMBER(J140), (J140 - $B140) / $B140, "")</f>
        <v>-7.5144508670520263E-2</v>
      </c>
      <c r="L140" s="108">
        <f>IF(ISNUMBER(J140), $B145 * K140, "")</f>
        <v>-7514.4508670520263</v>
      </c>
      <c r="M140" s="109">
        <v>16.100000000000001</v>
      </c>
      <c r="N140" s="107">
        <f>IF(ISNUMBER(M140), (M140 - $B140) / $B140, "")</f>
        <v>-6.9364161849710934E-2</v>
      </c>
      <c r="O140" s="108">
        <f>IF(ISNUMBER(M140), $B145 * N140, "")</f>
        <v>-6936.4161849710936</v>
      </c>
      <c r="Q140" s="250"/>
      <c r="R140" s="250"/>
      <c r="S140" s="250"/>
    </row>
    <row r="141" spans="1:19" ht="17.25" thickBot="1">
      <c r="A141" s="125" t="s">
        <v>210</v>
      </c>
      <c r="B141" s="126">
        <v>12.5</v>
      </c>
      <c r="C141" s="77">
        <v>-3.1007751900000002E-2</v>
      </c>
      <c r="D141" s="15">
        <v>12</v>
      </c>
      <c r="E141" s="32">
        <f t="shared" ref="E141:E144" si="74">IF(ISNUMBER(D141), (D141 - $B141) / $B141, "")</f>
        <v>-0.04</v>
      </c>
      <c r="F141" s="18">
        <f>IF(ISNUMBER(D141), $B145 * E141, "")</f>
        <v>-4000</v>
      </c>
      <c r="G141" s="31">
        <v>12</v>
      </c>
      <c r="H141" s="32">
        <f t="shared" ref="H141:H144" si="75">IF(ISNUMBER(G141), (G141 - $B141) / $B141, "")</f>
        <v>-0.04</v>
      </c>
      <c r="I141" s="101">
        <f>IF(ISNUMBER(G141), $B145 * H141, "")</f>
        <v>-4000</v>
      </c>
      <c r="J141" s="15">
        <v>11.8</v>
      </c>
      <c r="K141" s="32">
        <f t="shared" ref="K141:K144" si="76">IF(ISNUMBER(J141), (J141 - $B141) / $B141, "")</f>
        <v>-5.5999999999999946E-2</v>
      </c>
      <c r="L141" s="18">
        <f>IF(ISNUMBER(J141), $B145 * K141, "")</f>
        <v>-5599.9999999999945</v>
      </c>
      <c r="M141" s="31">
        <v>11.8</v>
      </c>
      <c r="N141" s="32">
        <f t="shared" ref="N141:N144" si="77">IF(ISNUMBER(M141), (M141 - $B141) / $B141, "")</f>
        <v>-5.5999999999999946E-2</v>
      </c>
      <c r="O141" s="18">
        <f>IF(ISNUMBER(M141), $B145 * N141, "")</f>
        <v>-5599.9999999999945</v>
      </c>
      <c r="Q141" s="250"/>
      <c r="R141" s="250"/>
      <c r="S141" s="25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-7.1421157523127679E-2</v>
      </c>
      <c r="F145" s="28">
        <f>SUM(F125:F144)</f>
        <v>-121415.96778931704</v>
      </c>
      <c r="G145" s="26" t="s">
        <v>271</v>
      </c>
      <c r="H145" s="27">
        <f>IF(COUNT(H125:H144), SUM(H125:H144) / COUNT(H125:H144), 0)</f>
        <v>-5.7914319024586179E-2</v>
      </c>
      <c r="I145" s="28">
        <f>SUM(I125:I144)</f>
        <v>-98454.34234179651</v>
      </c>
      <c r="J145" s="26" t="s">
        <v>271</v>
      </c>
      <c r="K145" s="27">
        <f>IF(COUNT(K125:K144), SUM(K125:K144) / COUNT(K125:K144), 0)</f>
        <v>-7.9798153940680711E-2</v>
      </c>
      <c r="L145" s="28">
        <f>SUM(L125:L144)</f>
        <v>-135656.86169915722</v>
      </c>
      <c r="M145" s="26" t="s">
        <v>271</v>
      </c>
      <c r="N145" s="27">
        <f>IF(COUNT(N125:N144), SUM(N125:N144) / COUNT(N125:N144), 0)</f>
        <v>-7.4837917205741816E-2</v>
      </c>
      <c r="O145" s="28">
        <f>SUM(O125:O144)</f>
        <v>-127224.45924976107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227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2021-08-18(수) 오전 00:00</v>
      </c>
      <c r="C150" s="302"/>
      <c r="D150" s="274" t="str">
        <f>TEXT($G$1, "[$-ko-KR]yyyy-mm-dd(ddd) ") &amp; "오후 14:00"</f>
        <v>2021-08-18(수) 오후 14:00</v>
      </c>
      <c r="E150" s="275"/>
      <c r="F150" s="276"/>
      <c r="G150" s="274" t="str">
        <f>TEXT($G$1, "[$-ko-KR]yyyy-mm-dd(ddd) ") &amp; "오후 19:00"</f>
        <v>2021-08-18(수) 오후 19:00</v>
      </c>
      <c r="H150" s="275"/>
      <c r="I150" s="276"/>
      <c r="J150" s="274" t="str">
        <f>TEXT($G$1, "[$-ko-KR]yyyy-mm-dd(ddd) ") &amp; "오후 21:00"</f>
        <v>2021-08-18(수) 오후 21:00</v>
      </c>
      <c r="K150" s="275"/>
      <c r="L150" s="276"/>
      <c r="M150" s="274" t="str">
        <f>TEXT($G$1+1, "[$-ko-KR]yyyy-mm-dd(ddd) ") &amp; "오전 00:00"</f>
        <v>2021-08-19(목)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8" t="s">
        <v>58</v>
      </c>
      <c r="H151" s="229" t="s">
        <v>268</v>
      </c>
      <c r="I151" s="23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222</v>
      </c>
      <c r="B152" s="124">
        <v>147</v>
      </c>
      <c r="C152" s="76">
        <v>-1.34228188E-2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139</v>
      </c>
      <c r="H152" s="14">
        <f>IF(ISNUMBER(G152), (G152 - $B152) / $B152, "")</f>
        <v>-5.4421768707482991E-2</v>
      </c>
      <c r="I152" s="100">
        <f>IF(ISNUMBER(G152), $B172 * H152, "")</f>
        <v>-5442.1768707482988</v>
      </c>
      <c r="J152" s="13">
        <v>136</v>
      </c>
      <c r="K152" s="14">
        <f>IF(ISNUMBER(J152), (J152 - $B152) / $B152, "")</f>
        <v>-7.4829931972789115E-2</v>
      </c>
      <c r="L152" s="16">
        <f>IF(ISNUMBER(J152), $B172 * K152, "")</f>
        <v>-7482.9931972789118</v>
      </c>
      <c r="M152" s="29">
        <v>137</v>
      </c>
      <c r="N152" s="14">
        <f>IF(ISNUMBER(M152), (M152 - $B152) / $B152, "")</f>
        <v>-6.8027210884353748E-2</v>
      </c>
      <c r="O152" s="16">
        <f>IF(ISNUMBER(M152), $B172 * N152, "")</f>
        <v>-6802.7210884353744</v>
      </c>
      <c r="Q152" s="260"/>
      <c r="R152" s="260"/>
      <c r="S152" s="260"/>
    </row>
    <row r="153" spans="1:19" ht="17.25" thickBot="1">
      <c r="A153" s="125" t="s">
        <v>200</v>
      </c>
      <c r="B153" s="126">
        <v>143</v>
      </c>
      <c r="C153" s="77">
        <v>-1.3793103399999999E-2</v>
      </c>
      <c r="D153" s="15">
        <v>135</v>
      </c>
      <c r="E153" s="32">
        <f t="shared" ref="E153:E156" si="78">IF(ISNUMBER(D153), (D153 - $B153) / $B153, "")</f>
        <v>-5.5944055944055944E-2</v>
      </c>
      <c r="F153" s="18">
        <f>IF(ISNUMBER(D153), $B172 * E153, "")</f>
        <v>-5594.4055944055945</v>
      </c>
      <c r="G153" s="31">
        <v>137</v>
      </c>
      <c r="H153" s="32">
        <f t="shared" ref="H153:H156" si="79">IF(ISNUMBER(G153), (G153 - $B153) / $B153, "")</f>
        <v>-4.195804195804196E-2</v>
      </c>
      <c r="I153" s="101">
        <f>IF(ISNUMBER(G153), $B172 * H153, "")</f>
        <v>-4195.8041958041958</v>
      </c>
      <c r="J153" s="15">
        <v>132</v>
      </c>
      <c r="K153" s="32">
        <f t="shared" ref="K153:K156" si="80">IF(ISNUMBER(J153), (J153 - $B153) / $B153, "")</f>
        <v>-7.6923076923076927E-2</v>
      </c>
      <c r="L153" s="18">
        <f>IF(ISNUMBER(J153), $B172 * K153, "")</f>
        <v>-7692.3076923076924</v>
      </c>
      <c r="M153" s="31">
        <v>134</v>
      </c>
      <c r="N153" s="32">
        <f t="shared" ref="N153:N156" si="81">IF(ISNUMBER(M153), (M153 - $B153) / $B153, "")</f>
        <v>-6.2937062937062943E-2</v>
      </c>
      <c r="O153" s="18">
        <f>IF(ISNUMBER(M153), $B172 * N153, "")</f>
        <v>-6293.7062937062947</v>
      </c>
      <c r="Q153" s="260"/>
      <c r="R153" s="260"/>
      <c r="S153" s="260"/>
    </row>
    <row r="154" spans="1:19" ht="17.25" thickBot="1">
      <c r="A154" s="125" t="s">
        <v>220</v>
      </c>
      <c r="B154" s="126">
        <v>214</v>
      </c>
      <c r="C154" s="77">
        <v>-1.3824884799999999E-2</v>
      </c>
      <c r="D154" s="15">
        <v>203</v>
      </c>
      <c r="E154" s="32">
        <f t="shared" si="78"/>
        <v>-5.1401869158878503E-2</v>
      </c>
      <c r="F154" s="18">
        <f>IF(ISNUMBER(D154), $B172 * E154, "")</f>
        <v>-5140.1869158878508</v>
      </c>
      <c r="G154" s="31">
        <v>207</v>
      </c>
      <c r="H154" s="32">
        <f t="shared" si="79"/>
        <v>-3.2710280373831772E-2</v>
      </c>
      <c r="I154" s="101">
        <f>IF(ISNUMBER(G154), $B172 * H154, "")</f>
        <v>-3271.0280373831774</v>
      </c>
      <c r="J154" s="15">
        <v>203</v>
      </c>
      <c r="K154" s="32">
        <f t="shared" si="80"/>
        <v>-5.1401869158878503E-2</v>
      </c>
      <c r="L154" s="18">
        <f>IF(ISNUMBER(J154), $B172 * K154, "")</f>
        <v>-5140.1869158878508</v>
      </c>
      <c r="M154" s="31">
        <v>204</v>
      </c>
      <c r="N154" s="32">
        <f t="shared" si="81"/>
        <v>-4.6728971962616821E-2</v>
      </c>
      <c r="O154" s="18">
        <f>IF(ISNUMBER(M154), $B172 * N154, "")</f>
        <v>-4672.8971962616824</v>
      </c>
      <c r="Q154" s="250"/>
      <c r="R154" s="250"/>
      <c r="S154" s="250"/>
    </row>
    <row r="155" spans="1:19" ht="17.25" thickBot="1">
      <c r="A155" s="125" t="s">
        <v>218</v>
      </c>
      <c r="B155" s="126">
        <v>135</v>
      </c>
      <c r="C155" s="77">
        <v>-1.45985401E-2</v>
      </c>
      <c r="D155" s="15">
        <v>128</v>
      </c>
      <c r="E155" s="32">
        <f t="shared" si="78"/>
        <v>-5.185185185185185E-2</v>
      </c>
      <c r="F155" s="18">
        <f>IF(ISNUMBER(D155), $B172 * E155, "")</f>
        <v>-5185.1851851851852</v>
      </c>
      <c r="G155" s="31">
        <v>126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125</v>
      </c>
      <c r="K155" s="32">
        <f t="shared" si="80"/>
        <v>-7.407407407407407E-2</v>
      </c>
      <c r="L155" s="18">
        <f>IF(ISNUMBER(J155), $B172 * K155, "")</f>
        <v>-7407.4074074074069</v>
      </c>
      <c r="M155" s="31">
        <v>126</v>
      </c>
      <c r="N155" s="32">
        <f t="shared" si="81"/>
        <v>-6.6666666666666666E-2</v>
      </c>
      <c r="O155" s="18">
        <f>IF(ISNUMBER(M155), $B172 * N155, "")</f>
        <v>-6666.666666666667</v>
      </c>
      <c r="Q155" s="250"/>
      <c r="R155" s="250"/>
      <c r="S155" s="250"/>
    </row>
    <row r="156" spans="1:19" ht="17.25" thickBot="1">
      <c r="A156" s="127" t="s">
        <v>164</v>
      </c>
      <c r="B156" s="128">
        <v>348</v>
      </c>
      <c r="C156" s="78">
        <v>-1.6949152499999998E-2</v>
      </c>
      <c r="D156" s="20">
        <v>324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329</v>
      </c>
      <c r="H156" s="21">
        <f t="shared" si="79"/>
        <v>-5.459770114942529E-2</v>
      </c>
      <c r="I156" s="105">
        <f>IF(ISNUMBER(G156), $B172 * H156, "")</f>
        <v>-5459.7701149425293</v>
      </c>
      <c r="J156" s="20">
        <v>319</v>
      </c>
      <c r="K156" s="21">
        <f t="shared" si="80"/>
        <v>-8.3333333333333329E-2</v>
      </c>
      <c r="L156" s="22">
        <f>IF(ISNUMBER(J156), $B172 * K156, "")</f>
        <v>-8333.3333333333321</v>
      </c>
      <c r="M156" s="30">
        <v>321</v>
      </c>
      <c r="N156" s="21">
        <f t="shared" si="81"/>
        <v>-7.7586206896551727E-2</v>
      </c>
      <c r="O156" s="22">
        <f>IF(ISNUMBER(M156), $B172 * N156, "")</f>
        <v>-7758.620689655173</v>
      </c>
      <c r="Q156" s="250"/>
      <c r="R156" s="250"/>
      <c r="S156" s="250"/>
    </row>
    <row r="157" spans="1:19" ht="17.25" thickBot="1">
      <c r="A157" s="125" t="s">
        <v>236</v>
      </c>
      <c r="B157" s="129">
        <v>675</v>
      </c>
      <c r="C157" s="80">
        <v>-1.7467248899999999E-2</v>
      </c>
      <c r="D157" s="106">
        <v>623</v>
      </c>
      <c r="E157" s="107">
        <f>IF(ISNUMBER(D157), (D157 - $B157) / $B157, "")</f>
        <v>-7.7037037037037043E-2</v>
      </c>
      <c r="F157" s="108">
        <f>IF(ISNUMBER(D157), $B172 * E157, "")</f>
        <v>-7703.7037037037044</v>
      </c>
      <c r="G157" s="109">
        <v>625</v>
      </c>
      <c r="H157" s="107">
        <f>IF(ISNUMBER(G157), (G157 - $B157) / $B157, "")</f>
        <v>-7.407407407407407E-2</v>
      </c>
      <c r="I157" s="110">
        <f>IF(ISNUMBER(G157), $B172 * H157, "")</f>
        <v>-7407.4074074074069</v>
      </c>
      <c r="J157" s="106">
        <v>616</v>
      </c>
      <c r="K157" s="107">
        <f>IF(ISNUMBER(J157), (J157 - $B157) / $B157, "")</f>
        <v>-8.7407407407407406E-2</v>
      </c>
      <c r="L157" s="108">
        <f>IF(ISNUMBER(J157), $B172 * K157, "")</f>
        <v>-8740.7407407407409</v>
      </c>
      <c r="M157" s="109">
        <v>614</v>
      </c>
      <c r="N157" s="107">
        <f>IF(ISNUMBER(M157), (M157 - $B157) / $B157, "")</f>
        <v>-9.0370370370370365E-2</v>
      </c>
      <c r="O157" s="108">
        <f>IF(ISNUMBER(M157), $B172 * N157, "")</f>
        <v>-9037.0370370370365</v>
      </c>
      <c r="Q157" s="250"/>
      <c r="R157" s="250"/>
      <c r="S157" s="250"/>
    </row>
    <row r="158" spans="1:19" ht="17.25" thickBot="1">
      <c r="A158" s="125" t="s">
        <v>230</v>
      </c>
      <c r="B158" s="126">
        <v>218</v>
      </c>
      <c r="C158" s="77">
        <v>-1.8018018E-2</v>
      </c>
      <c r="D158" s="15">
        <v>205</v>
      </c>
      <c r="E158" s="32">
        <f t="shared" ref="E158:E161" si="82">IF(ISNUMBER(D158), (D158 - $B158) / $B158, "")</f>
        <v>-5.9633027522935783E-2</v>
      </c>
      <c r="F158" s="18">
        <f>IF(ISNUMBER(D158), $B172 * E158, "")</f>
        <v>-5963.3027522935781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201</v>
      </c>
      <c r="K158" s="32">
        <f t="shared" ref="K158:K161" si="84">IF(ISNUMBER(J158), (J158 - $B158) / $B158, "")</f>
        <v>-7.7981651376146793E-2</v>
      </c>
      <c r="L158" s="18">
        <f>IF(ISNUMBER(J158), $B172 * K158, "")</f>
        <v>-7798.1651376146792</v>
      </c>
      <c r="M158" s="31">
        <v>202</v>
      </c>
      <c r="N158" s="32">
        <f t="shared" ref="N158:N161" si="85">IF(ISNUMBER(M158), (M158 - $B158) / $B158, "")</f>
        <v>-7.3394495412844041E-2</v>
      </c>
      <c r="O158" s="18">
        <f>IF(ISNUMBER(M158), $B172 * N158, "")</f>
        <v>-7339.4495412844044</v>
      </c>
      <c r="Q158" s="250"/>
      <c r="R158" s="250"/>
      <c r="S158" s="250"/>
    </row>
    <row r="159" spans="1:19" ht="17.25" thickBot="1">
      <c r="A159" s="125" t="s">
        <v>174</v>
      </c>
      <c r="B159" s="126">
        <v>364</v>
      </c>
      <c r="C159" s="77">
        <v>-1.8867924500000001E-2</v>
      </c>
      <c r="D159" s="15">
        <v>338</v>
      </c>
      <c r="E159" s="32">
        <f t="shared" si="82"/>
        <v>-7.1428571428571425E-2</v>
      </c>
      <c r="F159" s="18">
        <f>IF(ISNUMBER(D159), $B172 * E159, "")</f>
        <v>-7142.8571428571422</v>
      </c>
      <c r="G159" s="31">
        <v>340</v>
      </c>
      <c r="H159" s="32">
        <f t="shared" si="83"/>
        <v>-6.5934065934065936E-2</v>
      </c>
      <c r="I159" s="101">
        <f>IF(ISNUMBER(G159), $B172 * H159, "")</f>
        <v>-6593.4065934065939</v>
      </c>
      <c r="J159" s="15">
        <v>335</v>
      </c>
      <c r="K159" s="32">
        <f t="shared" si="84"/>
        <v>-7.9670329670329665E-2</v>
      </c>
      <c r="L159" s="18">
        <f>IF(ISNUMBER(J159), $B172 * K159, "")</f>
        <v>-7967.0329670329666</v>
      </c>
      <c r="M159" s="31">
        <v>338</v>
      </c>
      <c r="N159" s="32">
        <f t="shared" si="85"/>
        <v>-7.1428571428571425E-2</v>
      </c>
      <c r="O159" s="18">
        <f>IF(ISNUMBER(M159), $B172 * N159, "")</f>
        <v>-7142.8571428571422</v>
      </c>
      <c r="Q159" s="250"/>
      <c r="R159" s="250"/>
      <c r="S159" s="250"/>
    </row>
    <row r="160" spans="1:19" ht="17.25" thickBot="1">
      <c r="A160" s="125" t="s">
        <v>194</v>
      </c>
      <c r="B160" s="126">
        <v>147</v>
      </c>
      <c r="C160" s="77">
        <v>-0.02</v>
      </c>
      <c r="D160" s="15">
        <v>145</v>
      </c>
      <c r="E160" s="32">
        <f t="shared" si="82"/>
        <v>-1.3605442176870748E-2</v>
      </c>
      <c r="F160" s="18">
        <f>IF(ISNUMBER(D160), $B172 * E160, "")</f>
        <v>-1360.5442176870747</v>
      </c>
      <c r="G160" s="31">
        <v>144</v>
      </c>
      <c r="H160" s="32">
        <f t="shared" si="83"/>
        <v>-2.0408163265306121E-2</v>
      </c>
      <c r="I160" s="101">
        <f>IF(ISNUMBER(G160), $B172 * H160, "")</f>
        <v>-2040.8163265306121</v>
      </c>
      <c r="J160" s="15">
        <v>143</v>
      </c>
      <c r="K160" s="32">
        <f t="shared" si="84"/>
        <v>-2.7210884353741496E-2</v>
      </c>
      <c r="L160" s="18">
        <f>IF(ISNUMBER(J160), $B172 * K160, "")</f>
        <v>-2721.0884353741494</v>
      </c>
      <c r="M160" s="31">
        <v>144</v>
      </c>
      <c r="N160" s="32">
        <f t="shared" si="85"/>
        <v>-2.0408163265306121E-2</v>
      </c>
      <c r="O160" s="18">
        <f>IF(ISNUMBER(M160), $B172 * N160, "")</f>
        <v>-2040.8163265306121</v>
      </c>
      <c r="Q160" s="33"/>
      <c r="R160" s="33"/>
    </row>
    <row r="161" spans="1:19" ht="17.25" thickBot="1">
      <c r="A161" s="130" t="s">
        <v>192</v>
      </c>
      <c r="B161" s="131">
        <v>240</v>
      </c>
      <c r="C161" s="79">
        <v>-2.0408163300000001E-2</v>
      </c>
      <c r="D161" s="24">
        <v>223</v>
      </c>
      <c r="E161" s="25">
        <f t="shared" si="82"/>
        <v>-7.0833333333333331E-2</v>
      </c>
      <c r="F161" s="104">
        <f>IF(ISNUMBER(D161), $B172 * E161, "")</f>
        <v>-7083.333333333333</v>
      </c>
      <c r="G161" s="102">
        <v>226</v>
      </c>
      <c r="H161" s="25">
        <f t="shared" si="83"/>
        <v>-5.8333333333333334E-2</v>
      </c>
      <c r="I161" s="103">
        <f>IF(ISNUMBER(G161), $B172 * H161, "")</f>
        <v>-5833.333333333333</v>
      </c>
      <c r="J161" s="24">
        <v>222</v>
      </c>
      <c r="K161" s="25">
        <f t="shared" si="84"/>
        <v>-7.4999999999999997E-2</v>
      </c>
      <c r="L161" s="104">
        <f>IF(ISNUMBER(J161), $B172 * K161, "")</f>
        <v>-7500</v>
      </c>
      <c r="M161" s="102">
        <v>224</v>
      </c>
      <c r="N161" s="25">
        <f t="shared" si="85"/>
        <v>-6.6666666666666666E-2</v>
      </c>
      <c r="O161" s="104">
        <f>IF(ISNUMBER(M161), $B172 * N161, "")</f>
        <v>-6666.666666666667</v>
      </c>
      <c r="Q161" s="251"/>
      <c r="R161" s="252"/>
      <c r="S161" s="253"/>
    </row>
    <row r="162" spans="1:19">
      <c r="A162" s="123" t="s">
        <v>110</v>
      </c>
      <c r="B162" s="124">
        <v>192</v>
      </c>
      <c r="C162" s="76">
        <v>-2.0408163300000001E-2</v>
      </c>
      <c r="D162" s="13">
        <v>182</v>
      </c>
      <c r="E162" s="14">
        <f>IF(ISNUMBER(D162), (D162 - $B162) / $B162, "")</f>
        <v>-5.2083333333333336E-2</v>
      </c>
      <c r="F162" s="16">
        <f>IF(ISNUMBER(D162), $B172 * E162, "")</f>
        <v>-5208.3333333333339</v>
      </c>
      <c r="G162" s="29">
        <v>183</v>
      </c>
      <c r="H162" s="14">
        <f>IF(ISNUMBER(G162), (G162 - $B162) / $B162, "")</f>
        <v>-4.6875E-2</v>
      </c>
      <c r="I162" s="100">
        <f>IF(ISNUMBER(G162), $B172 * H162, "")</f>
        <v>-4687.5</v>
      </c>
      <c r="J162" s="13">
        <v>180</v>
      </c>
      <c r="K162" s="14">
        <f>IF(ISNUMBER(J162), (J162 - $B162) / $B162, "")</f>
        <v>-6.25E-2</v>
      </c>
      <c r="L162" s="16">
        <f>IF(ISNUMBER(J162), $B172 * K162, "")</f>
        <v>-6250</v>
      </c>
      <c r="M162" s="29">
        <v>181</v>
      </c>
      <c r="N162" s="14">
        <f>IF(ISNUMBER(M162), (M162 - $B162) / $B162, "")</f>
        <v>-5.7291666666666664E-2</v>
      </c>
      <c r="O162" s="16">
        <f>IF(ISNUMBER(M162), $B172 * N162, "")</f>
        <v>-5729.1666666666661</v>
      </c>
      <c r="Q162" s="254"/>
      <c r="R162" s="255"/>
      <c r="S162" s="256"/>
    </row>
    <row r="163" spans="1:19" ht="17.25" thickBot="1">
      <c r="A163" s="125" t="s">
        <v>254</v>
      </c>
      <c r="B163" s="126">
        <v>326</v>
      </c>
      <c r="C163" s="77">
        <v>-2.1021021000000001E-2</v>
      </c>
      <c r="D163" s="15">
        <v>296</v>
      </c>
      <c r="E163" s="32">
        <f t="shared" ref="E163:E166" si="86">IF(ISNUMBER(D163), (D163 - $B163) / $B163, "")</f>
        <v>-9.202453987730061E-2</v>
      </c>
      <c r="F163" s="18">
        <f>IF(ISNUMBER(D163), $B172 * E163, "")</f>
        <v>-9202.4539877300613</v>
      </c>
      <c r="G163" s="31">
        <v>298</v>
      </c>
      <c r="H163" s="32">
        <f t="shared" ref="H163:H166" si="87">IF(ISNUMBER(G163), (G163 - $B163) / $B163, "")</f>
        <v>-8.5889570552147243E-2</v>
      </c>
      <c r="I163" s="101">
        <f>IF(ISNUMBER(G163), $B172 * H163, "")</f>
        <v>-8588.9570552147252</v>
      </c>
      <c r="J163" s="15">
        <v>292</v>
      </c>
      <c r="K163" s="32">
        <f t="shared" ref="K163:K166" si="88">IF(ISNUMBER(J163), (J163 - $B163) / $B163, "")</f>
        <v>-0.10429447852760736</v>
      </c>
      <c r="L163" s="18">
        <f>IF(ISNUMBER(J163), $B172 * K163, "")</f>
        <v>-10429.447852760735</v>
      </c>
      <c r="M163" s="31">
        <v>293</v>
      </c>
      <c r="N163" s="32">
        <f t="shared" ref="N163:N166" si="89">IF(ISNUMBER(M163), (M163 - $B163) / $B163, "")</f>
        <v>-0.10122699386503067</v>
      </c>
      <c r="O163" s="18">
        <f>IF(ISNUMBER(M163), $B172 * N163, "")</f>
        <v>-10122.699386503067</v>
      </c>
      <c r="Q163" s="257"/>
      <c r="R163" s="258"/>
      <c r="S163" s="259"/>
    </row>
    <row r="164" spans="1:19" ht="17.25" thickBot="1">
      <c r="A164" s="125" t="s">
        <v>124</v>
      </c>
      <c r="B164" s="126">
        <v>388</v>
      </c>
      <c r="C164" s="77">
        <v>-2.2670025199999999E-2</v>
      </c>
      <c r="D164" s="15">
        <v>355</v>
      </c>
      <c r="E164" s="32">
        <f t="shared" si="86"/>
        <v>-8.505154639175258E-2</v>
      </c>
      <c r="F164" s="18">
        <f>IF(ISNUMBER(D164), $B172 * E164, "")</f>
        <v>-8505.1546391752581</v>
      </c>
      <c r="G164" s="31">
        <v>361</v>
      </c>
      <c r="H164" s="32">
        <f t="shared" si="87"/>
        <v>-6.9587628865979384E-2</v>
      </c>
      <c r="I164" s="101">
        <f>IF(ISNUMBER(G164), $B172 * H164, "")</f>
        <v>-6958.7628865979386</v>
      </c>
      <c r="J164" s="15">
        <v>355</v>
      </c>
      <c r="K164" s="32">
        <f t="shared" si="88"/>
        <v>-8.505154639175258E-2</v>
      </c>
      <c r="L164" s="18">
        <f>IF(ISNUMBER(J164), $B172 * K164, "")</f>
        <v>-8505.1546391752581</v>
      </c>
      <c r="M164" s="31">
        <v>357</v>
      </c>
      <c r="N164" s="32">
        <f t="shared" si="89"/>
        <v>-7.9896907216494839E-2</v>
      </c>
      <c r="O164" s="18">
        <f>IF(ISNUMBER(M164), $B172 * N164, "")</f>
        <v>-7989.6907216494837</v>
      </c>
      <c r="Q164" s="250"/>
      <c r="R164" s="250"/>
      <c r="S164" s="250"/>
    </row>
    <row r="165" spans="1:19" ht="17.25" thickBot="1">
      <c r="A165" s="125" t="s">
        <v>228</v>
      </c>
      <c r="B165" s="126">
        <v>401</v>
      </c>
      <c r="C165" s="77">
        <v>-2.4330900200000002E-2</v>
      </c>
      <c r="D165" s="15">
        <v>380</v>
      </c>
      <c r="E165" s="32">
        <f t="shared" si="86"/>
        <v>-5.2369077306733167E-2</v>
      </c>
      <c r="F165" s="18">
        <f>IF(ISNUMBER(D165), $B172 * E165, "")</f>
        <v>-5236.907730673317</v>
      </c>
      <c r="G165" s="31">
        <v>382</v>
      </c>
      <c r="H165" s="32">
        <f t="shared" si="87"/>
        <v>-4.738154613466334E-2</v>
      </c>
      <c r="I165" s="101">
        <f>IF(ISNUMBER(G165), $B172 * H165, "")</f>
        <v>-4738.154613466334</v>
      </c>
      <c r="J165" s="15">
        <v>373</v>
      </c>
      <c r="K165" s="32">
        <f t="shared" si="88"/>
        <v>-6.9825436408977551E-2</v>
      </c>
      <c r="L165" s="18">
        <f>IF(ISNUMBER(J165), $B172 * K165, "")</f>
        <v>-6982.5436408977548</v>
      </c>
      <c r="M165" s="31">
        <v>378</v>
      </c>
      <c r="N165" s="32">
        <f t="shared" si="89"/>
        <v>-5.7356608478802994E-2</v>
      </c>
      <c r="O165" s="18">
        <f>IF(ISNUMBER(M165), $B172 * N165, "")</f>
        <v>-5735.6608478802991</v>
      </c>
      <c r="Q165" s="260"/>
      <c r="R165" s="260"/>
      <c r="S165" s="260"/>
    </row>
    <row r="166" spans="1:19" ht="17.25" thickBot="1">
      <c r="A166" s="127" t="s">
        <v>162</v>
      </c>
      <c r="B166" s="128">
        <v>115</v>
      </c>
      <c r="C166" s="78">
        <v>-2.54237288E-2</v>
      </c>
      <c r="D166" s="20">
        <v>108</v>
      </c>
      <c r="E166" s="21">
        <f t="shared" si="86"/>
        <v>-6.0869565217391307E-2</v>
      </c>
      <c r="F166" s="22">
        <f>IF(ISNUMBER(D166), $B172 * E166, "")</f>
        <v>-6086.9565217391309</v>
      </c>
      <c r="G166" s="30">
        <v>109</v>
      </c>
      <c r="H166" s="21">
        <f t="shared" si="87"/>
        <v>-5.2173913043478258E-2</v>
      </c>
      <c r="I166" s="105">
        <f>IF(ISNUMBER(G166), $B172 * H166, "")</f>
        <v>-5217.391304347826</v>
      </c>
      <c r="J166" s="20">
        <v>107</v>
      </c>
      <c r="K166" s="21">
        <f t="shared" si="88"/>
        <v>-6.9565217391304349E-2</v>
      </c>
      <c r="L166" s="22">
        <f>IF(ISNUMBER(J166), $B172 * K166, "")</f>
        <v>-6956.521739130435</v>
      </c>
      <c r="M166" s="30">
        <v>109</v>
      </c>
      <c r="N166" s="21">
        <f t="shared" si="89"/>
        <v>-5.2173913043478258E-2</v>
      </c>
      <c r="O166" s="22">
        <f>IF(ISNUMBER(M166), $B172 * N166, "")</f>
        <v>-5217.391304347826</v>
      </c>
      <c r="Q166" s="260"/>
      <c r="R166" s="260"/>
      <c r="S166" s="260"/>
    </row>
    <row r="167" spans="1:19" ht="17.25" thickBot="1">
      <c r="A167" s="125" t="s">
        <v>238</v>
      </c>
      <c r="B167" s="129">
        <v>115</v>
      </c>
      <c r="C167" s="80">
        <v>-2.54237288E-2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110</v>
      </c>
      <c r="H167" s="107">
        <f>IF(ISNUMBER(G167), (G167 - $B167) / $B167, "")</f>
        <v>-4.3478260869565216E-2</v>
      </c>
      <c r="I167" s="110">
        <f>IF(ISNUMBER(G167), $B172 * H167, "")</f>
        <v>-4347.826086956522</v>
      </c>
      <c r="J167" s="106">
        <v>107</v>
      </c>
      <c r="K167" s="107">
        <f>IF(ISNUMBER(J167), (J167 - $B167) / $B167, "")</f>
        <v>-6.9565217391304349E-2</v>
      </c>
      <c r="L167" s="108">
        <f>IF(ISNUMBER(J167), $B172 * K167, "")</f>
        <v>-6956.521739130435</v>
      </c>
      <c r="M167" s="109">
        <v>108</v>
      </c>
      <c r="N167" s="107">
        <f>IF(ISNUMBER(M167), (M167 - $B167) / $B167, "")</f>
        <v>-6.0869565217391307E-2</v>
      </c>
      <c r="O167" s="108">
        <f>IF(ISNUMBER(M167), $B172 * N167, "")</f>
        <v>-6086.9565217391309</v>
      </c>
      <c r="Q167" s="250"/>
      <c r="R167" s="250"/>
      <c r="S167" s="250"/>
    </row>
    <row r="168" spans="1:19" ht="17.25" thickBot="1">
      <c r="A168" s="125" t="s">
        <v>138</v>
      </c>
      <c r="B168" s="126">
        <v>409</v>
      </c>
      <c r="C168" s="77">
        <v>-2.61904762E-2</v>
      </c>
      <c r="D168" s="15">
        <v>383</v>
      </c>
      <c r="E168" s="32">
        <f t="shared" ref="E168:E171" si="90">IF(ISNUMBER(D168), (D168 - $B168) / $B168, "")</f>
        <v>-6.3569682151589244E-2</v>
      </c>
      <c r="F168" s="18">
        <f>IF(ISNUMBER(D168), $B172 * E168, "")</f>
        <v>-6356.9682151589241</v>
      </c>
      <c r="G168" s="31">
        <v>384</v>
      </c>
      <c r="H168" s="32">
        <f t="shared" ref="H168:H171" si="91">IF(ISNUMBER(G168), (G168 - $B168) / $B168, "")</f>
        <v>-6.1124694376528114E-2</v>
      </c>
      <c r="I168" s="101">
        <f>IF(ISNUMBER(G168), $B172 * H168, "")</f>
        <v>-6112.4694376528114</v>
      </c>
      <c r="J168" s="15">
        <v>378</v>
      </c>
      <c r="K168" s="32">
        <f t="shared" ref="K168:K171" si="92">IF(ISNUMBER(J168), (J168 - $B168) / $B168, "")</f>
        <v>-7.5794621026894868E-2</v>
      </c>
      <c r="L168" s="18">
        <f>IF(ISNUMBER(J168), $B172 * K168, "")</f>
        <v>-7579.4621026894865</v>
      </c>
      <c r="M168" s="31">
        <v>381</v>
      </c>
      <c r="N168" s="32">
        <f t="shared" ref="N168:N171" si="93">IF(ISNUMBER(M168), (M168 - $B168) / $B168, "")</f>
        <v>-6.8459657701711488E-2</v>
      </c>
      <c r="O168" s="18">
        <f>IF(ISNUMBER(M168), $B172 * N168, "")</f>
        <v>-6845.9657701711485</v>
      </c>
      <c r="Q168" s="250"/>
      <c r="R168" s="250"/>
      <c r="S168" s="250"/>
    </row>
    <row r="169" spans="1:19" ht="17.25" thickBot="1">
      <c r="A169" s="125" t="s">
        <v>57</v>
      </c>
      <c r="B169" s="126">
        <v>245</v>
      </c>
      <c r="C169" s="77">
        <v>-2.77777778E-2</v>
      </c>
      <c r="D169" s="15">
        <v>225</v>
      </c>
      <c r="E169" s="32">
        <f t="shared" si="90"/>
        <v>-8.1632653061224483E-2</v>
      </c>
      <c r="F169" s="18">
        <f>IF(ISNUMBER(D169), $B172 * E169, "")</f>
        <v>-8163.2653061224482</v>
      </c>
      <c r="G169" s="31">
        <v>228</v>
      </c>
      <c r="H169" s="32">
        <f t="shared" si="91"/>
        <v>-6.9387755102040816E-2</v>
      </c>
      <c r="I169" s="101">
        <f>IF(ISNUMBER(G169), $B172 * H169, "")</f>
        <v>-6938.7755102040819</v>
      </c>
      <c r="J169" s="15">
        <v>221</v>
      </c>
      <c r="K169" s="32">
        <f t="shared" si="92"/>
        <v>-9.7959183673469383E-2</v>
      </c>
      <c r="L169" s="18">
        <f>IF(ISNUMBER(J169), $B172 * K169, "")</f>
        <v>-9795.9183673469379</v>
      </c>
      <c r="M169" s="31">
        <v>222</v>
      </c>
      <c r="N169" s="32">
        <f t="shared" si="93"/>
        <v>-9.3877551020408165E-2</v>
      </c>
      <c r="O169" s="18">
        <f>IF(ISNUMBER(M169), $B172 * N169, "")</f>
        <v>-9387.7551020408173</v>
      </c>
      <c r="Q169" s="250"/>
      <c r="R169" s="250"/>
      <c r="S169" s="250"/>
    </row>
    <row r="170" spans="1:19">
      <c r="A170" s="125" t="s">
        <v>232</v>
      </c>
      <c r="B170" s="126">
        <v>562</v>
      </c>
      <c r="C170" s="77">
        <v>-2.9360967200000001E-2</v>
      </c>
      <c r="D170" s="15">
        <v>514</v>
      </c>
      <c r="E170" s="32">
        <f t="shared" si="90"/>
        <v>-8.5409252669039148E-2</v>
      </c>
      <c r="F170" s="18">
        <f>IF(ISNUMBER(D170), $B172 * E170, "")</f>
        <v>-8540.9252669039142</v>
      </c>
      <c r="G170" s="31">
        <v>521</v>
      </c>
      <c r="H170" s="32">
        <f t="shared" si="91"/>
        <v>-7.2953736654804271E-2</v>
      </c>
      <c r="I170" s="101">
        <f>IF(ISNUMBER(G170), $B172 * H170, "")</f>
        <v>-7295.373665480427</v>
      </c>
      <c r="J170" s="15">
        <v>509</v>
      </c>
      <c r="K170" s="32">
        <f t="shared" si="92"/>
        <v>-9.4306049822064059E-2</v>
      </c>
      <c r="L170" s="18">
        <f>IF(ISNUMBER(J170), $B172 * K170, "")</f>
        <v>-9430.6049822064051</v>
      </c>
      <c r="M170" s="31">
        <v>516</v>
      </c>
      <c r="N170" s="32">
        <f t="shared" si="93"/>
        <v>-8.1850533807829182E-2</v>
      </c>
      <c r="O170" s="18">
        <f>IF(ISNUMBER(M170), $B172 * N170, "")</f>
        <v>-8185.0533807829179</v>
      </c>
      <c r="Q170" s="239"/>
      <c r="R170" s="240"/>
      <c r="S170" s="241"/>
    </row>
    <row r="171" spans="1:19" ht="17.25" thickBot="1">
      <c r="A171" s="130" t="s">
        <v>242</v>
      </c>
      <c r="B171" s="131">
        <v>512</v>
      </c>
      <c r="C171" s="79">
        <v>-3.2136105900000003E-2</v>
      </c>
      <c r="D171" s="24">
        <v>481</v>
      </c>
      <c r="E171" s="25">
        <f t="shared" si="90"/>
        <v>-6.0546875E-2</v>
      </c>
      <c r="F171" s="104">
        <f>IF(ISNUMBER(D171), $B172 * E171, "")</f>
        <v>-6054.6875</v>
      </c>
      <c r="G171" s="102">
        <v>482</v>
      </c>
      <c r="H171" s="25">
        <f t="shared" si="91"/>
        <v>-5.859375E-2</v>
      </c>
      <c r="I171" s="103">
        <f>IF(ISNUMBER(G171), $B172 * H171, "")</f>
        <v>-5859.375</v>
      </c>
      <c r="J171" s="24">
        <v>477</v>
      </c>
      <c r="K171" s="25">
        <f t="shared" si="92"/>
        <v>-6.8359375E-2</v>
      </c>
      <c r="L171" s="104">
        <f>IF(ISNUMBER(J171), $B172 * K171, "")</f>
        <v>-6835.9375</v>
      </c>
      <c r="M171" s="102">
        <v>480</v>
      </c>
      <c r="N171" s="25">
        <f t="shared" si="93"/>
        <v>-6.25E-2</v>
      </c>
      <c r="O171" s="104">
        <f>IF(ISNUMBER(M171), $B172 * N171, "")</f>
        <v>-6250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-6.3722917731555501E-2</v>
      </c>
      <c r="F172" s="28">
        <f>SUM(F152:F171)</f>
        <v>-127445.835463111</v>
      </c>
      <c r="G172" s="26" t="s">
        <v>271</v>
      </c>
      <c r="H172" s="27">
        <f>IF(COUNT(H152:H171), SUM(H152:H171) / COUNT(H152:H171), 0)</f>
        <v>-5.6350433332888264E-2</v>
      </c>
      <c r="I172" s="28">
        <f>SUM(I152:I171)</f>
        <v>-112700.86666577651</v>
      </c>
      <c r="J172" s="26" t="s">
        <v>271</v>
      </c>
      <c r="K172" s="27">
        <f>IF(COUNT(K152:K171), SUM(K152:K171) / COUNT(K152:K171), 0)</f>
        <v>-7.5252684195157599E-2</v>
      </c>
      <c r="L172" s="28">
        <f>SUM(L152:L171)</f>
        <v>-150505.36839031515</v>
      </c>
      <c r="M172" s="26" t="s">
        <v>271</v>
      </c>
      <c r="N172" s="27">
        <f>IF(COUNT(N152:N171), SUM(N152:N171) / COUNT(N152:N171), 0)</f>
        <v>-6.7985889175441211E-2</v>
      </c>
      <c r="O172" s="28">
        <f>SUM(O152:O171)</f>
        <v>-135971.77835088241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227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2021-08-18(수) 오전 00:00</v>
      </c>
      <c r="C177" s="302"/>
      <c r="D177" s="274" t="str">
        <f>TEXT($G$1, "[$-ko-KR]yyyy-mm-dd(ddd) ") &amp; "오후 14:00"</f>
        <v>2021-08-18(수) 오후 14:00</v>
      </c>
      <c r="E177" s="275"/>
      <c r="F177" s="276"/>
      <c r="G177" s="274" t="str">
        <f>TEXT($G$1, "[$-ko-KR]yyyy-mm-dd(ddd) ") &amp; "오후 19:00"</f>
        <v>2021-08-18(수) 오후 19:00</v>
      </c>
      <c r="H177" s="275"/>
      <c r="I177" s="276"/>
      <c r="J177" s="274" t="str">
        <f>TEXT($G$1, "[$-ko-KR]yyyy-mm-dd(ddd) ") &amp; "오후 21:00"</f>
        <v>2021-08-18(수) 오후 21:00</v>
      </c>
      <c r="K177" s="275"/>
      <c r="L177" s="276"/>
      <c r="M177" s="274" t="str">
        <f>TEXT($G$1+1, "[$-ko-KR]yyyy-mm-dd(ddd) ") &amp; "오전 00:00"</f>
        <v>2021-08-19(목)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8" t="s">
        <v>58</v>
      </c>
      <c r="H178" s="229" t="s">
        <v>268</v>
      </c>
      <c r="I178" s="23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150</v>
      </c>
      <c r="B179" s="124">
        <v>13.4</v>
      </c>
      <c r="C179" s="76">
        <v>-2.1897810199999999E-2</v>
      </c>
      <c r="D179" s="13">
        <v>12.4</v>
      </c>
      <c r="E179" s="14">
        <f>IF(ISNUMBER(D179), (D179 - $B179) / $B179, "")</f>
        <v>-7.4626865671641784E-2</v>
      </c>
      <c r="F179" s="16">
        <f>IF(ISNUMBER(D179), $B199 * E179, "")</f>
        <v>-7462.6865671641781</v>
      </c>
      <c r="G179" s="29">
        <v>12.4</v>
      </c>
      <c r="H179" s="14">
        <f>IF(ISNUMBER(G179), (G179 - $B179) / $B179, "")</f>
        <v>-7.4626865671641784E-2</v>
      </c>
      <c r="I179" s="100">
        <f>IF(ISNUMBER(G179), $B199 * H179, "")</f>
        <v>-7462.6865671641781</v>
      </c>
      <c r="J179" s="13">
        <v>12.2</v>
      </c>
      <c r="K179" s="14">
        <f>IF(ISNUMBER(J179), (J179 - $B179) / $B179, "")</f>
        <v>-8.9552238805970227E-2</v>
      </c>
      <c r="L179" s="16">
        <f>IF(ISNUMBER(J179), $B199 * K179, "")</f>
        <v>-8955.2238805970228</v>
      </c>
      <c r="M179" s="29">
        <v>12.3</v>
      </c>
      <c r="N179" s="14">
        <f>IF(ISNUMBER(M179), (M179 - $B179) / $B179, "")</f>
        <v>-8.2089552238805943E-2</v>
      </c>
      <c r="O179" s="16">
        <f>IF(ISNUMBER(M179), $B199 * N179, "")</f>
        <v>-8208.9552238805936</v>
      </c>
      <c r="Q179" s="260"/>
      <c r="R179" s="260"/>
      <c r="S179" s="260"/>
    </row>
    <row r="180" spans="1:19" ht="17.25" thickBot="1">
      <c r="A180" s="125" t="s">
        <v>240</v>
      </c>
      <c r="B180" s="126">
        <v>74.8</v>
      </c>
      <c r="C180" s="77">
        <v>-2.2222222199999999E-2</v>
      </c>
      <c r="D180" s="15">
        <v>70.2</v>
      </c>
      <c r="E180" s="32">
        <f t="shared" ref="E180:E183" si="94">IF(ISNUMBER(D180), (D180 - $B180) / $B180, "")</f>
        <v>-6.1497326203208483E-2</v>
      </c>
      <c r="F180" s="18">
        <f>IF(ISNUMBER(D180), $B199 * E180, "")</f>
        <v>-6149.7326203208486</v>
      </c>
      <c r="G180" s="31">
        <v>70.900000000000006</v>
      </c>
      <c r="H180" s="32">
        <f t="shared" ref="H180:H183" si="95">IF(ISNUMBER(G180), (G180 - $B180) / $B180, "")</f>
        <v>-5.2139037433154969E-2</v>
      </c>
      <c r="I180" s="101">
        <f>IF(ISNUMBER(G180), $B199 * H180, "")</f>
        <v>-5213.9037433154972</v>
      </c>
      <c r="J180" s="15">
        <v>69.400000000000006</v>
      </c>
      <c r="K180" s="32">
        <f t="shared" ref="K180:K183" si="96">IF(ISNUMBER(J180), (J180 - $B180) / $B180, "")</f>
        <v>-7.2192513368983843E-2</v>
      </c>
      <c r="L180" s="18">
        <f>IF(ISNUMBER(J180), $B199 * K180, "")</f>
        <v>-7219.2513368983846</v>
      </c>
      <c r="M180" s="31">
        <v>70.599999999999994</v>
      </c>
      <c r="N180" s="32">
        <f t="shared" ref="N180:N183" si="97">IF(ISNUMBER(M180), (M180 - $B180) / $B180, "")</f>
        <v>-5.6149732620320893E-2</v>
      </c>
      <c r="O180" s="18">
        <f>IF(ISNUMBER(M180), $B199 * N180, "")</f>
        <v>-5614.9732620320892</v>
      </c>
      <c r="Q180" s="260"/>
      <c r="R180" s="260"/>
      <c r="S180" s="260"/>
    </row>
    <row r="181" spans="1:19" ht="17.25" thickBot="1">
      <c r="A181" s="125" t="s">
        <v>124</v>
      </c>
      <c r="B181" s="126">
        <v>388</v>
      </c>
      <c r="C181" s="77">
        <v>-2.2670025199999999E-2</v>
      </c>
      <c r="D181" s="15">
        <v>355</v>
      </c>
      <c r="E181" s="32">
        <f t="shared" si="94"/>
        <v>-8.505154639175258E-2</v>
      </c>
      <c r="F181" s="18">
        <f>IF(ISNUMBER(D181), $B199 * E181, "")</f>
        <v>-8505.1546391752581</v>
      </c>
      <c r="G181" s="31">
        <v>361</v>
      </c>
      <c r="H181" s="32">
        <f t="shared" si="95"/>
        <v>-6.9587628865979384E-2</v>
      </c>
      <c r="I181" s="101">
        <f>IF(ISNUMBER(G181), $B199 * H181, "")</f>
        <v>-6958.7628865979386</v>
      </c>
      <c r="J181" s="15">
        <v>355</v>
      </c>
      <c r="K181" s="32">
        <f t="shared" si="96"/>
        <v>-8.505154639175258E-2</v>
      </c>
      <c r="L181" s="18">
        <f>IF(ISNUMBER(J181), $B199 * K181, "")</f>
        <v>-8505.1546391752581</v>
      </c>
      <c r="M181" s="31">
        <v>357</v>
      </c>
      <c r="N181" s="32">
        <f t="shared" si="97"/>
        <v>-7.9896907216494839E-2</v>
      </c>
      <c r="O181" s="18">
        <f>IF(ISNUMBER(M181), $B199 * N181, "")</f>
        <v>-7989.6907216494837</v>
      </c>
      <c r="Q181" s="250"/>
      <c r="R181" s="250"/>
      <c r="S181" s="250"/>
    </row>
    <row r="182" spans="1:19" ht="17.25" thickBot="1">
      <c r="A182" s="125" t="s">
        <v>184</v>
      </c>
      <c r="B182" s="126">
        <v>1050</v>
      </c>
      <c r="C182" s="77">
        <v>-2.3255814E-2</v>
      </c>
      <c r="D182" s="15">
        <v>1005</v>
      </c>
      <c r="E182" s="32">
        <f t="shared" si="94"/>
        <v>-4.2857142857142858E-2</v>
      </c>
      <c r="F182" s="18">
        <f>IF(ISNUMBER(D182), $B199 * E182, "")</f>
        <v>-4285.7142857142853</v>
      </c>
      <c r="G182" s="31">
        <v>1000</v>
      </c>
      <c r="H182" s="32">
        <f t="shared" si="95"/>
        <v>-4.7619047619047616E-2</v>
      </c>
      <c r="I182" s="101">
        <f>IF(ISNUMBER(G182), $B199 * H182, "")</f>
        <v>-4761.9047619047615</v>
      </c>
      <c r="J182" s="15">
        <v>990</v>
      </c>
      <c r="K182" s="32">
        <f t="shared" si="96"/>
        <v>-5.7142857142857141E-2</v>
      </c>
      <c r="L182" s="18">
        <f>IF(ISNUMBER(J182), $B199 * K182, "")</f>
        <v>-5714.2857142857138</v>
      </c>
      <c r="M182" s="31">
        <v>993</v>
      </c>
      <c r="N182" s="32">
        <f t="shared" si="97"/>
        <v>-5.4285714285714284E-2</v>
      </c>
      <c r="O182" s="18">
        <f>IF(ISNUMBER(M182), $B199 * N182, "")</f>
        <v>-5428.5714285714284</v>
      </c>
      <c r="Q182" s="250"/>
      <c r="R182" s="250"/>
      <c r="S182" s="250"/>
    </row>
    <row r="183" spans="1:19" ht="17.25" thickBot="1">
      <c r="A183" s="127" t="s">
        <v>234</v>
      </c>
      <c r="B183" s="128">
        <v>75.2</v>
      </c>
      <c r="C183" s="78">
        <v>-2.3376623400000001E-2</v>
      </c>
      <c r="D183" s="20">
        <v>69.599999999999994</v>
      </c>
      <c r="E183" s="21">
        <f t="shared" si="94"/>
        <v>-7.4468085106383086E-2</v>
      </c>
      <c r="F183" s="22">
        <f>IF(ISNUMBER(D183), $B199 * E183, "")</f>
        <v>-7446.8085106383087</v>
      </c>
      <c r="G183" s="30">
        <v>70.7</v>
      </c>
      <c r="H183" s="21">
        <f t="shared" si="95"/>
        <v>-5.984042553191489E-2</v>
      </c>
      <c r="I183" s="105">
        <f>IF(ISNUMBER(G183), $B199 * H183, "")</f>
        <v>-5984.0425531914889</v>
      </c>
      <c r="J183" s="20">
        <v>69</v>
      </c>
      <c r="K183" s="21">
        <f t="shared" si="96"/>
        <v>-8.2446808510638334E-2</v>
      </c>
      <c r="L183" s="22">
        <f>IF(ISNUMBER(J183), $B199 * K183, "")</f>
        <v>-8244.680851063833</v>
      </c>
      <c r="M183" s="30">
        <v>68.8</v>
      </c>
      <c r="N183" s="21">
        <f t="shared" si="97"/>
        <v>-8.5106382978723472E-2</v>
      </c>
      <c r="O183" s="22">
        <f>IF(ISNUMBER(M183), $B199 * N183, "")</f>
        <v>-8510.6382978723468</v>
      </c>
      <c r="Q183" s="250"/>
      <c r="R183" s="250"/>
      <c r="S183" s="250"/>
    </row>
    <row r="184" spans="1:19" ht="17.25" thickBot="1">
      <c r="A184" s="125" t="s">
        <v>204</v>
      </c>
      <c r="B184" s="129">
        <v>16.2</v>
      </c>
      <c r="C184" s="80">
        <v>-2.4096385500000001E-2</v>
      </c>
      <c r="D184" s="106">
        <v>14.8</v>
      </c>
      <c r="E184" s="107">
        <f>IF(ISNUMBER(D184), (D184 - $B184) / $B184, "")</f>
        <v>-8.6419753086419665E-2</v>
      </c>
      <c r="F184" s="108">
        <f>IF(ISNUMBER(D184), $B199 * E184, "")</f>
        <v>-8641.975308641966</v>
      </c>
      <c r="G184" s="109">
        <v>15</v>
      </c>
      <c r="H184" s="107">
        <f>IF(ISNUMBER(G184), (G184 - $B184) / $B184, "")</f>
        <v>-7.4074074074074028E-2</v>
      </c>
      <c r="I184" s="110">
        <f>IF(ISNUMBER(G184), $B199 * H184, "")</f>
        <v>-7407.4074074074024</v>
      </c>
      <c r="J184" s="106">
        <v>14.8</v>
      </c>
      <c r="K184" s="107">
        <f>IF(ISNUMBER(J184), (J184 - $B184) / $B184, "")</f>
        <v>-8.6419753086419665E-2</v>
      </c>
      <c r="L184" s="108">
        <f>IF(ISNUMBER(J184), $B199 * K184, "")</f>
        <v>-8641.975308641966</v>
      </c>
      <c r="M184" s="109">
        <v>14.7</v>
      </c>
      <c r="N184" s="107">
        <f>IF(ISNUMBER(M184), (M184 - $B184) / $B184, "")</f>
        <v>-9.2592592592592601E-2</v>
      </c>
      <c r="O184" s="108">
        <f>IF(ISNUMBER(M184), $B199 * N184, "")</f>
        <v>-9259.2592592592609</v>
      </c>
      <c r="Q184" s="250"/>
      <c r="R184" s="250"/>
      <c r="S184" s="250"/>
    </row>
    <row r="185" spans="1:19" ht="17.25" thickBot="1">
      <c r="A185" s="125" t="s">
        <v>228</v>
      </c>
      <c r="B185" s="126">
        <v>401</v>
      </c>
      <c r="C185" s="77">
        <v>-2.4330900200000002E-2</v>
      </c>
      <c r="D185" s="15">
        <v>380</v>
      </c>
      <c r="E185" s="32">
        <f t="shared" ref="E185:E188" si="98">IF(ISNUMBER(D185), (D185 - $B185) / $B185, "")</f>
        <v>-5.2369077306733167E-2</v>
      </c>
      <c r="F185" s="18">
        <f>IF(ISNUMBER(D185), $B199 * E185, "")</f>
        <v>-5236.907730673317</v>
      </c>
      <c r="G185" s="31">
        <v>382</v>
      </c>
      <c r="H185" s="32">
        <f t="shared" ref="H185:H188" si="99">IF(ISNUMBER(G185), (G185 - $B185) / $B185, "")</f>
        <v>-4.738154613466334E-2</v>
      </c>
      <c r="I185" s="101">
        <f>IF(ISNUMBER(G185), $B199 * H185, "")</f>
        <v>-4738.154613466334</v>
      </c>
      <c r="J185" s="15">
        <v>373</v>
      </c>
      <c r="K185" s="32">
        <f t="shared" ref="K185:K188" si="100">IF(ISNUMBER(J185), (J185 - $B185) / $B185, "")</f>
        <v>-6.9825436408977551E-2</v>
      </c>
      <c r="L185" s="18">
        <f>IF(ISNUMBER(J185), $B199 * K185, "")</f>
        <v>-6982.5436408977548</v>
      </c>
      <c r="M185" s="31">
        <v>378</v>
      </c>
      <c r="N185" s="32">
        <f t="shared" ref="N185:N188" si="101">IF(ISNUMBER(M185), (M185 - $B185) / $B185, "")</f>
        <v>-5.7356608478802994E-2</v>
      </c>
      <c r="O185" s="18">
        <f>IF(ISNUMBER(M185), $B199 * N185, "")</f>
        <v>-5735.6608478802991</v>
      </c>
      <c r="Q185" s="250"/>
      <c r="R185" s="250"/>
      <c r="S185" s="250"/>
    </row>
    <row r="186" spans="1:19" ht="17.25" thickBot="1">
      <c r="A186" s="125" t="s">
        <v>162</v>
      </c>
      <c r="B186" s="126">
        <v>115</v>
      </c>
      <c r="C186" s="77">
        <v>-2.54237288E-2</v>
      </c>
      <c r="D186" s="15">
        <v>108</v>
      </c>
      <c r="E186" s="32">
        <f t="shared" si="98"/>
        <v>-6.0869565217391307E-2</v>
      </c>
      <c r="F186" s="18">
        <f>IF(ISNUMBER(D186), $B199 * E186, "")</f>
        <v>-6086.9565217391309</v>
      </c>
      <c r="G186" s="31">
        <v>109</v>
      </c>
      <c r="H186" s="32">
        <f t="shared" si="99"/>
        <v>-5.2173913043478258E-2</v>
      </c>
      <c r="I186" s="101">
        <f>IF(ISNUMBER(G186), $B199 * H186, "")</f>
        <v>-5217.391304347826</v>
      </c>
      <c r="J186" s="15">
        <v>107</v>
      </c>
      <c r="K186" s="32">
        <f t="shared" si="100"/>
        <v>-6.9565217391304349E-2</v>
      </c>
      <c r="L186" s="18">
        <f>IF(ISNUMBER(J186), $B199 * K186, "")</f>
        <v>-6956.521739130435</v>
      </c>
      <c r="M186" s="31">
        <v>109</v>
      </c>
      <c r="N186" s="32">
        <f t="shared" si="101"/>
        <v>-5.2173913043478258E-2</v>
      </c>
      <c r="O186" s="18">
        <f>IF(ISNUMBER(M186), $B199 * N186, "")</f>
        <v>-5217.391304347826</v>
      </c>
      <c r="Q186" s="250"/>
      <c r="R186" s="250"/>
      <c r="S186" s="250"/>
    </row>
    <row r="187" spans="1:19" ht="17.25" thickBot="1">
      <c r="A187" s="125" t="s">
        <v>238</v>
      </c>
      <c r="B187" s="126">
        <v>115</v>
      </c>
      <c r="C187" s="77">
        <v>-2.54237288E-2</v>
      </c>
      <c r="D187" s="15">
        <v>109</v>
      </c>
      <c r="E187" s="32">
        <f t="shared" si="98"/>
        <v>-5.2173913043478258E-2</v>
      </c>
      <c r="F187" s="18">
        <f>IF(ISNUMBER(D187), $B199 * E187, "")</f>
        <v>-5217.391304347826</v>
      </c>
      <c r="G187" s="31">
        <v>110</v>
      </c>
      <c r="H187" s="32">
        <f t="shared" si="99"/>
        <v>-4.3478260869565216E-2</v>
      </c>
      <c r="I187" s="101">
        <f>IF(ISNUMBER(G187), $B199 * H187, "")</f>
        <v>-4347.826086956522</v>
      </c>
      <c r="J187" s="15">
        <v>107</v>
      </c>
      <c r="K187" s="32">
        <f t="shared" si="100"/>
        <v>-6.9565217391304349E-2</v>
      </c>
      <c r="L187" s="18">
        <f>IF(ISNUMBER(J187), $B199 * K187, "")</f>
        <v>-6956.521739130435</v>
      </c>
      <c r="M187" s="31">
        <v>108</v>
      </c>
      <c r="N187" s="32">
        <f t="shared" si="101"/>
        <v>-6.0869565217391307E-2</v>
      </c>
      <c r="O187" s="18">
        <f>IF(ISNUMBER(M187), $B199 * N187, "")</f>
        <v>-6086.9565217391309</v>
      </c>
      <c r="Q187" s="33"/>
      <c r="R187" s="33"/>
    </row>
    <row r="188" spans="1:19" ht="17.25" thickBot="1">
      <c r="A188" s="130" t="s">
        <v>216</v>
      </c>
      <c r="B188" s="131">
        <v>11.5</v>
      </c>
      <c r="C188" s="79">
        <v>-2.54237288E-2</v>
      </c>
      <c r="D188" s="24">
        <v>10.7</v>
      </c>
      <c r="E188" s="25">
        <f t="shared" si="98"/>
        <v>-6.9565217391304404E-2</v>
      </c>
      <c r="F188" s="104">
        <f>IF(ISNUMBER(D188), $B199 * E188, "")</f>
        <v>-6956.5217391304404</v>
      </c>
      <c r="G188" s="102">
        <v>10.8</v>
      </c>
      <c r="H188" s="25">
        <f t="shared" si="99"/>
        <v>-6.0869565217391244E-2</v>
      </c>
      <c r="I188" s="103">
        <f>IF(ISNUMBER(G188), $B199 * H188, "")</f>
        <v>-6086.9565217391246</v>
      </c>
      <c r="J188" s="24">
        <v>10.6</v>
      </c>
      <c r="K188" s="25">
        <f t="shared" si="100"/>
        <v>-7.8260869565217425E-2</v>
      </c>
      <c r="L188" s="104">
        <f>IF(ISNUMBER(J188), $B199 * K188, "")</f>
        <v>-7826.0869565217426</v>
      </c>
      <c r="M188" s="102">
        <v>10.6</v>
      </c>
      <c r="N188" s="25">
        <f t="shared" si="101"/>
        <v>-7.8260869565217425E-2</v>
      </c>
      <c r="O188" s="104">
        <f>IF(ISNUMBER(M188), $B199 * N188, "")</f>
        <v>-7826.0869565217426</v>
      </c>
      <c r="Q188" s="251"/>
      <c r="R188" s="252"/>
      <c r="S188" s="253"/>
    </row>
    <row r="189" spans="1:19">
      <c r="A189" s="123" t="s">
        <v>138</v>
      </c>
      <c r="B189" s="124">
        <v>409</v>
      </c>
      <c r="C189" s="76">
        <v>-2.61904762E-2</v>
      </c>
      <c r="D189" s="13">
        <v>383</v>
      </c>
      <c r="E189" s="14">
        <f>IF(ISNUMBER(D189), (D189 - $B189) / $B189, "")</f>
        <v>-6.3569682151589244E-2</v>
      </c>
      <c r="F189" s="16">
        <f>IF(ISNUMBER(D189), $B199 * E189, "")</f>
        <v>-6356.9682151589241</v>
      </c>
      <c r="G189" s="29">
        <v>384</v>
      </c>
      <c r="H189" s="14">
        <f>IF(ISNUMBER(G189), (G189 - $B189) / $B189, "")</f>
        <v>-6.1124694376528114E-2</v>
      </c>
      <c r="I189" s="100">
        <f>IF(ISNUMBER(G189), $B199 * H189, "")</f>
        <v>-6112.4694376528114</v>
      </c>
      <c r="J189" s="13">
        <v>378</v>
      </c>
      <c r="K189" s="14">
        <f>IF(ISNUMBER(J189), (J189 - $B189) / $B189, "")</f>
        <v>-7.5794621026894868E-2</v>
      </c>
      <c r="L189" s="16">
        <f>IF(ISNUMBER(J189), $B199 * K189, "")</f>
        <v>-7579.4621026894865</v>
      </c>
      <c r="M189" s="29">
        <v>381</v>
      </c>
      <c r="N189" s="14">
        <f>IF(ISNUMBER(M189), (M189 - $B189) / $B189, "")</f>
        <v>-6.8459657701711488E-2</v>
      </c>
      <c r="O189" s="16">
        <f>IF(ISNUMBER(M189), $B199 * N189, "")</f>
        <v>-6845.9657701711485</v>
      </c>
      <c r="Q189" s="254"/>
      <c r="R189" s="255"/>
      <c r="S189" s="256"/>
    </row>
    <row r="190" spans="1:19" ht="17.25" thickBot="1">
      <c r="A190" s="125" t="s">
        <v>120</v>
      </c>
      <c r="B190" s="126">
        <v>5225</v>
      </c>
      <c r="C190" s="77">
        <v>-2.7001862200000001E-2</v>
      </c>
      <c r="D190" s="15">
        <v>4790</v>
      </c>
      <c r="E190" s="32">
        <f t="shared" ref="E190:E193" si="102">IF(ISNUMBER(D190), (D190 - $B190) / $B190, "")</f>
        <v>-8.3253588516746413E-2</v>
      </c>
      <c r="F190" s="18">
        <f>IF(ISNUMBER(D190), $B199 * E190, "")</f>
        <v>-8325.3588516746404</v>
      </c>
      <c r="G190" s="31">
        <v>4830</v>
      </c>
      <c r="H190" s="32">
        <f t="shared" ref="H190:H193" si="103">IF(ISNUMBER(G190), (G190 - $B190) / $B190, "")</f>
        <v>-7.5598086124401914E-2</v>
      </c>
      <c r="I190" s="101">
        <f>IF(ISNUMBER(G190), $B199 * H190, "")</f>
        <v>-7559.8086124401916</v>
      </c>
      <c r="J190" s="15">
        <v>4730</v>
      </c>
      <c r="K190" s="32">
        <f t="shared" ref="K190:K193" si="104">IF(ISNUMBER(J190), (J190 - $B190) / $B190, "")</f>
        <v>-9.4736842105263161E-2</v>
      </c>
      <c r="L190" s="18">
        <f>IF(ISNUMBER(J190), $B199 * K190, "")</f>
        <v>-9473.6842105263167</v>
      </c>
      <c r="M190" s="31">
        <v>4780</v>
      </c>
      <c r="N190" s="32">
        <f t="shared" ref="N190:N193" si="105">IF(ISNUMBER(M190), (M190 - $B190) / $B190, "")</f>
        <v>-8.5167464114832531E-2</v>
      </c>
      <c r="O190" s="18">
        <f>IF(ISNUMBER(M190), $B199 * N190, "")</f>
        <v>-8516.7464114832528</v>
      </c>
      <c r="Q190" s="257"/>
      <c r="R190" s="258"/>
      <c r="S190" s="259"/>
    </row>
    <row r="191" spans="1:19" ht="17.25" thickBot="1">
      <c r="A191" s="125" t="s">
        <v>172</v>
      </c>
      <c r="B191" s="126">
        <v>3405</v>
      </c>
      <c r="C191" s="77">
        <v>-2.7142857100000001E-2</v>
      </c>
      <c r="D191" s="15">
        <v>3150</v>
      </c>
      <c r="E191" s="32">
        <f t="shared" si="102"/>
        <v>-7.4889867841409691E-2</v>
      </c>
      <c r="F191" s="18">
        <f>IF(ISNUMBER(D191), $B199 * E191, "")</f>
        <v>-7488.9867841409687</v>
      </c>
      <c r="G191" s="31">
        <v>3195</v>
      </c>
      <c r="H191" s="32">
        <f t="shared" si="103"/>
        <v>-6.1674008810572688E-2</v>
      </c>
      <c r="I191" s="101">
        <f>IF(ISNUMBER(G191), $B199 * H191, "")</f>
        <v>-6167.4008810572686</v>
      </c>
      <c r="J191" s="15">
        <v>3060</v>
      </c>
      <c r="K191" s="32">
        <f t="shared" si="104"/>
        <v>-0.1013215859030837</v>
      </c>
      <c r="L191" s="18">
        <f>IF(ISNUMBER(J191), $B199 * K191, "")</f>
        <v>-10132.158590308371</v>
      </c>
      <c r="M191" s="31">
        <v>3095</v>
      </c>
      <c r="N191" s="32">
        <f t="shared" si="105"/>
        <v>-9.1042584434654919E-2</v>
      </c>
      <c r="O191" s="18">
        <f>IF(ISNUMBER(M191), $B199 * N191, "")</f>
        <v>-9104.2584434654927</v>
      </c>
      <c r="Q191" s="250"/>
      <c r="R191" s="250"/>
      <c r="S191" s="250"/>
    </row>
    <row r="192" spans="1:19" ht="17.25" thickBot="1">
      <c r="A192" s="125" t="s">
        <v>57</v>
      </c>
      <c r="B192" s="126">
        <v>245</v>
      </c>
      <c r="C192" s="77">
        <v>-2.77777778E-2</v>
      </c>
      <c r="D192" s="15">
        <v>225</v>
      </c>
      <c r="E192" s="32">
        <f t="shared" si="102"/>
        <v>-8.1632653061224483E-2</v>
      </c>
      <c r="F192" s="18">
        <f>IF(ISNUMBER(D192), $B199 * E192, "")</f>
        <v>-8163.2653061224482</v>
      </c>
      <c r="G192" s="31">
        <v>228</v>
      </c>
      <c r="H192" s="32">
        <f t="shared" si="103"/>
        <v>-6.9387755102040816E-2</v>
      </c>
      <c r="I192" s="101">
        <f>IF(ISNUMBER(G192), $B199 * H192, "")</f>
        <v>-6938.7755102040819</v>
      </c>
      <c r="J192" s="15">
        <v>221</v>
      </c>
      <c r="K192" s="32">
        <f t="shared" si="104"/>
        <v>-9.7959183673469383E-2</v>
      </c>
      <c r="L192" s="18">
        <f>IF(ISNUMBER(J192), $B199 * K192, "")</f>
        <v>-9795.9183673469379</v>
      </c>
      <c r="M192" s="31">
        <v>222</v>
      </c>
      <c r="N192" s="32">
        <f t="shared" si="105"/>
        <v>-9.3877551020408165E-2</v>
      </c>
      <c r="O192" s="18">
        <f>IF(ISNUMBER(M192), $B199 * N192, "")</f>
        <v>-9387.7551020408173</v>
      </c>
      <c r="Q192" s="260"/>
      <c r="R192" s="260"/>
      <c r="S192" s="260"/>
    </row>
    <row r="193" spans="1:19" ht="17.25" thickBot="1">
      <c r="A193" s="127" t="s">
        <v>178</v>
      </c>
      <c r="B193" s="128">
        <v>17.3</v>
      </c>
      <c r="C193" s="78">
        <v>-2.8089887599999998E-2</v>
      </c>
      <c r="D193" s="20">
        <v>16.100000000000001</v>
      </c>
      <c r="E193" s="21">
        <f t="shared" si="102"/>
        <v>-6.9364161849710934E-2</v>
      </c>
      <c r="F193" s="22">
        <f>IF(ISNUMBER(D193), $B199 * E193, "")</f>
        <v>-6936.4161849710936</v>
      </c>
      <c r="G193" s="30">
        <v>16.2</v>
      </c>
      <c r="H193" s="21">
        <f t="shared" si="103"/>
        <v>-6.3583815028901813E-2</v>
      </c>
      <c r="I193" s="105">
        <f>IF(ISNUMBER(G193), $B199 * H193, "")</f>
        <v>-6358.3815028901818</v>
      </c>
      <c r="J193" s="20">
        <v>16</v>
      </c>
      <c r="K193" s="21">
        <f t="shared" si="104"/>
        <v>-7.5144508670520263E-2</v>
      </c>
      <c r="L193" s="22">
        <f>IF(ISNUMBER(J193), $B199 * K193, "")</f>
        <v>-7514.4508670520263</v>
      </c>
      <c r="M193" s="30">
        <v>16.100000000000001</v>
      </c>
      <c r="N193" s="21">
        <f t="shared" si="105"/>
        <v>-6.9364161849710934E-2</v>
      </c>
      <c r="O193" s="22">
        <f>IF(ISNUMBER(M193), $B199 * N193, "")</f>
        <v>-6936.4161849710936</v>
      </c>
      <c r="Q193" s="260"/>
      <c r="R193" s="260"/>
      <c r="S193" s="260"/>
    </row>
    <row r="194" spans="1:19" ht="17.25" thickBot="1">
      <c r="A194" s="125" t="s">
        <v>84</v>
      </c>
      <c r="B194" s="129">
        <v>6290</v>
      </c>
      <c r="C194" s="80">
        <v>-2.85714286E-2</v>
      </c>
      <c r="D194" s="106">
        <v>5845</v>
      </c>
      <c r="E194" s="107">
        <f>IF(ISNUMBER(D194), (D194 - $B194) / $B194, "")</f>
        <v>-7.0747217806041332E-2</v>
      </c>
      <c r="F194" s="108">
        <f>IF(ISNUMBER(D194), $B199 * E194, "")</f>
        <v>-7074.7217806041335</v>
      </c>
      <c r="G194" s="109">
        <v>5935</v>
      </c>
      <c r="H194" s="107">
        <f>IF(ISNUMBER(G194), (G194 - $B194) / $B194, "")</f>
        <v>-5.6438791732909381E-2</v>
      </c>
      <c r="I194" s="110">
        <f>IF(ISNUMBER(G194), $B199 * H194, "")</f>
        <v>-5643.8791732909385</v>
      </c>
      <c r="J194" s="106">
        <v>5825</v>
      </c>
      <c r="K194" s="107">
        <f>IF(ISNUMBER(J194), (J194 - $B194) / $B194, "")</f>
        <v>-7.3926868044515107E-2</v>
      </c>
      <c r="L194" s="108">
        <f>IF(ISNUMBER(J194), $B199 * K194, "")</f>
        <v>-7392.6868044515104</v>
      </c>
      <c r="M194" s="109">
        <v>5800</v>
      </c>
      <c r="N194" s="107">
        <f>IF(ISNUMBER(M194), (M194 - $B194) / $B194, "")</f>
        <v>-7.7901430842607311E-2</v>
      </c>
      <c r="O194" s="108">
        <f>IF(ISNUMBER(M194), $B199 * N194, "")</f>
        <v>-7790.1430842607315</v>
      </c>
      <c r="Q194" s="250"/>
      <c r="R194" s="250"/>
      <c r="S194" s="250"/>
    </row>
    <row r="195" spans="1:19" ht="17.25" thickBot="1">
      <c r="A195" s="125" t="s">
        <v>232</v>
      </c>
      <c r="B195" s="126">
        <v>562</v>
      </c>
      <c r="C195" s="77">
        <v>-2.9360967200000001E-2</v>
      </c>
      <c r="D195" s="15">
        <v>514</v>
      </c>
      <c r="E195" s="32">
        <f t="shared" ref="E195:E198" si="106">IF(ISNUMBER(D195), (D195 - $B195) / $B195, "")</f>
        <v>-8.5409252669039148E-2</v>
      </c>
      <c r="F195" s="18">
        <f>IF(ISNUMBER(D195), $B199 * E195, "")</f>
        <v>-8540.9252669039142</v>
      </c>
      <c r="G195" s="31">
        <v>521</v>
      </c>
      <c r="H195" s="32">
        <f t="shared" ref="H195:H198" si="107">IF(ISNUMBER(G195), (G195 - $B195) / $B195, "")</f>
        <v>-7.2953736654804271E-2</v>
      </c>
      <c r="I195" s="101">
        <f>IF(ISNUMBER(G195), $B199 * H195, "")</f>
        <v>-7295.373665480427</v>
      </c>
      <c r="J195" s="15">
        <v>509</v>
      </c>
      <c r="K195" s="32">
        <f t="shared" ref="K195:K198" si="108">IF(ISNUMBER(J195), (J195 - $B195) / $B195, "")</f>
        <v>-9.4306049822064059E-2</v>
      </c>
      <c r="L195" s="18">
        <f>IF(ISNUMBER(J195), $B199 * K195, "")</f>
        <v>-9430.6049822064051</v>
      </c>
      <c r="M195" s="31">
        <v>516</v>
      </c>
      <c r="N195" s="32">
        <f t="shared" ref="N195:N198" si="109">IF(ISNUMBER(M195), (M195 - $B195) / $B195, "")</f>
        <v>-8.1850533807829182E-2</v>
      </c>
      <c r="O195" s="18">
        <f>IF(ISNUMBER(M195), $B199 * N195, "")</f>
        <v>-8185.0533807829179</v>
      </c>
      <c r="Q195" s="250"/>
      <c r="R195" s="250"/>
      <c r="S195" s="250"/>
    </row>
    <row r="196" spans="1:19" ht="17.25" thickBot="1">
      <c r="A196" s="125" t="s">
        <v>210</v>
      </c>
      <c r="B196" s="126">
        <v>12.5</v>
      </c>
      <c r="C196" s="77">
        <v>-3.1007751900000002E-2</v>
      </c>
      <c r="D196" s="15">
        <v>12</v>
      </c>
      <c r="E196" s="32">
        <f t="shared" si="106"/>
        <v>-0.04</v>
      </c>
      <c r="F196" s="18">
        <f>IF(ISNUMBER(D196), $B199 * E196, "")</f>
        <v>-4000</v>
      </c>
      <c r="G196" s="31">
        <v>12</v>
      </c>
      <c r="H196" s="32">
        <f t="shared" si="107"/>
        <v>-0.04</v>
      </c>
      <c r="I196" s="101">
        <f>IF(ISNUMBER(G196), $B199 * H196, "")</f>
        <v>-4000</v>
      </c>
      <c r="J196" s="15">
        <v>11.8</v>
      </c>
      <c r="K196" s="32">
        <f t="shared" si="108"/>
        <v>-5.5999999999999946E-2</v>
      </c>
      <c r="L196" s="18">
        <f>IF(ISNUMBER(J196), $B199 * K196, "")</f>
        <v>-5599.9999999999945</v>
      </c>
      <c r="M196" s="31">
        <v>11.8</v>
      </c>
      <c r="N196" s="32">
        <f t="shared" si="109"/>
        <v>-5.5999999999999946E-2</v>
      </c>
      <c r="O196" s="18">
        <f>IF(ISNUMBER(M196), $B199 * N196, "")</f>
        <v>-5599.9999999999945</v>
      </c>
      <c r="Q196" s="250"/>
      <c r="R196" s="250"/>
      <c r="S196" s="250"/>
    </row>
    <row r="197" spans="1:19">
      <c r="A197" s="125" t="s">
        <v>226</v>
      </c>
      <c r="B197" s="126">
        <v>2125</v>
      </c>
      <c r="C197" s="77">
        <v>-3.1890660600000002E-2</v>
      </c>
      <c r="D197" s="15">
        <v>1980</v>
      </c>
      <c r="E197" s="32">
        <f t="shared" si="106"/>
        <v>-6.8235294117647061E-2</v>
      </c>
      <c r="F197" s="18">
        <f>IF(ISNUMBER(D197), $B199 * E197, "")</f>
        <v>-6823.5294117647063</v>
      </c>
      <c r="G197" s="31">
        <v>1980</v>
      </c>
      <c r="H197" s="32">
        <f t="shared" si="107"/>
        <v>-6.8235294117647061E-2</v>
      </c>
      <c r="I197" s="101">
        <f>IF(ISNUMBER(G197), $B199 * H197, "")</f>
        <v>-6823.5294117647063</v>
      </c>
      <c r="J197" s="15">
        <v>1940</v>
      </c>
      <c r="K197" s="32">
        <f t="shared" si="108"/>
        <v>-8.7058823529411758E-2</v>
      </c>
      <c r="L197" s="18">
        <f>IF(ISNUMBER(J197), $B199 * K197, "")</f>
        <v>-8705.8823529411766</v>
      </c>
      <c r="M197" s="31">
        <v>1940</v>
      </c>
      <c r="N197" s="32">
        <f t="shared" si="109"/>
        <v>-8.7058823529411758E-2</v>
      </c>
      <c r="O197" s="18">
        <f>IF(ISNUMBER(M197), $B199 * N197, "")</f>
        <v>-8705.8823529411766</v>
      </c>
      <c r="Q197" s="239"/>
      <c r="R197" s="240"/>
      <c r="S197" s="241"/>
    </row>
    <row r="198" spans="1:19" ht="17.25" thickBot="1">
      <c r="A198" s="130" t="s">
        <v>242</v>
      </c>
      <c r="B198" s="131">
        <v>512</v>
      </c>
      <c r="C198" s="79">
        <v>-3.2136105900000003E-2</v>
      </c>
      <c r="D198" s="24">
        <v>481</v>
      </c>
      <c r="E198" s="25">
        <f t="shared" si="106"/>
        <v>-6.0546875E-2</v>
      </c>
      <c r="F198" s="104">
        <f>IF(ISNUMBER(D198), $B199 * E198, "")</f>
        <v>-6054.6875</v>
      </c>
      <c r="G198" s="102">
        <v>482</v>
      </c>
      <c r="H198" s="25">
        <f t="shared" si="107"/>
        <v>-5.859375E-2</v>
      </c>
      <c r="I198" s="103">
        <f>IF(ISNUMBER(G198), $B199 * H198, "")</f>
        <v>-5859.375</v>
      </c>
      <c r="J198" s="24">
        <v>477</v>
      </c>
      <c r="K198" s="25">
        <f t="shared" si="108"/>
        <v>-6.8359375E-2</v>
      </c>
      <c r="L198" s="104">
        <f>IF(ISNUMBER(J198), $B199 * K198, "")</f>
        <v>-6835.9375</v>
      </c>
      <c r="M198" s="102">
        <v>480</v>
      </c>
      <c r="N198" s="25">
        <f t="shared" si="109"/>
        <v>-6.25E-2</v>
      </c>
      <c r="O198" s="104">
        <f>IF(ISNUMBER(M198), $B199 * N198, "")</f>
        <v>-6250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-6.787735426444319E-2</v>
      </c>
      <c r="F199" s="28">
        <f>SUM(F179:F198)</f>
        <v>-135754.7085288864</v>
      </c>
      <c r="G199" s="26" t="s">
        <v>271</v>
      </c>
      <c r="H199" s="27">
        <f>IF(COUNT(H179:H198), SUM(H179:H198) / COUNT(H179:H198), 0)</f>
        <v>-6.0469014820435832E-2</v>
      </c>
      <c r="I199" s="28">
        <f>SUM(I179:I198)</f>
        <v>-120938.02964087168</v>
      </c>
      <c r="J199" s="26" t="s">
        <v>271</v>
      </c>
      <c r="K199" s="27">
        <f>IF(COUNT(K179:K198), SUM(K179:K198) / COUNT(K179:K198), 0)</f>
        <v>-7.9231515791932397E-2</v>
      </c>
      <c r="L199" s="28">
        <f>SUM(L179:L198)</f>
        <v>-158463.03158386479</v>
      </c>
      <c r="M199" s="26" t="s">
        <v>271</v>
      </c>
      <c r="N199" s="27">
        <f>IF(COUNT(N179:N198), SUM(N179:N198) / COUNT(N179:N198), 0)</f>
        <v>-7.3600202276935436E-2</v>
      </c>
      <c r="O199" s="28">
        <f>SUM(O179:O198)</f>
        <v>-147200.40455387082</v>
      </c>
      <c r="Q199" s="245"/>
      <c r="R199" s="246"/>
      <c r="S199" s="24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6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6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6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6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5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5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5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5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5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5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53" priority="157">
      <formula>AND($N17 &gt; 0, ISNUMBER($N17))</formula>
    </cfRule>
    <cfRule type="expression" dxfId="552" priority="158">
      <formula>AND($N17 = 0 * ISNUMBER($N17))</formula>
    </cfRule>
    <cfRule type="expression" dxfId="551" priority="159">
      <formula>AND($N17 &lt; 0, ISNUMBER($N17))</formula>
    </cfRule>
  </conditionalFormatting>
  <conditionalFormatting sqref="A17:F36">
    <cfRule type="expression" dxfId="550" priority="166">
      <formula>AND($E17 &gt; 0, ISNUMBER($E17))</formula>
    </cfRule>
    <cfRule type="expression" dxfId="549" priority="167">
      <formula>AND($E17 = 0 * ISNUMBER($E17))</formula>
    </cfRule>
    <cfRule type="expression" dxfId="548" priority="168">
      <formula>AND($E17 &lt; 0, ISNUMBER($E17))</formula>
    </cfRule>
  </conditionalFormatting>
  <conditionalFormatting sqref="A17:C36 G17:I36">
    <cfRule type="expression" dxfId="547" priority="163">
      <formula>AND($H17 &gt; 0, ISNUMBER($H17))</formula>
    </cfRule>
    <cfRule type="expression" dxfId="546" priority="164">
      <formula>AND($H17 = 0 * ISNUMBER($H17))</formula>
    </cfRule>
    <cfRule type="expression" dxfId="545" priority="165">
      <formula>AND($H17 &lt; 0, ISNUMBER($H17))</formula>
    </cfRule>
  </conditionalFormatting>
  <conditionalFormatting sqref="A17:C36 J17:L36">
    <cfRule type="expression" dxfId="544" priority="160">
      <formula>AND($K17 &gt; 0, ISNUMBER($K17))</formula>
    </cfRule>
    <cfRule type="expression" dxfId="543" priority="161">
      <formula>AND($K17 = 0 * ISNUMBER($K17))</formula>
    </cfRule>
    <cfRule type="expression" dxfId="542" priority="162">
      <formula>AND($K17 &lt; 0, ISNUMBER($K17))</formula>
    </cfRule>
  </conditionalFormatting>
  <conditionalFormatting sqref="D15:F16 E37:F37">
    <cfRule type="expression" dxfId="541" priority="154">
      <formula>$E$37 &gt; 0</formula>
    </cfRule>
    <cfRule type="expression" dxfId="540" priority="155">
      <formula>$E$37 = 0</formula>
    </cfRule>
    <cfRule type="expression" dxfId="539" priority="156">
      <formula>$E$37 &lt; 0</formula>
    </cfRule>
  </conditionalFormatting>
  <conditionalFormatting sqref="G15:I16 H37:I37">
    <cfRule type="expression" dxfId="538" priority="151">
      <formula>$H$37 &gt; 0</formula>
    </cfRule>
    <cfRule type="expression" dxfId="537" priority="152">
      <formula>$H$37 = 0</formula>
    </cfRule>
    <cfRule type="expression" dxfId="536" priority="153">
      <formula>$H$37 &lt; 0</formula>
    </cfRule>
  </conditionalFormatting>
  <conditionalFormatting sqref="J15:L16 K37:L37">
    <cfRule type="expression" dxfId="535" priority="148">
      <formula>$K$37 &gt; 0</formula>
    </cfRule>
    <cfRule type="expression" dxfId="534" priority="149">
      <formula>$K$37 = 0</formula>
    </cfRule>
    <cfRule type="expression" dxfId="533" priority="150">
      <formula>$K$37 &lt; 0</formula>
    </cfRule>
  </conditionalFormatting>
  <conditionalFormatting sqref="M15:O16 N37:O37">
    <cfRule type="expression" dxfId="532" priority="145">
      <formula>$N$37 &gt; 0</formula>
    </cfRule>
    <cfRule type="expression" dxfId="531" priority="146">
      <formula>$N$37 = 0</formula>
    </cfRule>
    <cfRule type="expression" dxfId="530" priority="147">
      <formula>$N$37 &lt; 0</formula>
    </cfRule>
  </conditionalFormatting>
  <conditionalFormatting sqref="A44:C63 M44:O63">
    <cfRule type="expression" dxfId="529" priority="133">
      <formula>AND($N44 &gt; 0, ISNUMBER($N44))</formula>
    </cfRule>
    <cfRule type="expression" dxfId="528" priority="134">
      <formula>AND($N44 = 0 * ISNUMBER($N44))</formula>
    </cfRule>
    <cfRule type="expression" dxfId="527" priority="135">
      <formula>AND($N44 &lt; 0, ISNUMBER($N44))</formula>
    </cfRule>
  </conditionalFormatting>
  <conditionalFormatting sqref="A44:F63">
    <cfRule type="expression" dxfId="526" priority="142">
      <formula>AND($E44 &gt; 0, ISNUMBER($E44))</formula>
    </cfRule>
    <cfRule type="expression" dxfId="525" priority="143">
      <formula>AND($E44 = 0 * ISNUMBER($E44))</formula>
    </cfRule>
    <cfRule type="expression" dxfId="524" priority="144">
      <formula>AND($E44 &lt; 0, ISNUMBER($E44))</formula>
    </cfRule>
  </conditionalFormatting>
  <conditionalFormatting sqref="A44:C63 G44:I63">
    <cfRule type="expression" dxfId="523" priority="139">
      <formula>AND($H44 &gt; 0, ISNUMBER($H44))</formula>
    </cfRule>
    <cfRule type="expression" dxfId="522" priority="140">
      <formula>AND($H44 = 0 * ISNUMBER($H44))</formula>
    </cfRule>
    <cfRule type="expression" dxfId="521" priority="141">
      <formula>AND($H44 &lt; 0, ISNUMBER($H44))</formula>
    </cfRule>
  </conditionalFormatting>
  <conditionalFormatting sqref="A44:C63 J44:L63">
    <cfRule type="expression" dxfId="520" priority="136">
      <formula>AND($K44 &gt; 0, ISNUMBER($K44))</formula>
    </cfRule>
    <cfRule type="expression" dxfId="519" priority="137">
      <formula>AND($K44 = 0 * ISNUMBER($K44))</formula>
    </cfRule>
    <cfRule type="expression" dxfId="518" priority="138">
      <formula>AND($K44 &lt; 0, ISNUMBER($K44))</formula>
    </cfRule>
  </conditionalFormatting>
  <conditionalFormatting sqref="D42:F43 E64:F64">
    <cfRule type="expression" dxfId="517" priority="130">
      <formula>$E$64 &gt; 0</formula>
    </cfRule>
    <cfRule type="expression" dxfId="516" priority="131">
      <formula>$E$64 = 0</formula>
    </cfRule>
    <cfRule type="expression" dxfId="515" priority="132">
      <formula>$E$64 &lt; 0</formula>
    </cfRule>
  </conditionalFormatting>
  <conditionalFormatting sqref="G42:I43 H64:I64">
    <cfRule type="expression" dxfId="514" priority="127">
      <formula>$H$64 &gt; 0</formula>
    </cfRule>
    <cfRule type="expression" dxfId="513" priority="128">
      <formula>$H$64 = 0</formula>
    </cfRule>
    <cfRule type="expression" dxfId="512" priority="129">
      <formula>$H$64 &lt; 0</formula>
    </cfRule>
  </conditionalFormatting>
  <conditionalFormatting sqref="J42:L43 K64:L64">
    <cfRule type="expression" dxfId="511" priority="124">
      <formula>$K$64 &gt; 0</formula>
    </cfRule>
    <cfRule type="expression" dxfId="510" priority="125">
      <formula>$K$64 = 0</formula>
    </cfRule>
    <cfRule type="expression" dxfId="509" priority="126">
      <formula>$K$64 &lt; 0</formula>
    </cfRule>
  </conditionalFormatting>
  <conditionalFormatting sqref="M42:O43 N64:O64">
    <cfRule type="expression" dxfId="508" priority="121">
      <formula>$N$64 &gt; 0</formula>
    </cfRule>
    <cfRule type="expression" dxfId="507" priority="122">
      <formula>$N$64 = 0</formula>
    </cfRule>
    <cfRule type="expression" dxfId="506" priority="123">
      <formula>$N$64 &lt; 0</formula>
    </cfRule>
  </conditionalFormatting>
  <conditionalFormatting sqref="A71:C90 M71:O90">
    <cfRule type="expression" dxfId="505" priority="109">
      <formula>AND($N71 &gt; 0, ISNUMBER($N71))</formula>
    </cfRule>
    <cfRule type="expression" dxfId="504" priority="110">
      <formula>AND($N71 = 0 * ISNUMBER($N71))</formula>
    </cfRule>
    <cfRule type="expression" dxfId="503" priority="111">
      <formula>AND($N71 &lt; 0, ISNUMBER($N71))</formula>
    </cfRule>
  </conditionalFormatting>
  <conditionalFormatting sqref="A71:F90">
    <cfRule type="expression" dxfId="502" priority="118">
      <formula>AND($E71 &gt; 0, ISNUMBER($E71))</formula>
    </cfRule>
    <cfRule type="expression" dxfId="501" priority="119">
      <formula>AND($E71 = 0 * ISNUMBER($E71))</formula>
    </cfRule>
    <cfRule type="expression" dxfId="500" priority="120">
      <formula>AND($E71 &lt; 0, ISNUMBER($E71))</formula>
    </cfRule>
  </conditionalFormatting>
  <conditionalFormatting sqref="A71:C90 G71:I90">
    <cfRule type="expression" dxfId="499" priority="115">
      <formula>AND($H71 &gt; 0, ISNUMBER($H71))</formula>
    </cfRule>
    <cfRule type="expression" dxfId="498" priority="116">
      <formula>AND($H71 = 0 * ISNUMBER($H71))</formula>
    </cfRule>
    <cfRule type="expression" dxfId="497" priority="117">
      <formula>AND($H71 &lt; 0, ISNUMBER($H71))</formula>
    </cfRule>
  </conditionalFormatting>
  <conditionalFormatting sqref="A71:C90 J71:L90">
    <cfRule type="expression" dxfId="496" priority="112">
      <formula>AND($K71 &gt; 0, ISNUMBER($K71))</formula>
    </cfRule>
    <cfRule type="expression" dxfId="495" priority="113">
      <formula>AND($K71 = 0 * ISNUMBER($K71))</formula>
    </cfRule>
    <cfRule type="expression" dxfId="494" priority="114">
      <formula>AND($K71 &lt; 0, ISNUMBER($K71))</formula>
    </cfRule>
  </conditionalFormatting>
  <conditionalFormatting sqref="D69:F70 E91:F91">
    <cfRule type="expression" dxfId="493" priority="106">
      <formula>$E$91 &gt; 0</formula>
    </cfRule>
    <cfRule type="expression" dxfId="492" priority="107">
      <formula>$E$91 = 0</formula>
    </cfRule>
    <cfRule type="expression" dxfId="491" priority="108">
      <formula>$E$91 &lt; 0</formula>
    </cfRule>
  </conditionalFormatting>
  <conditionalFormatting sqref="G69:I70 H91:I91">
    <cfRule type="expression" dxfId="490" priority="103">
      <formula>$H$91 &gt; 0</formula>
    </cfRule>
    <cfRule type="expression" dxfId="489" priority="104">
      <formula>$H$91 = 0</formula>
    </cfRule>
    <cfRule type="expression" dxfId="488" priority="105">
      <formula>$H$91 &lt; 0</formula>
    </cfRule>
  </conditionalFormatting>
  <conditionalFormatting sqref="J69:L70 K91:L91">
    <cfRule type="expression" dxfId="487" priority="100">
      <formula>$K$91 &gt; 0</formula>
    </cfRule>
    <cfRule type="expression" dxfId="486" priority="101">
      <formula>$K$91 = 0</formula>
    </cfRule>
    <cfRule type="expression" dxfId="485" priority="102">
      <formula>$K$91 &lt; 0</formula>
    </cfRule>
  </conditionalFormatting>
  <conditionalFormatting sqref="M69:O70 N91:O91">
    <cfRule type="expression" dxfId="484" priority="97">
      <formula>$N$91 &gt; 0</formula>
    </cfRule>
    <cfRule type="expression" dxfId="483" priority="98">
      <formula>$N$91 = 0</formula>
    </cfRule>
    <cfRule type="expression" dxfId="482" priority="99">
      <formula>$N$91 &lt; 0</formula>
    </cfRule>
  </conditionalFormatting>
  <conditionalFormatting sqref="A98:C117 M98:O117">
    <cfRule type="expression" dxfId="481" priority="85">
      <formula>AND($N98 &gt; 0, ISNUMBER($N98))</formula>
    </cfRule>
    <cfRule type="expression" dxfId="480" priority="86">
      <formula>AND($N98 = 0 * ISNUMBER($N98))</formula>
    </cfRule>
    <cfRule type="expression" dxfId="479" priority="87">
      <formula>AND($N98 &lt; 0, ISNUMBER($N98))</formula>
    </cfRule>
  </conditionalFormatting>
  <conditionalFormatting sqref="A98:F117">
    <cfRule type="expression" dxfId="478" priority="94">
      <formula>AND($E98 &gt; 0, ISNUMBER($E98))</formula>
    </cfRule>
    <cfRule type="expression" dxfId="477" priority="95">
      <formula>AND($E98 = 0 * ISNUMBER($E98))</formula>
    </cfRule>
    <cfRule type="expression" dxfId="476" priority="96">
      <formula>AND($E98 &lt; 0, ISNUMBER($E98))</formula>
    </cfRule>
  </conditionalFormatting>
  <conditionalFormatting sqref="A98:C117 G98:I117">
    <cfRule type="expression" dxfId="475" priority="91">
      <formula>AND($H98 &gt; 0, ISNUMBER($H98))</formula>
    </cfRule>
    <cfRule type="expression" dxfId="474" priority="92">
      <formula>AND($H98 = 0 * ISNUMBER($H98))</formula>
    </cfRule>
    <cfRule type="expression" dxfId="473" priority="93">
      <formula>AND($H98 &lt; 0, ISNUMBER($H98))</formula>
    </cfRule>
  </conditionalFormatting>
  <conditionalFormatting sqref="A98:C117 J98:L117">
    <cfRule type="expression" dxfId="472" priority="88">
      <formula>AND($K98 &gt; 0, ISNUMBER($K98))</formula>
    </cfRule>
    <cfRule type="expression" dxfId="471" priority="89">
      <formula>AND($K98 = 0 * ISNUMBER($K98))</formula>
    </cfRule>
    <cfRule type="expression" dxfId="470" priority="90">
      <formula>AND($K98 &lt; 0, ISNUMBER($K98))</formula>
    </cfRule>
  </conditionalFormatting>
  <conditionalFormatting sqref="D96:F97 E118:F118">
    <cfRule type="expression" dxfId="469" priority="82">
      <formula>$E$118 &gt; 0</formula>
    </cfRule>
    <cfRule type="expression" dxfId="468" priority="83">
      <formula>$E$118 = 0</formula>
    </cfRule>
    <cfRule type="expression" dxfId="467" priority="84">
      <formula>$E$118 &lt; 0</formula>
    </cfRule>
  </conditionalFormatting>
  <conditionalFormatting sqref="G96:I97 H118:I118">
    <cfRule type="expression" dxfId="466" priority="79">
      <formula>$H$118 &gt; 0</formula>
    </cfRule>
    <cfRule type="expression" dxfId="465" priority="80">
      <formula>$H$118 = 0</formula>
    </cfRule>
    <cfRule type="expression" dxfId="464" priority="81">
      <formula>$H$118 &lt; 0</formula>
    </cfRule>
  </conditionalFormatting>
  <conditionalFormatting sqref="J96:L97 K118:L118">
    <cfRule type="expression" dxfId="463" priority="76">
      <formula>$K$118 &gt; 0</formula>
    </cfRule>
    <cfRule type="expression" dxfId="462" priority="77">
      <formula>$K$118 = 0</formula>
    </cfRule>
    <cfRule type="expression" dxfId="461" priority="78">
      <formula>$K$118 &lt; 0</formula>
    </cfRule>
  </conditionalFormatting>
  <conditionalFormatting sqref="M96:O97 N118:O118">
    <cfRule type="expression" dxfId="460" priority="73">
      <formula>$N$118 &gt; 0</formula>
    </cfRule>
    <cfRule type="expression" dxfId="459" priority="74">
      <formula>$N$118 = 0</formula>
    </cfRule>
    <cfRule type="expression" dxfId="458" priority="75">
      <formula>$N$118 &lt; 0</formula>
    </cfRule>
  </conditionalFormatting>
  <conditionalFormatting sqref="A125:C144 M125:O144">
    <cfRule type="expression" dxfId="457" priority="61">
      <formula>AND($N125 &gt; 0, ISNUMBER($N125))</formula>
    </cfRule>
    <cfRule type="expression" dxfId="456" priority="62">
      <formula>AND($N125 = 0 * ISNUMBER($N125))</formula>
    </cfRule>
    <cfRule type="expression" dxfId="455" priority="63">
      <formula>AND($N125 &lt; 0, ISNUMBER($N125))</formula>
    </cfRule>
  </conditionalFormatting>
  <conditionalFormatting sqref="A125:F144">
    <cfRule type="expression" dxfId="454" priority="70">
      <formula>AND($E125 &gt; 0, ISNUMBER($E125))</formula>
    </cfRule>
    <cfRule type="expression" dxfId="453" priority="71">
      <formula>AND($E125 = 0 * ISNUMBER($E125))</formula>
    </cfRule>
    <cfRule type="expression" dxfId="452" priority="72">
      <formula>AND($E125 &lt; 0, ISNUMBER($E125))</formula>
    </cfRule>
  </conditionalFormatting>
  <conditionalFormatting sqref="A125:C144 G125:I144">
    <cfRule type="expression" dxfId="451" priority="67">
      <formula>AND($H125 &gt; 0, ISNUMBER($H125))</formula>
    </cfRule>
    <cfRule type="expression" dxfId="450" priority="68">
      <formula>AND($H125 = 0 * ISNUMBER($H125))</formula>
    </cfRule>
    <cfRule type="expression" dxfId="449" priority="69">
      <formula>AND($H125 &lt; 0, ISNUMBER($H125))</formula>
    </cfRule>
  </conditionalFormatting>
  <conditionalFormatting sqref="A125:C144 J125:L144">
    <cfRule type="expression" dxfId="448" priority="64">
      <formula>AND($K125 &gt; 0, ISNUMBER($K125))</formula>
    </cfRule>
    <cfRule type="expression" dxfId="447" priority="65">
      <formula>AND($K125 = 0 * ISNUMBER($K125))</formula>
    </cfRule>
    <cfRule type="expression" dxfId="446" priority="66">
      <formula>AND($K125 &lt; 0, ISNUMBER($K125))</formula>
    </cfRule>
  </conditionalFormatting>
  <conditionalFormatting sqref="D123:F124 E145:F145">
    <cfRule type="expression" dxfId="445" priority="58">
      <formula>$E$145 &gt; 0</formula>
    </cfRule>
    <cfRule type="expression" dxfId="444" priority="59">
      <formula>$E$145 = 0</formula>
    </cfRule>
    <cfRule type="expression" dxfId="443" priority="60">
      <formula>$E$145 &lt; 0</formula>
    </cfRule>
  </conditionalFormatting>
  <conditionalFormatting sqref="G123:I124 H145:I145">
    <cfRule type="expression" dxfId="442" priority="55">
      <formula>$H$145 &gt; 0</formula>
    </cfRule>
    <cfRule type="expression" dxfId="441" priority="56">
      <formula>$H$145 = 0</formula>
    </cfRule>
    <cfRule type="expression" dxfId="440" priority="57">
      <formula>$H$145 &lt; 0</formula>
    </cfRule>
  </conditionalFormatting>
  <conditionalFormatting sqref="J123:L124 K145:L145">
    <cfRule type="expression" dxfId="439" priority="52">
      <formula>$K$145 &gt; 0</formula>
    </cfRule>
    <cfRule type="expression" dxfId="438" priority="53">
      <formula>$K$145 = 0</formula>
    </cfRule>
    <cfRule type="expression" dxfId="437" priority="54">
      <formula>$K$145 &lt; 0</formula>
    </cfRule>
  </conditionalFormatting>
  <conditionalFormatting sqref="M123:O124 N145:O145">
    <cfRule type="expression" dxfId="436" priority="49">
      <formula>$N$145 &gt; 0</formula>
    </cfRule>
    <cfRule type="expression" dxfId="435" priority="50">
      <formula>$N$145 = 0</formula>
    </cfRule>
    <cfRule type="expression" dxfId="434" priority="51">
      <formula>$N$145 &lt; 0</formula>
    </cfRule>
  </conditionalFormatting>
  <conditionalFormatting sqref="A152:C171 M152:O171">
    <cfRule type="expression" dxfId="433" priority="37">
      <formula>AND($N152 &gt; 0, ISNUMBER($N152))</formula>
    </cfRule>
    <cfRule type="expression" dxfId="432" priority="38">
      <formula>AND($N152 = 0 * ISNUMBER($N152))</formula>
    </cfRule>
    <cfRule type="expression" dxfId="431" priority="39">
      <formula>AND($N152 &lt; 0, ISNUMBER($N152))</formula>
    </cfRule>
  </conditionalFormatting>
  <conditionalFormatting sqref="A152:F171">
    <cfRule type="expression" dxfId="430" priority="46">
      <formula>AND($E152 &gt; 0, ISNUMBER($E152))</formula>
    </cfRule>
    <cfRule type="expression" dxfId="429" priority="47">
      <formula>AND($E152 = 0 * ISNUMBER($E152))</formula>
    </cfRule>
    <cfRule type="expression" dxfId="428" priority="48">
      <formula>AND($E152 &lt; 0, ISNUMBER($E152))</formula>
    </cfRule>
  </conditionalFormatting>
  <conditionalFormatting sqref="A152:C171 G152:I171">
    <cfRule type="expression" dxfId="427" priority="43">
      <formula>AND($H152 &gt; 0, ISNUMBER($H152))</formula>
    </cfRule>
    <cfRule type="expression" dxfId="426" priority="44">
      <formula>AND($H152 = 0 * ISNUMBER($H152))</formula>
    </cfRule>
    <cfRule type="expression" dxfId="425" priority="45">
      <formula>AND($H152 &lt; 0, ISNUMBER($H152))</formula>
    </cfRule>
  </conditionalFormatting>
  <conditionalFormatting sqref="A152:C171 J152:L171">
    <cfRule type="expression" dxfId="424" priority="40">
      <formula>AND($K152 &gt; 0, ISNUMBER($K152))</formula>
    </cfRule>
    <cfRule type="expression" dxfId="423" priority="41">
      <formula>AND($K152 = 0 * ISNUMBER($K152))</formula>
    </cfRule>
    <cfRule type="expression" dxfId="422" priority="42">
      <formula>AND($K152 &lt; 0, ISNUMBER($K152))</formula>
    </cfRule>
  </conditionalFormatting>
  <conditionalFormatting sqref="D150:F151 E172:F172">
    <cfRule type="expression" dxfId="421" priority="34">
      <formula>$E$172 &gt; 0</formula>
    </cfRule>
    <cfRule type="expression" dxfId="420" priority="35">
      <formula>$E$172 = 0</formula>
    </cfRule>
    <cfRule type="expression" dxfId="419" priority="36">
      <formula>$E$172 &lt; 0</formula>
    </cfRule>
  </conditionalFormatting>
  <conditionalFormatting sqref="G150:I151 H172:I172">
    <cfRule type="expression" dxfId="418" priority="31">
      <formula>$H$172 &gt; 0</formula>
    </cfRule>
    <cfRule type="expression" dxfId="417" priority="32">
      <formula>$H$172 = 0</formula>
    </cfRule>
    <cfRule type="expression" dxfId="416" priority="33">
      <formula>$H$172 &lt; 0</formula>
    </cfRule>
  </conditionalFormatting>
  <conditionalFormatting sqref="J150:L151 K172:L172">
    <cfRule type="expression" dxfId="415" priority="28">
      <formula>$K$172 &gt; 0</formula>
    </cfRule>
    <cfRule type="expression" dxfId="414" priority="29">
      <formula>$K$172 = 0</formula>
    </cfRule>
    <cfRule type="expression" dxfId="413" priority="30">
      <formula>$K$172 &lt; 0</formula>
    </cfRule>
  </conditionalFormatting>
  <conditionalFormatting sqref="M150:O151 N172:O172">
    <cfRule type="expression" dxfId="412" priority="25">
      <formula>$N$172 &gt; 0</formula>
    </cfRule>
    <cfRule type="expression" dxfId="411" priority="26">
      <formula>$N$172 = 0</formula>
    </cfRule>
    <cfRule type="expression" dxfId="410" priority="27">
      <formula>$N$172 &lt; 0</formula>
    </cfRule>
  </conditionalFormatting>
  <conditionalFormatting sqref="A179:C198 M179:O198">
    <cfRule type="expression" dxfId="409" priority="13">
      <formula>AND($N179 &gt; 0, ISNUMBER($N179))</formula>
    </cfRule>
    <cfRule type="expression" dxfId="408" priority="14">
      <formula>AND($N179 = 0 * ISNUMBER($N179))</formula>
    </cfRule>
    <cfRule type="expression" dxfId="407" priority="15">
      <formula>AND($N179 &lt; 0, ISNUMBER($N179))</formula>
    </cfRule>
  </conditionalFormatting>
  <conditionalFormatting sqref="A179:F198">
    <cfRule type="expression" dxfId="406" priority="22">
      <formula>AND($E179 &gt; 0, ISNUMBER($E179))</formula>
    </cfRule>
    <cfRule type="expression" dxfId="405" priority="23">
      <formula>AND($E179 = 0 * ISNUMBER($E179))</formula>
    </cfRule>
    <cfRule type="expression" dxfId="404" priority="24">
      <formula>AND($E179 &lt; 0, ISNUMBER($E179))</formula>
    </cfRule>
  </conditionalFormatting>
  <conditionalFormatting sqref="A179:C198 G179:I198">
    <cfRule type="expression" dxfId="403" priority="19">
      <formula>AND($H179 &gt; 0, ISNUMBER($H179))</formula>
    </cfRule>
    <cfRule type="expression" dxfId="402" priority="20">
      <formula>AND($H179 = 0 * ISNUMBER($H179))</formula>
    </cfRule>
    <cfRule type="expression" dxfId="401" priority="21">
      <formula>AND($H179 &lt; 0, ISNUMBER($H179))</formula>
    </cfRule>
  </conditionalFormatting>
  <conditionalFormatting sqref="A179:C198 J179:L198">
    <cfRule type="expression" dxfId="400" priority="16">
      <formula>AND($K179 &gt; 0, ISNUMBER($K179))</formula>
    </cfRule>
    <cfRule type="expression" dxfId="399" priority="17">
      <formula>AND($K179 = 0 * ISNUMBER($K179))</formula>
    </cfRule>
    <cfRule type="expression" dxfId="398" priority="18">
      <formula>AND($K179 &lt; 0, ISNUMBER($K179))</formula>
    </cfRule>
  </conditionalFormatting>
  <conditionalFormatting sqref="D177:F178 E199:F199">
    <cfRule type="expression" dxfId="397" priority="10">
      <formula>$E$199 &gt; 0</formula>
    </cfRule>
    <cfRule type="expression" dxfId="396" priority="11">
      <formula>$E$199 = 0</formula>
    </cfRule>
    <cfRule type="expression" dxfId="395" priority="12">
      <formula>$E$199 &lt; 0</formula>
    </cfRule>
  </conditionalFormatting>
  <conditionalFormatting sqref="G177:I178 H199:I199">
    <cfRule type="expression" dxfId="394" priority="7">
      <formula>$H$199 &gt; 0</formula>
    </cfRule>
    <cfRule type="expression" dxfId="393" priority="8">
      <formula>$H$199 = 0</formula>
    </cfRule>
    <cfRule type="expression" dxfId="392" priority="9">
      <formula>$H$199 &lt; 0</formula>
    </cfRule>
  </conditionalFormatting>
  <conditionalFormatting sqref="J177:L178 K199:L199">
    <cfRule type="expression" dxfId="391" priority="4">
      <formula>$K$199 &gt; 0</formula>
    </cfRule>
    <cfRule type="expression" dxfId="390" priority="5">
      <formula>$K$199 = 0</formula>
    </cfRule>
    <cfRule type="expression" dxfId="389" priority="6">
      <formula>$K$199 &lt; 0</formula>
    </cfRule>
  </conditionalFormatting>
  <conditionalFormatting sqref="M177:O178 N199:O199">
    <cfRule type="expression" dxfId="388" priority="1">
      <formula>$N$199 &gt; 0</formula>
    </cfRule>
    <cfRule type="expression" dxfId="387" priority="2">
      <formula>$N$199 = 0</formula>
    </cfRule>
    <cfRule type="expression" dxfId="3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A2893-8959-4F45-AAE8-F70EFCAB3E28}">
  <sheetPr codeName="Sheet25"/>
  <dimension ref="A1:S199"/>
  <sheetViews>
    <sheetView topLeftCell="A16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44427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18,457 KRW (0.92%)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7,202 KRW (0.40%)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32,232 KRW (1.61%)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18,587 KRW (0.93%)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7,202 KRW (0.42%)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231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2021-08-19(목) 오전 00:00</v>
      </c>
      <c r="C15" s="300"/>
      <c r="D15" s="274" t="str">
        <f>TEXT($G$1, "[$-ko-KR]yyyy-mm-dd(ddd) ") &amp; "오후 14:00"</f>
        <v>2021-08-19(목) 오후 14:00</v>
      </c>
      <c r="E15" s="275"/>
      <c r="F15" s="276"/>
      <c r="G15" s="274" t="str">
        <f>TEXT($G$1, "[$-ko-KR]yyyy-mm-dd(ddd) ") &amp; "오후 19:00"</f>
        <v>2021-08-19(목) 오후 19:00</v>
      </c>
      <c r="H15" s="275"/>
      <c r="I15" s="276"/>
      <c r="J15" s="274" t="str">
        <f>TEXT($G$1, "[$-ko-KR]yyyy-mm-dd(ddd) ") &amp; "오후 21:00"</f>
        <v>2021-08-19(목) 오후 21:00</v>
      </c>
      <c r="K15" s="275"/>
      <c r="L15" s="276"/>
      <c r="M15" s="274" t="str">
        <f>TEXT($G$1+1, "[$-ko-KR]yyyy-mm-dd(ddd) ") &amp; "오전 00:00"</f>
        <v>2021-08-20(금)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2" t="s">
        <v>37</v>
      </c>
      <c r="H16" s="233" t="s">
        <v>40</v>
      </c>
      <c r="I16" s="23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33.299999999999997</v>
      </c>
      <c r="C17" s="76">
        <f>IF(NOT(ISBLANK(_xlfn.IFNA(VLOOKUP($A17, $A$40:$O$199, 3, FALSE), ))), _xlfn.IFNA(VLOOKUP($A17, $A$40:$O$199, 3, FALSE), ), "")</f>
        <v>-1.18694362E-2</v>
      </c>
      <c r="D17" s="13">
        <f>IF(NOT(ISBLANK(_xlfn.IFNA(VLOOKUP($A17, $A$40:$O$199, 4, FALSE), ))), _xlfn.IFNA(VLOOKUP($A17, $A$40:$O$199, 4, FALSE), ), "")</f>
        <v>32.1</v>
      </c>
      <c r="E17" s="14">
        <f>IF(NOT(ISBLANK(_xlfn.IFNA(VLOOKUP($A17, $A$40:$O$199, 5, FALSE), ))), _xlfn.IFNA(VLOOKUP($A17, $A$40:$O$199, 5, FALSE), ), "")</f>
        <v>-3.6036036036035911E-2</v>
      </c>
      <c r="F17" s="16">
        <f>IF(NOT(ISBLANK(_xlfn.IFNA(VLOOKUP($A17, $A$40:$O$199, 6, FALSE), ))), _xlfn.IFNA(VLOOKUP($A17, $A$40:$O$199, 6, FALSE), ), "")</f>
        <v>-3603.6036036035912</v>
      </c>
      <c r="G17" s="29">
        <f>IF(NOT(ISBLANK(_xlfn.IFNA(VLOOKUP($A17, $A$40:$O$199, 7, FALSE), ))), _xlfn.IFNA(VLOOKUP($A17, $A$40:$O$199, 7, FALSE), ), "")</f>
        <v>32.200000000000003</v>
      </c>
      <c r="H17" s="14">
        <f>IF(NOT(ISBLANK(_xlfn.IFNA(VLOOKUP($A17, $A$40:$O$199, 8, FALSE), ))), _xlfn.IFNA(VLOOKUP($A17, $A$40:$O$199, 8, FALSE), ), "")</f>
        <v>-3.3033033033032864E-2</v>
      </c>
      <c r="I17" s="100">
        <f>IF(NOT(ISBLANK(_xlfn.IFNA(VLOOKUP($A17, $A$40:$O$199, 9, FALSE), ))), _xlfn.IFNA(VLOOKUP($A17, $A$40:$O$199, 9, FALSE), ), "")</f>
        <v>-3303.3033033032866</v>
      </c>
      <c r="J17" s="13">
        <f>IF(NOT(ISBLANK(_xlfn.IFNA(VLOOKUP($A17, $A$40:$O$199, 10, FALSE), ))), _xlfn.IFNA(VLOOKUP($A17, $A$40:$O$199, 10, FALSE), ), "")</f>
        <v>31.8</v>
      </c>
      <c r="K17" s="14">
        <f>IF(NOT(ISBLANK(_xlfn.IFNA(VLOOKUP($A17, $A$40:$O$199, 11, FALSE), ))), _xlfn.IFNA(VLOOKUP($A17, $A$40:$O$199, 11, FALSE), ), "")</f>
        <v>-4.5045045045044939E-2</v>
      </c>
      <c r="L17" s="16">
        <f>IF(NOT(ISBLANK(_xlfn.IFNA(VLOOKUP($A17, $A$40:$O$199, 12, FALSE), ))), _xlfn.IFNA(VLOOKUP($A17, $A$40:$O$199, 12, FALSE), ), "")</f>
        <v>-4504.5045045044935</v>
      </c>
      <c r="M17" s="29">
        <f>IF(NOT(ISBLANK(_xlfn.IFNA(VLOOKUP($A17, $A$40:$O$199, 13, FALSE), ))), _xlfn.IFNA(VLOOKUP($A17, $A$40:$O$199, 13, FALSE), ), "")</f>
        <v>32.9</v>
      </c>
      <c r="N17" s="14">
        <f>IF(NOT(ISBLANK(_xlfn.IFNA(VLOOKUP($A17, $A$40:$O$199, 14, FALSE), ))), _xlfn.IFNA(VLOOKUP($A17, $A$40:$O$199, 14, FALSE), ), "")</f>
        <v>-1.201201201201197E-2</v>
      </c>
      <c r="O17" s="16">
        <f>IF(NOT(ISBLANK(_xlfn.IFNA(VLOOKUP($A17, $A$40:$O$199, 15, FALSE), ))), _xlfn.IFNA(VLOOKUP($A17, $A$40:$O$199, 15, FALSE), ), "")</f>
        <v>-1201.2012012011971</v>
      </c>
      <c r="Q17" s="260"/>
      <c r="R17" s="260"/>
      <c r="S17" s="26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76.8</v>
      </c>
      <c r="C18" s="77">
        <f t="shared" ref="C18:C36" si="1">IF(NOT(ISBLANK(_xlfn.IFNA(VLOOKUP($A18, $A$40:$O$199, 3, FALSE), ))), _xlfn.IFNA(VLOOKUP($A18, $A$40:$O$199, 3, FALSE), ), "")</f>
        <v>-3.2745591900000003E-2</v>
      </c>
      <c r="D18" s="15">
        <f t="shared" ref="D18:D36" si="2">IF(NOT(ISBLANK(_xlfn.IFNA(VLOOKUP($A18, $A$40:$O$199, 4, FALSE), ))), _xlfn.IFNA(VLOOKUP($A18, $A$40:$O$199, 4, FALSE), ), "")</f>
        <v>76.3</v>
      </c>
      <c r="E18" s="32">
        <f t="shared" ref="E18:E36" si="3">IF(NOT(ISBLANK(_xlfn.IFNA(VLOOKUP($A18, $A$40:$O$199, 5, FALSE), ))), _xlfn.IFNA(VLOOKUP($A18, $A$40:$O$199, 5, FALSE), ), "")</f>
        <v>-6.510416666666667E-3</v>
      </c>
      <c r="F18" s="18">
        <f t="shared" ref="F18:F36" si="4">IF(NOT(ISBLANK(_xlfn.IFNA(VLOOKUP($A18, $A$40:$O$199, 6, FALSE), ))), _xlfn.IFNA(VLOOKUP($A18, $A$40:$O$199, 6, FALSE), ), "")</f>
        <v>-651.04166666666674</v>
      </c>
      <c r="G18" s="31">
        <f t="shared" ref="G18:G36" si="5">IF(NOT(ISBLANK(_xlfn.IFNA(VLOOKUP($A18, $A$40:$O$199, 7, FALSE), ))), _xlfn.IFNA(VLOOKUP($A18, $A$40:$O$199, 7, FALSE), ), "")</f>
        <v>76.099999999999994</v>
      </c>
      <c r="H18" s="32">
        <f t="shared" ref="H18:H36" si="6">IF(NOT(ISBLANK(_xlfn.IFNA(VLOOKUP($A18, $A$40:$O$199, 8, FALSE), ))), _xlfn.IFNA(VLOOKUP($A18, $A$40:$O$199, 8, FALSE), ), "")</f>
        <v>-9.1145833333333703E-3</v>
      </c>
      <c r="I18" s="101">
        <f t="shared" ref="I18:I36" si="7">IF(NOT(ISBLANK(_xlfn.IFNA(VLOOKUP($A18, $A$40:$O$199, 9, FALSE), ))), _xlfn.IFNA(VLOOKUP($A18, $A$40:$O$199, 9, FALSE), ), "")</f>
        <v>-911.45833333333701</v>
      </c>
      <c r="J18" s="15">
        <f t="shared" ref="J18:J36" si="8">IF(NOT(ISBLANK(_xlfn.IFNA(VLOOKUP($A18, $A$40:$O$199, 10, FALSE), ))), _xlfn.IFNA(VLOOKUP($A18, $A$40:$O$199, 10, FALSE), ), "")</f>
        <v>74.8</v>
      </c>
      <c r="K18" s="32">
        <f t="shared" ref="K18:K36" si="9">IF(NOT(ISBLANK(_xlfn.IFNA(VLOOKUP($A18, $A$40:$O$199, 11, FALSE), ))), _xlfn.IFNA(VLOOKUP($A18, $A$40:$O$199, 11, FALSE), ), "")</f>
        <v>-2.6041666666666668E-2</v>
      </c>
      <c r="L18" s="18">
        <f t="shared" ref="L18:L36" si="10">IF(NOT(ISBLANK(_xlfn.IFNA(VLOOKUP($A18, $A$40:$O$199, 12, FALSE), ))), _xlfn.IFNA(VLOOKUP($A18, $A$40:$O$199, 12, FALSE), ), "")</f>
        <v>-2604.166666666667</v>
      </c>
      <c r="M18" s="31">
        <f t="shared" ref="M18:M36" si="11">IF(NOT(ISBLANK(_xlfn.IFNA(VLOOKUP($A18, $A$40:$O$199, 13, FALSE), ))), _xlfn.IFNA(VLOOKUP($A18, $A$40:$O$199, 13, FALSE), ), "")</f>
        <v>76.7</v>
      </c>
      <c r="N18" s="32">
        <f t="shared" ref="N18:N36" si="12">IF(NOT(ISBLANK(_xlfn.IFNA(VLOOKUP($A18, $A$40:$O$199, 14, FALSE), ))), _xlfn.IFNA(VLOOKUP($A18, $A$40:$O$199, 14, FALSE), ), "")</f>
        <v>-1.3020833333332593E-3</v>
      </c>
      <c r="O18" s="18">
        <f t="shared" ref="O18:O36" si="13">IF(NOT(ISBLANK(_xlfn.IFNA(VLOOKUP($A18, $A$40:$O$199, 15, FALSE), ))), _xlfn.IFNA(VLOOKUP($A18, $A$40:$O$199, 15, FALSE), ), "")</f>
        <v>-130.20833333332592</v>
      </c>
      <c r="Q18" s="260"/>
      <c r="R18" s="260"/>
      <c r="S18" s="260"/>
    </row>
    <row r="19" spans="1:19" ht="17.25" customHeight="1" thickBot="1">
      <c r="A19" s="125" t="s">
        <v>204</v>
      </c>
      <c r="B19" s="126">
        <f t="shared" si="0"/>
        <v>14.7</v>
      </c>
      <c r="C19" s="77">
        <f t="shared" si="1"/>
        <v>-4.5454545499999999E-2</v>
      </c>
      <c r="D19" s="15">
        <f t="shared" si="2"/>
        <v>14.6</v>
      </c>
      <c r="E19" s="32">
        <f t="shared" si="3"/>
        <v>-6.8027210884353505E-3</v>
      </c>
      <c r="F19" s="18">
        <f t="shared" si="4"/>
        <v>-680.27210884353508</v>
      </c>
      <c r="G19" s="31">
        <f t="shared" si="5"/>
        <v>14.6</v>
      </c>
      <c r="H19" s="32">
        <f t="shared" si="6"/>
        <v>-6.8027210884353505E-3</v>
      </c>
      <c r="I19" s="101">
        <f t="shared" si="7"/>
        <v>-680.27210884353508</v>
      </c>
      <c r="J19" s="15">
        <f t="shared" si="8"/>
        <v>14.5</v>
      </c>
      <c r="K19" s="32">
        <f t="shared" si="9"/>
        <v>-1.3605442176870701E-2</v>
      </c>
      <c r="L19" s="18">
        <f t="shared" si="10"/>
        <v>-1360.5442176870702</v>
      </c>
      <c r="M19" s="31">
        <f t="shared" si="11"/>
        <v>14.8</v>
      </c>
      <c r="N19" s="32">
        <f t="shared" si="12"/>
        <v>6.802721088435471E-3</v>
      </c>
      <c r="O19" s="18">
        <f t="shared" si="13"/>
        <v>680.27210884354713</v>
      </c>
      <c r="Q19" s="250"/>
      <c r="R19" s="250"/>
      <c r="S19" s="250"/>
    </row>
    <row r="20" spans="1:19" ht="17.25" customHeight="1" thickBot="1">
      <c r="A20" s="125" t="s">
        <v>148</v>
      </c>
      <c r="B20" s="126">
        <f t="shared" si="0"/>
        <v>20.7</v>
      </c>
      <c r="C20" s="77">
        <f t="shared" si="1"/>
        <v>-1.8957346E-2</v>
      </c>
      <c r="D20" s="15">
        <f t="shared" si="2"/>
        <v>20</v>
      </c>
      <c r="E20" s="32">
        <f t="shared" si="3"/>
        <v>-3.3816425120772917E-2</v>
      </c>
      <c r="F20" s="18">
        <f t="shared" si="4"/>
        <v>-3381.6425120772915</v>
      </c>
      <c r="G20" s="31">
        <f t="shared" si="5"/>
        <v>20</v>
      </c>
      <c r="H20" s="32">
        <f t="shared" si="6"/>
        <v>-3.3816425120772917E-2</v>
      </c>
      <c r="I20" s="101">
        <f t="shared" si="7"/>
        <v>-3381.6425120772915</v>
      </c>
      <c r="J20" s="15">
        <f t="shared" si="8"/>
        <v>19.899999999999999</v>
      </c>
      <c r="K20" s="32">
        <f t="shared" si="9"/>
        <v>-3.8647342995169115E-2</v>
      </c>
      <c r="L20" s="18">
        <f t="shared" si="10"/>
        <v>-3864.7342995169115</v>
      </c>
      <c r="M20" s="31">
        <f t="shared" si="11"/>
        <v>20.399999999999999</v>
      </c>
      <c r="N20" s="32">
        <f t="shared" si="12"/>
        <v>-1.4492753623188441E-2</v>
      </c>
      <c r="O20" s="18">
        <f t="shared" si="13"/>
        <v>-1449.2753623188441</v>
      </c>
      <c r="Q20" s="250"/>
      <c r="R20" s="250"/>
      <c r="S20" s="250"/>
    </row>
    <row r="21" spans="1:19" ht="17.25" customHeight="1" thickBot="1">
      <c r="A21" s="127" t="s">
        <v>65</v>
      </c>
      <c r="B21" s="128">
        <f t="shared" si="0"/>
        <v>35.6</v>
      </c>
      <c r="C21" s="78">
        <f t="shared" si="1"/>
        <v>-8.3565459999999994E-3</v>
      </c>
      <c r="D21" s="20">
        <f t="shared" si="2"/>
        <v>35.4</v>
      </c>
      <c r="E21" s="21">
        <f t="shared" si="3"/>
        <v>-5.6179775280899673E-3</v>
      </c>
      <c r="F21" s="22">
        <f t="shared" si="4"/>
        <v>-561.79775280899673</v>
      </c>
      <c r="G21" s="30">
        <f t="shared" si="5"/>
        <v>35.299999999999997</v>
      </c>
      <c r="H21" s="21">
        <f t="shared" si="6"/>
        <v>-8.4269662921349509E-3</v>
      </c>
      <c r="I21" s="105">
        <f t="shared" si="7"/>
        <v>-842.69662921349504</v>
      </c>
      <c r="J21" s="20">
        <f t="shared" si="8"/>
        <v>35</v>
      </c>
      <c r="K21" s="21">
        <f t="shared" si="9"/>
        <v>-1.6853932584269701E-2</v>
      </c>
      <c r="L21" s="22">
        <f t="shared" si="10"/>
        <v>-1685.3932584269701</v>
      </c>
      <c r="M21" s="30">
        <f t="shared" si="11"/>
        <v>35.700000000000003</v>
      </c>
      <c r="N21" s="21">
        <f t="shared" si="12"/>
        <v>2.8089887640449836E-3</v>
      </c>
      <c r="O21" s="22">
        <f t="shared" si="13"/>
        <v>280.89887640449837</v>
      </c>
      <c r="Q21" s="250"/>
      <c r="R21" s="250"/>
      <c r="S21" s="250"/>
    </row>
    <row r="22" spans="1:19" ht="17.25" customHeight="1" thickBot="1">
      <c r="A22" s="125" t="s">
        <v>98</v>
      </c>
      <c r="B22" s="129">
        <f t="shared" si="0"/>
        <v>4.88</v>
      </c>
      <c r="C22" s="80">
        <f t="shared" si="1"/>
        <v>-1.6129032299999999E-2</v>
      </c>
      <c r="D22" s="106">
        <f t="shared" si="2"/>
        <v>4.84</v>
      </c>
      <c r="E22" s="107">
        <f t="shared" si="3"/>
        <v>-8.1967213114754172E-3</v>
      </c>
      <c r="F22" s="108">
        <f t="shared" si="4"/>
        <v>-819.67213114754168</v>
      </c>
      <c r="G22" s="109">
        <f t="shared" si="5"/>
        <v>4.82</v>
      </c>
      <c r="H22" s="107">
        <f t="shared" si="6"/>
        <v>-1.2295081967213035E-2</v>
      </c>
      <c r="I22" s="110">
        <f t="shared" si="7"/>
        <v>-1229.5081967213034</v>
      </c>
      <c r="J22" s="106">
        <f t="shared" si="8"/>
        <v>4.8</v>
      </c>
      <c r="K22" s="107">
        <f t="shared" si="9"/>
        <v>-1.6393442622950834E-2</v>
      </c>
      <c r="L22" s="108">
        <f t="shared" si="10"/>
        <v>-1639.3442622950834</v>
      </c>
      <c r="M22" s="109">
        <f t="shared" si="11"/>
        <v>4.9000000000000004</v>
      </c>
      <c r="N22" s="107">
        <f t="shared" si="12"/>
        <v>4.0983606557377997E-3</v>
      </c>
      <c r="O22" s="108">
        <f t="shared" si="13"/>
        <v>409.83606557377999</v>
      </c>
      <c r="Q22" s="250"/>
      <c r="R22" s="250"/>
      <c r="S22" s="250"/>
    </row>
    <row r="23" spans="1:19" ht="17.25" customHeight="1" thickBot="1">
      <c r="A23" s="125" t="s">
        <v>208</v>
      </c>
      <c r="B23" s="126">
        <f t="shared" si="0"/>
        <v>13.5</v>
      </c>
      <c r="C23" s="77">
        <f t="shared" si="1"/>
        <v>-3.5714285700000001E-2</v>
      </c>
      <c r="D23" s="15">
        <f t="shared" si="2"/>
        <v>13.1</v>
      </c>
      <c r="E23" s="32">
        <f t="shared" si="3"/>
        <v>-2.9629629629629655E-2</v>
      </c>
      <c r="F23" s="18">
        <f t="shared" si="4"/>
        <v>-2962.9629629629653</v>
      </c>
      <c r="G23" s="31">
        <f t="shared" si="5"/>
        <v>13.2</v>
      </c>
      <c r="H23" s="32">
        <f t="shared" si="6"/>
        <v>-2.2222222222222275E-2</v>
      </c>
      <c r="I23" s="101">
        <f t="shared" si="7"/>
        <v>-2222.2222222222276</v>
      </c>
      <c r="J23" s="15">
        <f t="shared" si="8"/>
        <v>13.1</v>
      </c>
      <c r="K23" s="32">
        <f t="shared" si="9"/>
        <v>-2.9629629629629655E-2</v>
      </c>
      <c r="L23" s="18">
        <f t="shared" si="10"/>
        <v>-2962.9629629629653</v>
      </c>
      <c r="M23" s="31">
        <f t="shared" si="11"/>
        <v>13.4</v>
      </c>
      <c r="N23" s="32">
        <f t="shared" si="12"/>
        <v>-7.4074074074073808E-3</v>
      </c>
      <c r="O23" s="18">
        <f t="shared" si="13"/>
        <v>-740.74074074073803</v>
      </c>
      <c r="Q23" s="250"/>
      <c r="R23" s="250"/>
      <c r="S23" s="250"/>
    </row>
    <row r="24" spans="1:19" ht="17.25" customHeight="1" thickBot="1">
      <c r="A24" s="125" t="s">
        <v>202</v>
      </c>
      <c r="B24" s="126">
        <f t="shared" si="0"/>
        <v>85</v>
      </c>
      <c r="C24" s="77">
        <f t="shared" si="1"/>
        <v>-2.7459954200000001E-2</v>
      </c>
      <c r="D24" s="15">
        <f t="shared" si="2"/>
        <v>83.8</v>
      </c>
      <c r="E24" s="32">
        <f t="shared" si="3"/>
        <v>-1.4117647058823563E-2</v>
      </c>
      <c r="F24" s="18">
        <f t="shared" si="4"/>
        <v>-1411.7647058823563</v>
      </c>
      <c r="G24" s="31">
        <f t="shared" si="5"/>
        <v>84</v>
      </c>
      <c r="H24" s="32">
        <f t="shared" si="6"/>
        <v>-1.1764705882352941E-2</v>
      </c>
      <c r="I24" s="101">
        <f t="shared" si="7"/>
        <v>-1176.4705882352941</v>
      </c>
      <c r="J24" s="15">
        <f t="shared" si="8"/>
        <v>83.7</v>
      </c>
      <c r="K24" s="32">
        <f t="shared" si="9"/>
        <v>-1.529411764705879E-2</v>
      </c>
      <c r="L24" s="18">
        <f t="shared" si="10"/>
        <v>-1529.411764705879</v>
      </c>
      <c r="M24" s="31">
        <f t="shared" si="11"/>
        <v>85.3</v>
      </c>
      <c r="N24" s="32">
        <f t="shared" si="12"/>
        <v>3.5294117647058491E-3</v>
      </c>
      <c r="O24" s="18">
        <f t="shared" si="13"/>
        <v>352.94117647058494</v>
      </c>
      <c r="Q24" s="250"/>
      <c r="R24" s="250"/>
      <c r="S24" s="250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-3.9682539699999998E-2</v>
      </c>
      <c r="D25" s="15">
        <f t="shared" si="2"/>
        <v>11.9</v>
      </c>
      <c r="E25" s="32">
        <f t="shared" si="3"/>
        <v>-1.6528925619834652E-2</v>
      </c>
      <c r="F25" s="18">
        <f t="shared" si="4"/>
        <v>-1652.8925619834652</v>
      </c>
      <c r="G25" s="31">
        <f t="shared" si="5"/>
        <v>11.9</v>
      </c>
      <c r="H25" s="32">
        <f t="shared" si="6"/>
        <v>-1.6528925619834652E-2</v>
      </c>
      <c r="I25" s="101">
        <f t="shared" si="7"/>
        <v>-1652.8925619834652</v>
      </c>
      <c r="J25" s="15">
        <f t="shared" si="8"/>
        <v>11.9</v>
      </c>
      <c r="K25" s="32">
        <f t="shared" si="9"/>
        <v>-1.6528925619834652E-2</v>
      </c>
      <c r="L25" s="18">
        <f t="shared" si="10"/>
        <v>-1652.8925619834652</v>
      </c>
      <c r="M25" s="31">
        <f t="shared" si="11"/>
        <v>12.1</v>
      </c>
      <c r="N25" s="32">
        <f t="shared" si="12"/>
        <v>0</v>
      </c>
      <c r="O25" s="18">
        <f t="shared" si="13"/>
        <v>0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68.8</v>
      </c>
      <c r="C26" s="79">
        <f t="shared" si="1"/>
        <v>-3.3707865199999999E-2</v>
      </c>
      <c r="D26" s="24">
        <f t="shared" si="2"/>
        <v>68</v>
      </c>
      <c r="E26" s="25">
        <f t="shared" si="3"/>
        <v>-1.1627906976744146E-2</v>
      </c>
      <c r="F26" s="104">
        <f t="shared" si="4"/>
        <v>-1162.7906976744146</v>
      </c>
      <c r="G26" s="102">
        <f t="shared" si="5"/>
        <v>68</v>
      </c>
      <c r="H26" s="25">
        <f t="shared" si="6"/>
        <v>-1.1627906976744146E-2</v>
      </c>
      <c r="I26" s="103">
        <f t="shared" si="7"/>
        <v>-1162.7906976744146</v>
      </c>
      <c r="J26" s="24">
        <f t="shared" si="8"/>
        <v>67.599999999999994</v>
      </c>
      <c r="K26" s="25">
        <f t="shared" si="9"/>
        <v>-1.744186046511632E-2</v>
      </c>
      <c r="L26" s="104">
        <f t="shared" si="10"/>
        <v>-1744.186046511632</v>
      </c>
      <c r="M26" s="102">
        <f t="shared" si="11"/>
        <v>69.099999999999994</v>
      </c>
      <c r="N26" s="25">
        <f t="shared" si="12"/>
        <v>4.3604651162790289E-3</v>
      </c>
      <c r="O26" s="104">
        <f t="shared" si="13"/>
        <v>436.04651162790287</v>
      </c>
      <c r="Q26" s="251"/>
      <c r="R26" s="252"/>
      <c r="S26" s="253"/>
    </row>
    <row r="27" spans="1:19" ht="17.25" customHeight="1">
      <c r="A27" s="123" t="s">
        <v>178</v>
      </c>
      <c r="B27" s="124">
        <f t="shared" si="0"/>
        <v>16.100000000000001</v>
      </c>
      <c r="C27" s="76">
        <f t="shared" si="1"/>
        <v>-3.0120481899999999E-2</v>
      </c>
      <c r="D27" s="13">
        <f t="shared" si="2"/>
        <v>16</v>
      </c>
      <c r="E27" s="14">
        <f t="shared" si="3"/>
        <v>-6.2111801242236905E-3</v>
      </c>
      <c r="F27" s="16">
        <f t="shared" si="4"/>
        <v>-621.11801242236902</v>
      </c>
      <c r="G27" s="29">
        <f t="shared" si="5"/>
        <v>16.2</v>
      </c>
      <c r="H27" s="14">
        <f t="shared" si="6"/>
        <v>6.2111801242234694E-3</v>
      </c>
      <c r="I27" s="100">
        <f t="shared" si="7"/>
        <v>621.11801242234696</v>
      </c>
      <c r="J27" s="13">
        <f t="shared" si="8"/>
        <v>16</v>
      </c>
      <c r="K27" s="14">
        <f t="shared" si="9"/>
        <v>-6.2111801242236905E-3</v>
      </c>
      <c r="L27" s="16">
        <f t="shared" si="10"/>
        <v>-621.11801242236902</v>
      </c>
      <c r="M27" s="29">
        <f t="shared" si="11"/>
        <v>16.2</v>
      </c>
      <c r="N27" s="14">
        <f t="shared" si="12"/>
        <v>6.2111801242234694E-3</v>
      </c>
      <c r="O27" s="16">
        <f t="shared" si="13"/>
        <v>621.11801242234696</v>
      </c>
      <c r="Q27" s="254"/>
      <c r="R27" s="255"/>
      <c r="S27" s="256"/>
    </row>
    <row r="28" spans="1:19" ht="17.25" customHeight="1" thickBot="1">
      <c r="A28" s="125" t="s">
        <v>240</v>
      </c>
      <c r="B28" s="126">
        <f t="shared" si="0"/>
        <v>70.599999999999994</v>
      </c>
      <c r="C28" s="77">
        <f t="shared" si="1"/>
        <v>-2.8885832199999999E-2</v>
      </c>
      <c r="D28" s="15">
        <f t="shared" si="2"/>
        <v>69.900000000000006</v>
      </c>
      <c r="E28" s="32">
        <f t="shared" si="3"/>
        <v>-9.9150141643057892E-3</v>
      </c>
      <c r="F28" s="18">
        <f t="shared" si="4"/>
        <v>-991.50141643057896</v>
      </c>
      <c r="G28" s="31">
        <f t="shared" si="5"/>
        <v>70.8</v>
      </c>
      <c r="H28" s="32">
        <f t="shared" si="6"/>
        <v>2.8328611898017402E-3</v>
      </c>
      <c r="I28" s="101">
        <f t="shared" si="7"/>
        <v>283.28611898017402</v>
      </c>
      <c r="J28" s="15">
        <f t="shared" si="8"/>
        <v>70.599999999999994</v>
      </c>
      <c r="K28" s="32">
        <f t="shared" si="9"/>
        <v>0</v>
      </c>
      <c r="L28" s="18">
        <f t="shared" si="10"/>
        <v>0</v>
      </c>
      <c r="M28" s="31">
        <f t="shared" si="11"/>
        <v>71.5</v>
      </c>
      <c r="N28" s="32">
        <f t="shared" si="12"/>
        <v>1.274787535410773E-2</v>
      </c>
      <c r="O28" s="18">
        <f t="shared" si="13"/>
        <v>1274.787535410773</v>
      </c>
      <c r="Q28" s="257"/>
      <c r="R28" s="258"/>
      <c r="S28" s="259"/>
    </row>
    <row r="29" spans="1:19" ht="17.25" customHeight="1" thickBot="1">
      <c r="A29" s="125" t="s">
        <v>72</v>
      </c>
      <c r="B29" s="126">
        <f t="shared" si="0"/>
        <v>23.2</v>
      </c>
      <c r="C29" s="77">
        <f t="shared" si="1"/>
        <v>-4.1322313999999999E-2</v>
      </c>
      <c r="D29" s="15">
        <f t="shared" si="2"/>
        <v>22.6</v>
      </c>
      <c r="E29" s="32">
        <f t="shared" si="3"/>
        <v>-2.5862068965517151E-2</v>
      </c>
      <c r="F29" s="18">
        <f t="shared" si="4"/>
        <v>-2586.2068965517151</v>
      </c>
      <c r="G29" s="31">
        <f t="shared" si="5"/>
        <v>22.8</v>
      </c>
      <c r="H29" s="32">
        <f t="shared" si="6"/>
        <v>-1.7241379310344768E-2</v>
      </c>
      <c r="I29" s="101">
        <f t="shared" si="7"/>
        <v>-1724.1379310344769</v>
      </c>
      <c r="J29" s="15">
        <f t="shared" si="8"/>
        <v>22.5</v>
      </c>
      <c r="K29" s="32">
        <f t="shared" si="9"/>
        <v>-3.0172413793103418E-2</v>
      </c>
      <c r="L29" s="18">
        <f t="shared" si="10"/>
        <v>-3017.2413793103419</v>
      </c>
      <c r="M29" s="31">
        <f t="shared" si="11"/>
        <v>23</v>
      </c>
      <c r="N29" s="32">
        <f t="shared" si="12"/>
        <v>-8.6206896551723842E-3</v>
      </c>
      <c r="O29" s="18">
        <f t="shared" si="13"/>
        <v>-862.06896551723844</v>
      </c>
      <c r="Q29" s="250"/>
      <c r="R29" s="250"/>
      <c r="S29" s="250"/>
    </row>
    <row r="30" spans="1:19" ht="17.25" customHeight="1" thickBot="1">
      <c r="A30" s="125" t="s">
        <v>216</v>
      </c>
      <c r="B30" s="126">
        <f t="shared" si="0"/>
        <v>10.6</v>
      </c>
      <c r="C30" s="77">
        <f t="shared" si="1"/>
        <v>-3.6363636400000003E-2</v>
      </c>
      <c r="D30" s="15">
        <f t="shared" si="2"/>
        <v>10.6</v>
      </c>
      <c r="E30" s="32">
        <f t="shared" si="3"/>
        <v>0</v>
      </c>
      <c r="F30" s="18">
        <f t="shared" si="4"/>
        <v>0</v>
      </c>
      <c r="G30" s="31">
        <f t="shared" si="5"/>
        <v>10.8</v>
      </c>
      <c r="H30" s="32">
        <f t="shared" si="6"/>
        <v>1.8867924528301987E-2</v>
      </c>
      <c r="I30" s="101">
        <f t="shared" si="7"/>
        <v>1886.7924528301987</v>
      </c>
      <c r="J30" s="15">
        <f t="shared" si="8"/>
        <v>10.7</v>
      </c>
      <c r="K30" s="32">
        <f t="shared" si="9"/>
        <v>9.4339622641509101E-3</v>
      </c>
      <c r="L30" s="18">
        <f t="shared" si="10"/>
        <v>943.39622641509106</v>
      </c>
      <c r="M30" s="31">
        <f t="shared" si="11"/>
        <v>10.9</v>
      </c>
      <c r="N30" s="32">
        <f t="shared" si="12"/>
        <v>2.8301886792452897E-2</v>
      </c>
      <c r="O30" s="18">
        <f t="shared" si="13"/>
        <v>2830.1886792452897</v>
      </c>
      <c r="Q30" s="260"/>
      <c r="R30" s="260"/>
      <c r="S30" s="260"/>
    </row>
    <row r="31" spans="1:19" ht="17.25" customHeight="1" thickBot="1">
      <c r="A31" s="127" t="s">
        <v>190</v>
      </c>
      <c r="B31" s="128">
        <f t="shared" si="0"/>
        <v>17.7</v>
      </c>
      <c r="C31" s="78">
        <f t="shared" si="1"/>
        <v>-3.8043478300000003E-2</v>
      </c>
      <c r="D31" s="20">
        <f t="shared" si="2"/>
        <v>18.2</v>
      </c>
      <c r="E31" s="21">
        <f t="shared" si="3"/>
        <v>2.8248587570621469E-2</v>
      </c>
      <c r="F31" s="22">
        <f t="shared" si="4"/>
        <v>2824.8587570621471</v>
      </c>
      <c r="G31" s="30">
        <f t="shared" si="5"/>
        <v>18</v>
      </c>
      <c r="H31" s="21">
        <f t="shared" si="6"/>
        <v>1.6949152542372923E-2</v>
      </c>
      <c r="I31" s="105">
        <f t="shared" si="7"/>
        <v>1694.9152542372924</v>
      </c>
      <c r="J31" s="20">
        <f t="shared" si="8"/>
        <v>17.899999999999999</v>
      </c>
      <c r="K31" s="21">
        <f t="shared" si="9"/>
        <v>1.1299435028248548E-2</v>
      </c>
      <c r="L31" s="22">
        <f t="shared" si="10"/>
        <v>1129.9435028248547</v>
      </c>
      <c r="M31" s="30">
        <f t="shared" si="11"/>
        <v>18.100000000000001</v>
      </c>
      <c r="N31" s="21">
        <f t="shared" si="12"/>
        <v>2.2598870056497296E-2</v>
      </c>
      <c r="O31" s="22">
        <f t="shared" si="13"/>
        <v>2259.8870056497299</v>
      </c>
      <c r="Q31" s="260"/>
      <c r="R31" s="260"/>
      <c r="S31" s="260"/>
    </row>
    <row r="32" spans="1:19" ht="17.25" customHeight="1" thickBot="1">
      <c r="A32" s="125" t="s">
        <v>150</v>
      </c>
      <c r="B32" s="129">
        <f t="shared" si="0"/>
        <v>12.3</v>
      </c>
      <c r="C32" s="80">
        <f t="shared" si="1"/>
        <v>-3.1496062999999998E-2</v>
      </c>
      <c r="D32" s="106">
        <f t="shared" si="2"/>
        <v>12.2</v>
      </c>
      <c r="E32" s="107">
        <f t="shared" si="3"/>
        <v>-8.1300813008131235E-3</v>
      </c>
      <c r="F32" s="108">
        <f t="shared" si="4"/>
        <v>-813.0081300813124</v>
      </c>
      <c r="G32" s="109">
        <f t="shared" si="5"/>
        <v>12.4</v>
      </c>
      <c r="H32" s="107">
        <f t="shared" si="6"/>
        <v>8.1300813008129795E-3</v>
      </c>
      <c r="I32" s="110">
        <f t="shared" si="7"/>
        <v>813.00813008129796</v>
      </c>
      <c r="J32" s="106">
        <f t="shared" si="8"/>
        <v>12.2</v>
      </c>
      <c r="K32" s="107">
        <f t="shared" si="9"/>
        <v>-8.1300813008131235E-3</v>
      </c>
      <c r="L32" s="108">
        <f t="shared" si="10"/>
        <v>-813.0081300813124</v>
      </c>
      <c r="M32" s="109">
        <f t="shared" si="11"/>
        <v>12.6</v>
      </c>
      <c r="N32" s="107">
        <f t="shared" si="12"/>
        <v>2.4390243902438935E-2</v>
      </c>
      <c r="O32" s="108">
        <f t="shared" si="13"/>
        <v>2439.0243902438933</v>
      </c>
      <c r="Q32" s="250"/>
      <c r="R32" s="250"/>
      <c r="S32" s="250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-3.2786885199999997E-2</v>
      </c>
      <c r="D33" s="15">
        <f t="shared" si="2"/>
        <v>11.8</v>
      </c>
      <c r="E33" s="32">
        <f t="shared" si="3"/>
        <v>0</v>
      </c>
      <c r="F33" s="18">
        <f t="shared" si="4"/>
        <v>0</v>
      </c>
      <c r="G33" s="31">
        <f t="shared" si="5"/>
        <v>11.7</v>
      </c>
      <c r="H33" s="32">
        <f t="shared" si="6"/>
        <v>-8.4745762711865603E-3</v>
      </c>
      <c r="I33" s="101">
        <f t="shared" si="7"/>
        <v>-847.45762711865598</v>
      </c>
      <c r="J33" s="15">
        <f t="shared" si="8"/>
        <v>11.7</v>
      </c>
      <c r="K33" s="32">
        <f t="shared" si="9"/>
        <v>-8.4745762711865603E-3</v>
      </c>
      <c r="L33" s="18">
        <f t="shared" si="10"/>
        <v>-847.45762711865598</v>
      </c>
      <c r="M33" s="31">
        <f t="shared" si="11"/>
        <v>11.8</v>
      </c>
      <c r="N33" s="32">
        <f t="shared" si="12"/>
        <v>0</v>
      </c>
      <c r="O33" s="18">
        <f t="shared" si="13"/>
        <v>0</v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-1.1220833177690974E-2</v>
      </c>
      <c r="F37" s="28">
        <f>SUM(F17:F36)</f>
        <v>-19075.41640207465</v>
      </c>
      <c r="G37" s="26" t="s">
        <v>43</v>
      </c>
      <c r="H37" s="27">
        <f>IF(COUNT(H17:H36), SUM(H17:H36) / COUNT(H17:H36), 0)</f>
        <v>-8.1386663195349845E-3</v>
      </c>
      <c r="I37" s="28">
        <f>SUM(I17:I36)</f>
        <v>-13835.732743209475</v>
      </c>
      <c r="J37" s="26" t="s">
        <v>43</v>
      </c>
      <c r="K37" s="27">
        <f>IF(COUNT(K17:K36), SUM(K17:K36) / COUNT(K17:K36), 0)</f>
        <v>-1.5749191744090514E-2</v>
      </c>
      <c r="L37" s="28">
        <f>SUM(L17:L36)</f>
        <v>-26773.625964953866</v>
      </c>
      <c r="M37" s="26" t="s">
        <v>43</v>
      </c>
      <c r="N37" s="27">
        <f>IF(COUNT(N17:N36), SUM(N17:N36) / COUNT(N17:N36), 0)</f>
        <v>4.2361798581064727E-3</v>
      </c>
      <c r="O37" s="28">
        <f>SUM(O17:O36)</f>
        <v>7201.5057587810024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231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2021-08-19(목) 오전 00:00</v>
      </c>
      <c r="C42" s="302"/>
      <c r="D42" s="274" t="str">
        <f>TEXT($G$1, "[$-ko-KR]yyyy-mm-dd(ddd) ") &amp; "오후 14:00"</f>
        <v>2021-08-19(목) 오후 14:00</v>
      </c>
      <c r="E42" s="275"/>
      <c r="F42" s="276"/>
      <c r="G42" s="274" t="str">
        <f>TEXT($G$1, "[$-ko-KR]yyyy-mm-dd(ddd) ") &amp; "오후 19:00"</f>
        <v>2021-08-19(목) 오후 19:00</v>
      </c>
      <c r="H42" s="275"/>
      <c r="I42" s="276"/>
      <c r="J42" s="274" t="str">
        <f>TEXT($G$1, "[$-ko-KR]yyyy-mm-dd(ddd) ") &amp; "오후 21:00"</f>
        <v>2021-08-19(목) 오후 21:00</v>
      </c>
      <c r="K42" s="275"/>
      <c r="L42" s="276"/>
      <c r="M42" s="274" t="str">
        <f>TEXT($G$1+1, "[$-ko-KR]yyyy-mm-dd(ddd) ") &amp; "오전 00:00"</f>
        <v>2021-08-20(금)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2" t="s">
        <v>58</v>
      </c>
      <c r="H43" s="233" t="s">
        <v>268</v>
      </c>
      <c r="I43" s="23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152</v>
      </c>
      <c r="B44" s="124">
        <v>99.7</v>
      </c>
      <c r="C44" s="76">
        <v>-3.0000000000000001E-3</v>
      </c>
      <c r="D44" s="13">
        <v>98.1</v>
      </c>
      <c r="E44" s="14">
        <f>IF(ISNUMBER(D44), (D44 - $B44) / $B44, "")</f>
        <v>-1.6048144433299986E-2</v>
      </c>
      <c r="F44" s="16">
        <f>IF(ISNUMBER(D44), $B64 * E44, "")</f>
        <v>-1604.8144433299985</v>
      </c>
      <c r="G44" s="29">
        <v>98.1</v>
      </c>
      <c r="H44" s="14">
        <f>IF(ISNUMBER(G44), (G44 - $B44) / $B44, "")</f>
        <v>-1.6048144433299986E-2</v>
      </c>
      <c r="I44" s="100">
        <f>IF(ISNUMBER(G44), $B64 * H44, "")</f>
        <v>-1604.8144433299985</v>
      </c>
      <c r="J44" s="13">
        <v>97.7</v>
      </c>
      <c r="K44" s="14">
        <f>IF(ISNUMBER(J44), (J44 - $B44) / $B44, "")</f>
        <v>-2.0060180541624874E-2</v>
      </c>
      <c r="L44" s="16">
        <f>IF(ISNUMBER(J44), $B64 * K44, "")</f>
        <v>-2006.0180541624875</v>
      </c>
      <c r="M44" s="29">
        <v>99.7</v>
      </c>
      <c r="N44" s="14">
        <f>IF(ISNUMBER(M44), (M44 - $B44) / $B44, "")</f>
        <v>0</v>
      </c>
      <c r="O44" s="16">
        <f>IF(ISNUMBER(M44), $B64 * N44, "")</f>
        <v>0</v>
      </c>
      <c r="Q44" s="260"/>
      <c r="R44" s="260"/>
      <c r="S44" s="260"/>
    </row>
    <row r="45" spans="1:19" ht="17.25" customHeight="1" thickBot="1">
      <c r="A45" s="125" t="s">
        <v>65</v>
      </c>
      <c r="B45" s="126">
        <v>35.6</v>
      </c>
      <c r="C45" s="77">
        <v>-8.3565459999999994E-3</v>
      </c>
      <c r="D45" s="15">
        <v>35.4</v>
      </c>
      <c r="E45" s="32">
        <f t="shared" ref="E45:E48" si="14">IF(ISNUMBER(D45), (D45 - $B45) / $B45, "")</f>
        <v>-5.6179775280899673E-3</v>
      </c>
      <c r="F45" s="18">
        <f>IF(ISNUMBER(D45), $B64 * E45, "")</f>
        <v>-561.79775280899673</v>
      </c>
      <c r="G45" s="31">
        <v>35.299999999999997</v>
      </c>
      <c r="H45" s="32">
        <f t="shared" ref="H45:H48" si="15">IF(ISNUMBER(G45), (G45 - $B45) / $B45, "")</f>
        <v>-8.4269662921349509E-3</v>
      </c>
      <c r="I45" s="101">
        <f>IF(ISNUMBER(G45), $B64 * H45, "")</f>
        <v>-842.69662921349504</v>
      </c>
      <c r="J45" s="15">
        <v>35</v>
      </c>
      <c r="K45" s="32">
        <f t="shared" ref="K45:K48" si="16">IF(ISNUMBER(J45), (J45 - $B45) / $B45, "")</f>
        <v>-1.6853932584269701E-2</v>
      </c>
      <c r="L45" s="18">
        <f>IF(ISNUMBER(J45), $B64 * K45, "")</f>
        <v>-1685.3932584269701</v>
      </c>
      <c r="M45" s="31">
        <v>35.700000000000003</v>
      </c>
      <c r="N45" s="32">
        <f t="shared" ref="N45:N48" si="17">IF(ISNUMBER(M45), (M45 - $B45) / $B45, "")</f>
        <v>2.8089887640449836E-3</v>
      </c>
      <c r="O45" s="18">
        <f>IF(ISNUMBER(M45), $B64 * N45, "")</f>
        <v>280.89887640449837</v>
      </c>
      <c r="Q45" s="260"/>
      <c r="R45" s="260"/>
      <c r="S45" s="260"/>
    </row>
    <row r="46" spans="1:19" ht="17.25" customHeight="1" thickBot="1">
      <c r="A46" s="125" t="s">
        <v>122</v>
      </c>
      <c r="B46" s="126">
        <v>33.299999999999997</v>
      </c>
      <c r="C46" s="77">
        <v>-1.18694362E-2</v>
      </c>
      <c r="D46" s="15">
        <v>32.1</v>
      </c>
      <c r="E46" s="32">
        <f t="shared" si="14"/>
        <v>-3.6036036036035911E-2</v>
      </c>
      <c r="F46" s="18">
        <f>IF(ISNUMBER(D46), $B64 * E46, "")</f>
        <v>-3603.6036036035912</v>
      </c>
      <c r="G46" s="31">
        <v>32.200000000000003</v>
      </c>
      <c r="H46" s="32">
        <f t="shared" si="15"/>
        <v>-3.3033033033032864E-2</v>
      </c>
      <c r="I46" s="101">
        <f>IF(ISNUMBER(G46), $B64 * H46, "")</f>
        <v>-3303.3033033032866</v>
      </c>
      <c r="J46" s="15">
        <v>31.8</v>
      </c>
      <c r="K46" s="32">
        <f t="shared" si="16"/>
        <v>-4.5045045045044939E-2</v>
      </c>
      <c r="L46" s="18">
        <f>IF(ISNUMBER(J46), $B64 * K46, "")</f>
        <v>-4504.5045045044935</v>
      </c>
      <c r="M46" s="31">
        <v>32.9</v>
      </c>
      <c r="N46" s="32">
        <f t="shared" si="17"/>
        <v>-1.201201201201197E-2</v>
      </c>
      <c r="O46" s="18">
        <f>IF(ISNUMBER(M46), $B64 * N46, "")</f>
        <v>-1201.2012012011971</v>
      </c>
      <c r="Q46" s="250"/>
      <c r="R46" s="250"/>
      <c r="S46" s="250"/>
    </row>
    <row r="47" spans="1:19" ht="17.25" customHeight="1" thickBot="1">
      <c r="A47" s="125" t="s">
        <v>98</v>
      </c>
      <c r="B47" s="126">
        <v>4.88</v>
      </c>
      <c r="C47" s="77">
        <v>-1.6129032299999999E-2</v>
      </c>
      <c r="D47" s="15">
        <v>4.84</v>
      </c>
      <c r="E47" s="32">
        <f t="shared" si="14"/>
        <v>-8.1967213114754172E-3</v>
      </c>
      <c r="F47" s="18">
        <f>IF(ISNUMBER(D47), $B64 * E47, "")</f>
        <v>-819.67213114754168</v>
      </c>
      <c r="G47" s="31">
        <v>4.82</v>
      </c>
      <c r="H47" s="32">
        <f t="shared" si="15"/>
        <v>-1.2295081967213035E-2</v>
      </c>
      <c r="I47" s="101">
        <f>IF(ISNUMBER(G47), $B64 * H47, "")</f>
        <v>-1229.5081967213034</v>
      </c>
      <c r="J47" s="15">
        <v>4.8</v>
      </c>
      <c r="K47" s="32">
        <f t="shared" si="16"/>
        <v>-1.6393442622950834E-2</v>
      </c>
      <c r="L47" s="18">
        <f>IF(ISNUMBER(J47), $B64 * K47, "")</f>
        <v>-1639.3442622950834</v>
      </c>
      <c r="M47" s="31">
        <v>4.9000000000000004</v>
      </c>
      <c r="N47" s="32">
        <f t="shared" si="17"/>
        <v>4.0983606557377997E-3</v>
      </c>
      <c r="O47" s="18">
        <f>IF(ISNUMBER(M47), $B64 * N47, "")</f>
        <v>409.83606557377999</v>
      </c>
      <c r="Q47" s="250"/>
      <c r="R47" s="250"/>
      <c r="S47" s="250"/>
    </row>
    <row r="48" spans="1:19" ht="17.25" customHeight="1" thickBot="1">
      <c r="A48" s="127" t="s">
        <v>148</v>
      </c>
      <c r="B48" s="128">
        <v>20.7</v>
      </c>
      <c r="C48" s="78">
        <v>-1.8957346E-2</v>
      </c>
      <c r="D48" s="20">
        <v>20</v>
      </c>
      <c r="E48" s="21">
        <f t="shared" si="14"/>
        <v>-3.3816425120772917E-2</v>
      </c>
      <c r="F48" s="22">
        <f>IF(ISNUMBER(D48), $B64 * E48, "")</f>
        <v>-3381.6425120772915</v>
      </c>
      <c r="G48" s="30">
        <v>20</v>
      </c>
      <c r="H48" s="21">
        <f t="shared" si="15"/>
        <v>-3.3816425120772917E-2</v>
      </c>
      <c r="I48" s="105">
        <f>IF(ISNUMBER(G48), $B64 * H48, "")</f>
        <v>-3381.6425120772915</v>
      </c>
      <c r="J48" s="20">
        <v>19.899999999999999</v>
      </c>
      <c r="K48" s="21">
        <f t="shared" si="16"/>
        <v>-3.8647342995169115E-2</v>
      </c>
      <c r="L48" s="22">
        <f>IF(ISNUMBER(J48), $B64 * K48, "")</f>
        <v>-3864.7342995169115</v>
      </c>
      <c r="M48" s="30">
        <v>20.399999999999999</v>
      </c>
      <c r="N48" s="21">
        <f t="shared" si="17"/>
        <v>-1.4492753623188441E-2</v>
      </c>
      <c r="O48" s="22">
        <f>IF(ISNUMBER(M48), $B64 * N48, "")</f>
        <v>-1449.2753623188441</v>
      </c>
      <c r="Q48" s="250"/>
      <c r="R48" s="250"/>
      <c r="S48" s="250"/>
    </row>
    <row r="49" spans="1:19" ht="17.25" customHeight="1" thickBot="1">
      <c r="A49" s="125" t="s">
        <v>202</v>
      </c>
      <c r="B49" s="129">
        <v>85</v>
      </c>
      <c r="C49" s="80">
        <v>-2.7459954200000001E-2</v>
      </c>
      <c r="D49" s="106">
        <v>83.8</v>
      </c>
      <c r="E49" s="107">
        <f>IF(ISNUMBER(D49), (D49 - $B49) / $B49, "")</f>
        <v>-1.4117647058823563E-2</v>
      </c>
      <c r="F49" s="108">
        <f>IF(ISNUMBER(D49), $B64 * E49, "")</f>
        <v>-1411.7647058823563</v>
      </c>
      <c r="G49" s="109">
        <v>84</v>
      </c>
      <c r="H49" s="107">
        <f>IF(ISNUMBER(G49), (G49 - $B49) / $B49, "")</f>
        <v>-1.1764705882352941E-2</v>
      </c>
      <c r="I49" s="110">
        <f>IF(ISNUMBER(G49), $B64 * H49, "")</f>
        <v>-1176.4705882352941</v>
      </c>
      <c r="J49" s="106">
        <v>83.7</v>
      </c>
      <c r="K49" s="107">
        <f>IF(ISNUMBER(J49), (J49 - $B49) / $B49, "")</f>
        <v>-1.529411764705879E-2</v>
      </c>
      <c r="L49" s="108">
        <f>IF(ISNUMBER(J49), $B64 * K49, "")</f>
        <v>-1529.411764705879</v>
      </c>
      <c r="M49" s="109">
        <v>85.3</v>
      </c>
      <c r="N49" s="107">
        <f>IF(ISNUMBER(M49), (M49 - $B49) / $B49, "")</f>
        <v>3.5294117647058491E-3</v>
      </c>
      <c r="O49" s="108">
        <f>IF(ISNUMBER(M49), $B64 * N49, "")</f>
        <v>352.94117647058494</v>
      </c>
      <c r="Q49" s="250"/>
      <c r="R49" s="250"/>
      <c r="S49" s="250"/>
    </row>
    <row r="50" spans="1:19" ht="17.25" customHeight="1" thickBot="1">
      <c r="A50" s="125" t="s">
        <v>240</v>
      </c>
      <c r="B50" s="126">
        <v>70.599999999999994</v>
      </c>
      <c r="C50" s="77">
        <v>-2.8885832199999999E-2</v>
      </c>
      <c r="D50" s="15">
        <v>69.900000000000006</v>
      </c>
      <c r="E50" s="32">
        <f t="shared" ref="E50:E53" si="18">IF(ISNUMBER(D50), (D50 - $B50) / $B50, "")</f>
        <v>-9.9150141643057892E-3</v>
      </c>
      <c r="F50" s="18">
        <f>IF(ISNUMBER(D50), $B64 * E50, "")</f>
        <v>-991.50141643057896</v>
      </c>
      <c r="G50" s="31">
        <v>70.8</v>
      </c>
      <c r="H50" s="32">
        <f t="shared" ref="H50:H53" si="19">IF(ISNUMBER(G50), (G50 - $B50) / $B50, "")</f>
        <v>2.8328611898017402E-3</v>
      </c>
      <c r="I50" s="101">
        <f>IF(ISNUMBER(G50), $B64 * H50, "")</f>
        <v>283.28611898017402</v>
      </c>
      <c r="J50" s="15">
        <v>70.599999999999994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71.5</v>
      </c>
      <c r="N50" s="32">
        <f t="shared" ref="N50:N53" si="21">IF(ISNUMBER(M50), (M50 - $B50) / $B50, "")</f>
        <v>1.274787535410773E-2</v>
      </c>
      <c r="O50" s="18">
        <f>IF(ISNUMBER(M50), $B64 * N50, "")</f>
        <v>1274.787535410773</v>
      </c>
      <c r="Q50" s="250"/>
      <c r="R50" s="250"/>
      <c r="S50" s="250"/>
    </row>
    <row r="51" spans="1:19" ht="17.25" customHeight="1" thickBot="1">
      <c r="A51" s="125" t="s">
        <v>178</v>
      </c>
      <c r="B51" s="126">
        <v>16.100000000000001</v>
      </c>
      <c r="C51" s="77">
        <v>-3.0120481899999999E-2</v>
      </c>
      <c r="D51" s="15">
        <v>16</v>
      </c>
      <c r="E51" s="32">
        <f t="shared" si="18"/>
        <v>-6.2111801242236905E-3</v>
      </c>
      <c r="F51" s="18">
        <f>IF(ISNUMBER(D51), $B64 * E51, "")</f>
        <v>-621.11801242236902</v>
      </c>
      <c r="G51" s="31">
        <v>16.2</v>
      </c>
      <c r="H51" s="32">
        <f t="shared" si="19"/>
        <v>6.2111801242234694E-3</v>
      </c>
      <c r="I51" s="101">
        <f>IF(ISNUMBER(G51), $B64 * H51, "")</f>
        <v>621.11801242234696</v>
      </c>
      <c r="J51" s="15">
        <v>16</v>
      </c>
      <c r="K51" s="32">
        <f t="shared" si="20"/>
        <v>-6.2111801242236905E-3</v>
      </c>
      <c r="L51" s="18">
        <f>IF(ISNUMBER(J51), $B64 * K51, "")</f>
        <v>-621.11801242236902</v>
      </c>
      <c r="M51" s="31">
        <v>16.2</v>
      </c>
      <c r="N51" s="32">
        <f t="shared" si="21"/>
        <v>6.2111801242234694E-3</v>
      </c>
      <c r="O51" s="18">
        <f>IF(ISNUMBER(M51), $B64 * N51, "")</f>
        <v>621.11801242234696</v>
      </c>
      <c r="Q51" s="250"/>
      <c r="R51" s="250"/>
      <c r="S51" s="250"/>
    </row>
    <row r="52" spans="1:19" ht="17.25" customHeight="1" thickBot="1">
      <c r="A52" s="125" t="s">
        <v>150</v>
      </c>
      <c r="B52" s="126">
        <v>12.3</v>
      </c>
      <c r="C52" s="77">
        <v>-3.1496062999999998E-2</v>
      </c>
      <c r="D52" s="15">
        <v>12.2</v>
      </c>
      <c r="E52" s="32">
        <f t="shared" si="18"/>
        <v>-8.1300813008131235E-3</v>
      </c>
      <c r="F52" s="18">
        <f>IF(ISNUMBER(D52), $B64 * E52, "")</f>
        <v>-813.0081300813124</v>
      </c>
      <c r="G52" s="31">
        <v>12.4</v>
      </c>
      <c r="H52" s="32">
        <f t="shared" si="19"/>
        <v>8.1300813008129795E-3</v>
      </c>
      <c r="I52" s="101">
        <f>IF(ISNUMBER(G52), $B64 * H52, "")</f>
        <v>813.00813008129796</v>
      </c>
      <c r="J52" s="15">
        <v>12.2</v>
      </c>
      <c r="K52" s="32">
        <f t="shared" si="20"/>
        <v>-8.1300813008131235E-3</v>
      </c>
      <c r="L52" s="18">
        <f>IF(ISNUMBER(J52), $B64 * K52, "")</f>
        <v>-813.0081300813124</v>
      </c>
      <c r="M52" s="31">
        <v>12.6</v>
      </c>
      <c r="N52" s="32">
        <f t="shared" si="21"/>
        <v>2.4390243902438935E-2</v>
      </c>
      <c r="O52" s="18">
        <f>IF(ISNUMBER(M52), $B64 * N52, "")</f>
        <v>2439.0243902438933</v>
      </c>
      <c r="Q52" s="33"/>
      <c r="R52" s="33"/>
    </row>
    <row r="53" spans="1:19" ht="17.25" customHeight="1" thickBot="1">
      <c r="A53" s="130" t="s">
        <v>250</v>
      </c>
      <c r="B53" s="131">
        <v>76.8</v>
      </c>
      <c r="C53" s="79">
        <v>-3.2745591900000003E-2</v>
      </c>
      <c r="D53" s="24">
        <v>76.3</v>
      </c>
      <c r="E53" s="25">
        <f t="shared" si="18"/>
        <v>-6.510416666666667E-3</v>
      </c>
      <c r="F53" s="104">
        <f>IF(ISNUMBER(D53), $B64 * E53, "")</f>
        <v>-651.04166666666674</v>
      </c>
      <c r="G53" s="102">
        <v>76.099999999999994</v>
      </c>
      <c r="H53" s="25">
        <f t="shared" si="19"/>
        <v>-9.1145833333333703E-3</v>
      </c>
      <c r="I53" s="103">
        <f>IF(ISNUMBER(G53), $B64 * H53, "")</f>
        <v>-911.45833333333701</v>
      </c>
      <c r="J53" s="24">
        <v>74.8</v>
      </c>
      <c r="K53" s="25">
        <f t="shared" si="20"/>
        <v>-2.6041666666666668E-2</v>
      </c>
      <c r="L53" s="104">
        <f>IF(ISNUMBER(J53), $B64 * K53, "")</f>
        <v>-2604.166666666667</v>
      </c>
      <c r="M53" s="102">
        <v>76.7</v>
      </c>
      <c r="N53" s="25">
        <f t="shared" si="21"/>
        <v>-1.3020833333332593E-3</v>
      </c>
      <c r="O53" s="104">
        <f>IF(ISNUMBER(M53), $B64 * N53, "")</f>
        <v>-130.20833333332592</v>
      </c>
      <c r="Q53" s="251"/>
      <c r="R53" s="252"/>
      <c r="S53" s="253"/>
    </row>
    <row r="54" spans="1:19" ht="17.25" customHeight="1">
      <c r="A54" s="123" t="s">
        <v>210</v>
      </c>
      <c r="B54" s="124">
        <v>11.8</v>
      </c>
      <c r="C54" s="76">
        <v>-3.2786885199999997E-2</v>
      </c>
      <c r="D54" s="13">
        <v>11.8</v>
      </c>
      <c r="E54" s="14">
        <f>IF(ISNUMBER(D54), (D54 - $B54) / $B54, "")</f>
        <v>0</v>
      </c>
      <c r="F54" s="16">
        <f>IF(ISNUMBER(D54), $B64 * E54, "")</f>
        <v>0</v>
      </c>
      <c r="G54" s="29">
        <v>11.7</v>
      </c>
      <c r="H54" s="14">
        <f>IF(ISNUMBER(G54), (G54 - $B54) / $B54, "")</f>
        <v>-8.4745762711865603E-3</v>
      </c>
      <c r="I54" s="100">
        <f>IF(ISNUMBER(G54), $B64 * H54, "")</f>
        <v>-847.45762711865598</v>
      </c>
      <c r="J54" s="13">
        <v>11.7</v>
      </c>
      <c r="K54" s="14">
        <f>IF(ISNUMBER(J54), (J54 - $B54) / $B54, "")</f>
        <v>-8.4745762711865603E-3</v>
      </c>
      <c r="L54" s="16">
        <f>IF(ISNUMBER(J54), $B64 * K54, "")</f>
        <v>-847.45762711865598</v>
      </c>
      <c r="M54" s="29">
        <v>11.8</v>
      </c>
      <c r="N54" s="14">
        <f>IF(ISNUMBER(M54), (M54 - $B54) / $B54, "")</f>
        <v>0</v>
      </c>
      <c r="O54" s="16">
        <f>IF(ISNUMBER(M54), $B64 * N54, "")</f>
        <v>0</v>
      </c>
      <c r="Q54" s="254"/>
      <c r="R54" s="255"/>
      <c r="S54" s="256"/>
    </row>
    <row r="55" spans="1:19" ht="17.25" customHeight="1" thickBot="1">
      <c r="A55" s="125" t="s">
        <v>234</v>
      </c>
      <c r="B55" s="126">
        <v>68.8</v>
      </c>
      <c r="C55" s="77">
        <v>-3.3707865199999999E-2</v>
      </c>
      <c r="D55" s="15">
        <v>68</v>
      </c>
      <c r="E55" s="32">
        <f t="shared" ref="E55:E58" si="22">IF(ISNUMBER(D55), (D55 - $B55) / $B55, "")</f>
        <v>-1.1627906976744146E-2</v>
      </c>
      <c r="F55" s="18">
        <f>IF(ISNUMBER(D55), $B64 * E55, "")</f>
        <v>-1162.7906976744146</v>
      </c>
      <c r="G55" s="31">
        <v>68</v>
      </c>
      <c r="H55" s="32">
        <f t="shared" ref="H55:H58" si="23">IF(ISNUMBER(G55), (G55 - $B55) / $B55, "")</f>
        <v>-1.1627906976744146E-2</v>
      </c>
      <c r="I55" s="101">
        <f>IF(ISNUMBER(G55), $B64 * H55, "")</f>
        <v>-1162.7906976744146</v>
      </c>
      <c r="J55" s="15">
        <v>67.599999999999994</v>
      </c>
      <c r="K55" s="32">
        <f t="shared" ref="K55:K58" si="24">IF(ISNUMBER(J55), (J55 - $B55) / $B55, "")</f>
        <v>-1.744186046511632E-2</v>
      </c>
      <c r="L55" s="18">
        <f>IF(ISNUMBER(J55), $B64 * K55, "")</f>
        <v>-1744.186046511632</v>
      </c>
      <c r="M55" s="31">
        <v>69.099999999999994</v>
      </c>
      <c r="N55" s="32">
        <f t="shared" ref="N55:N58" si="25">IF(ISNUMBER(M55), (M55 - $B55) / $B55, "")</f>
        <v>4.3604651162790289E-3</v>
      </c>
      <c r="O55" s="18">
        <f>IF(ISNUMBER(M55), $B64 * N55, "")</f>
        <v>436.04651162790287</v>
      </c>
      <c r="Q55" s="257"/>
      <c r="R55" s="258"/>
      <c r="S55" s="259"/>
    </row>
    <row r="56" spans="1:19" ht="17.25" customHeight="1" thickBot="1">
      <c r="A56" s="125" t="s">
        <v>208</v>
      </c>
      <c r="B56" s="126">
        <v>13.5</v>
      </c>
      <c r="C56" s="77">
        <v>-3.5714285700000001E-2</v>
      </c>
      <c r="D56" s="15">
        <v>13.1</v>
      </c>
      <c r="E56" s="32">
        <f t="shared" si="22"/>
        <v>-2.9629629629629655E-2</v>
      </c>
      <c r="F56" s="18">
        <f>IF(ISNUMBER(D56), $B64 * E56, "")</f>
        <v>-2962.9629629629653</v>
      </c>
      <c r="G56" s="31">
        <v>13.2</v>
      </c>
      <c r="H56" s="32">
        <f t="shared" si="23"/>
        <v>-2.2222222222222275E-2</v>
      </c>
      <c r="I56" s="101">
        <f>IF(ISNUMBER(G56), $B64 * H56, "")</f>
        <v>-2222.2222222222276</v>
      </c>
      <c r="J56" s="15">
        <v>13.1</v>
      </c>
      <c r="K56" s="32">
        <f t="shared" si="24"/>
        <v>-2.9629629629629655E-2</v>
      </c>
      <c r="L56" s="18">
        <f>IF(ISNUMBER(J56), $B64 * K56, "")</f>
        <v>-2962.9629629629653</v>
      </c>
      <c r="M56" s="31">
        <v>13.4</v>
      </c>
      <c r="N56" s="32">
        <f t="shared" si="25"/>
        <v>-7.4074074074073808E-3</v>
      </c>
      <c r="O56" s="18">
        <f>IF(ISNUMBER(M56), $B64 * N56, "")</f>
        <v>-740.74074074073803</v>
      </c>
      <c r="Q56" s="250"/>
      <c r="R56" s="250"/>
      <c r="S56" s="250"/>
    </row>
    <row r="57" spans="1:19" ht="17.25" customHeight="1" thickBot="1">
      <c r="A57" s="125" t="s">
        <v>216</v>
      </c>
      <c r="B57" s="126">
        <v>10.6</v>
      </c>
      <c r="C57" s="77">
        <v>-3.6363636400000003E-2</v>
      </c>
      <c r="D57" s="15">
        <v>10.6</v>
      </c>
      <c r="E57" s="32">
        <f t="shared" si="22"/>
        <v>0</v>
      </c>
      <c r="F57" s="18">
        <f>IF(ISNUMBER(D57), $B64 * E57, "")</f>
        <v>0</v>
      </c>
      <c r="G57" s="31">
        <v>10.8</v>
      </c>
      <c r="H57" s="32">
        <f t="shared" si="23"/>
        <v>1.8867924528301987E-2</v>
      </c>
      <c r="I57" s="101">
        <f>IF(ISNUMBER(G57), $B64 * H57, "")</f>
        <v>1886.7924528301987</v>
      </c>
      <c r="J57" s="15">
        <v>10.7</v>
      </c>
      <c r="K57" s="32">
        <f t="shared" si="24"/>
        <v>9.4339622641509101E-3</v>
      </c>
      <c r="L57" s="18">
        <f>IF(ISNUMBER(J57), $B64 * K57, "")</f>
        <v>943.39622641509106</v>
      </c>
      <c r="M57" s="31">
        <v>10.9</v>
      </c>
      <c r="N57" s="32">
        <f t="shared" si="25"/>
        <v>2.8301886792452897E-2</v>
      </c>
      <c r="O57" s="18">
        <f>IF(ISNUMBER(M57), $B64 * N57, "")</f>
        <v>2830.1886792452897</v>
      </c>
      <c r="Q57" s="260"/>
      <c r="R57" s="260"/>
      <c r="S57" s="260"/>
    </row>
    <row r="58" spans="1:19" ht="17.25" customHeight="1" thickBot="1">
      <c r="A58" s="127" t="s">
        <v>190</v>
      </c>
      <c r="B58" s="128">
        <v>17.7</v>
      </c>
      <c r="C58" s="78">
        <v>-3.8043478300000003E-2</v>
      </c>
      <c r="D58" s="20">
        <v>18.2</v>
      </c>
      <c r="E58" s="21">
        <f t="shared" si="22"/>
        <v>2.8248587570621469E-2</v>
      </c>
      <c r="F58" s="22">
        <f>IF(ISNUMBER(D58), $B64 * E58, "")</f>
        <v>2824.8587570621471</v>
      </c>
      <c r="G58" s="30">
        <v>18</v>
      </c>
      <c r="H58" s="21">
        <f t="shared" si="23"/>
        <v>1.6949152542372923E-2</v>
      </c>
      <c r="I58" s="105">
        <f>IF(ISNUMBER(G58), $B64 * H58, "")</f>
        <v>1694.9152542372924</v>
      </c>
      <c r="J58" s="20">
        <v>17.899999999999999</v>
      </c>
      <c r="K58" s="21">
        <f t="shared" si="24"/>
        <v>1.1299435028248548E-2</v>
      </c>
      <c r="L58" s="22">
        <f>IF(ISNUMBER(J58), $B64 * K58, "")</f>
        <v>1129.9435028248547</v>
      </c>
      <c r="M58" s="30">
        <v>18.100000000000001</v>
      </c>
      <c r="N58" s="21">
        <f t="shared" si="25"/>
        <v>2.2598870056497296E-2</v>
      </c>
      <c r="O58" s="22">
        <f>IF(ISNUMBER(M58), $B64 * N58, "")</f>
        <v>2259.8870056497299</v>
      </c>
      <c r="Q58" s="260"/>
      <c r="R58" s="260"/>
      <c r="S58" s="260"/>
    </row>
    <row r="59" spans="1:19" ht="17.25" customHeight="1" thickBot="1">
      <c r="A59" s="125" t="s">
        <v>188</v>
      </c>
      <c r="B59" s="129">
        <v>12.1</v>
      </c>
      <c r="C59" s="80">
        <v>-3.9682539699999998E-2</v>
      </c>
      <c r="D59" s="106">
        <v>11.9</v>
      </c>
      <c r="E59" s="107">
        <f>IF(ISNUMBER(D59), (D59 - $B59) / $B59, "")</f>
        <v>-1.6528925619834652E-2</v>
      </c>
      <c r="F59" s="108">
        <f>IF(ISNUMBER(D59), $B64 * E59, "")</f>
        <v>-1652.8925619834652</v>
      </c>
      <c r="G59" s="109">
        <v>11.9</v>
      </c>
      <c r="H59" s="107">
        <f>IF(ISNUMBER(G59), (G59 - $B59) / $B59, "")</f>
        <v>-1.6528925619834652E-2</v>
      </c>
      <c r="I59" s="110">
        <f>IF(ISNUMBER(G59), $B64 * H59, "")</f>
        <v>-1652.8925619834652</v>
      </c>
      <c r="J59" s="106">
        <v>11.9</v>
      </c>
      <c r="K59" s="107">
        <f>IF(ISNUMBER(J59), (J59 - $B59) / $B59, "")</f>
        <v>-1.6528925619834652E-2</v>
      </c>
      <c r="L59" s="108">
        <f>IF(ISNUMBER(J59), $B64 * K59, "")</f>
        <v>-1652.8925619834652</v>
      </c>
      <c r="M59" s="109">
        <v>12.1</v>
      </c>
      <c r="N59" s="107">
        <f>IF(ISNUMBER(M59), (M59 - $B59) / $B59, "")</f>
        <v>0</v>
      </c>
      <c r="O59" s="108">
        <f>IF(ISNUMBER(M59), $B64 * N59, "")</f>
        <v>0</v>
      </c>
      <c r="Q59" s="250"/>
      <c r="R59" s="250"/>
      <c r="S59" s="250"/>
    </row>
    <row r="60" spans="1:19" ht="17.25" customHeight="1" thickBot="1">
      <c r="A60" s="125" t="s">
        <v>72</v>
      </c>
      <c r="B60" s="126">
        <v>23.2</v>
      </c>
      <c r="C60" s="77">
        <v>-4.1322313999999999E-2</v>
      </c>
      <c r="D60" s="15">
        <v>22.6</v>
      </c>
      <c r="E60" s="32">
        <f t="shared" ref="E60:E63" si="26">IF(ISNUMBER(D60), (D60 - $B60) / $B60, "")</f>
        <v>-2.5862068965517151E-2</v>
      </c>
      <c r="F60" s="18">
        <f>IF(ISNUMBER(D60), $B64 * E60, "")</f>
        <v>-2586.2068965517151</v>
      </c>
      <c r="G60" s="31">
        <v>22.8</v>
      </c>
      <c r="H60" s="32">
        <f t="shared" ref="H60:H63" si="27">IF(ISNUMBER(G60), (G60 - $B60) / $B60, "")</f>
        <v>-1.7241379310344768E-2</v>
      </c>
      <c r="I60" s="101">
        <f>IF(ISNUMBER(G60), $B64 * H60, "")</f>
        <v>-1724.1379310344769</v>
      </c>
      <c r="J60" s="15">
        <v>22.5</v>
      </c>
      <c r="K60" s="32">
        <f t="shared" ref="K60:K63" si="28">IF(ISNUMBER(J60), (J60 - $B60) / $B60, "")</f>
        <v>-3.0172413793103418E-2</v>
      </c>
      <c r="L60" s="18">
        <f>IF(ISNUMBER(J60), $B64 * K60, "")</f>
        <v>-3017.2413793103419</v>
      </c>
      <c r="M60" s="31">
        <v>23</v>
      </c>
      <c r="N60" s="32">
        <f t="shared" ref="N60:N63" si="29">IF(ISNUMBER(M60), (M60 - $B60) / $B60, "")</f>
        <v>-8.6206896551723842E-3</v>
      </c>
      <c r="O60" s="18">
        <f>IF(ISNUMBER(M60), $B64 * N60, "")</f>
        <v>-862.06896551723844</v>
      </c>
      <c r="Q60" s="250"/>
      <c r="R60" s="250"/>
      <c r="S60" s="250"/>
    </row>
    <row r="61" spans="1:19" ht="17.25" customHeight="1" thickBot="1">
      <c r="A61" s="125" t="s">
        <v>204</v>
      </c>
      <c r="B61" s="126">
        <v>14.7</v>
      </c>
      <c r="C61" s="77">
        <v>-4.5454545499999999E-2</v>
      </c>
      <c r="D61" s="15">
        <v>14.6</v>
      </c>
      <c r="E61" s="32">
        <f t="shared" si="26"/>
        <v>-6.8027210884353505E-3</v>
      </c>
      <c r="F61" s="18">
        <f>IF(ISNUMBER(D61), $B64 * E61, "")</f>
        <v>-680.27210884353508</v>
      </c>
      <c r="G61" s="31">
        <v>14.6</v>
      </c>
      <c r="H61" s="32">
        <f t="shared" si="27"/>
        <v>-6.8027210884353505E-3</v>
      </c>
      <c r="I61" s="101">
        <f>IF(ISNUMBER(G61), $B64 * H61, "")</f>
        <v>-680.27210884353508</v>
      </c>
      <c r="J61" s="15">
        <v>14.5</v>
      </c>
      <c r="K61" s="32">
        <f t="shared" si="28"/>
        <v>-1.3605442176870701E-2</v>
      </c>
      <c r="L61" s="18">
        <f>IF(ISNUMBER(J61), $B64 * K61, "")</f>
        <v>-1360.5442176870702</v>
      </c>
      <c r="M61" s="31">
        <v>14.8</v>
      </c>
      <c r="N61" s="32">
        <f t="shared" si="29"/>
        <v>6.802721088435471E-3</v>
      </c>
      <c r="O61" s="18">
        <f>IF(ISNUMBER(M61), $B64 * N61, "")</f>
        <v>680.27210884354713</v>
      </c>
      <c r="Q61" s="250"/>
      <c r="R61" s="250"/>
      <c r="S61" s="25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-1.1489017136335919E-2</v>
      </c>
      <c r="F64" s="28">
        <f>SUM(F44:F63)</f>
        <v>-20680.230845404647</v>
      </c>
      <c r="G64" s="26" t="s">
        <v>271</v>
      </c>
      <c r="H64" s="27">
        <f>IF(COUNT(H44:H63), SUM(H44:H63) / COUNT(H44:H63), 0)</f>
        <v>-8.5780817702997073E-3</v>
      </c>
      <c r="I64" s="28">
        <f>SUM(I44:I63)</f>
        <v>-15440.547186539472</v>
      </c>
      <c r="J64" s="26" t="s">
        <v>271</v>
      </c>
      <c r="K64" s="27">
        <f>IF(COUNT(K44:K63), SUM(K44:K63) / COUNT(K44:K63), 0)</f>
        <v>-1.5988691121731308E-2</v>
      </c>
      <c r="L64" s="28">
        <f>SUM(L44:L63)</f>
        <v>-28779.64401911636</v>
      </c>
      <c r="M64" s="26" t="s">
        <v>271</v>
      </c>
      <c r="N64" s="27">
        <f>IF(COUNT(N44:N63), SUM(N44:N63) / COUNT(N44:N63), 0)</f>
        <v>4.0008365326561117E-3</v>
      </c>
      <c r="O64" s="28">
        <f>SUM(O44:O63)</f>
        <v>7201.5057587810034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231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2021-08-19(목) 오전 00:00</v>
      </c>
      <c r="C69" s="302"/>
      <c r="D69" s="274" t="str">
        <f>TEXT($G$1, "[$-ko-KR]yyyy-mm-dd(ddd) ") &amp; "오후 14:00"</f>
        <v>2021-08-19(목) 오후 14:00</v>
      </c>
      <c r="E69" s="275"/>
      <c r="F69" s="276"/>
      <c r="G69" s="274" t="str">
        <f>TEXT($G$1, "[$-ko-KR]yyyy-mm-dd(ddd) ") &amp; "오후 19:00"</f>
        <v>2021-08-19(목) 오후 19:00</v>
      </c>
      <c r="H69" s="275"/>
      <c r="I69" s="276"/>
      <c r="J69" s="274" t="str">
        <f>TEXT($G$1, "[$-ko-KR]yyyy-mm-dd(ddd) ") &amp; "오후 21:00"</f>
        <v>2021-08-19(목) 오후 21:00</v>
      </c>
      <c r="K69" s="275"/>
      <c r="L69" s="276"/>
      <c r="M69" s="274" t="str">
        <f>TEXT($G$1+1, "[$-ko-KR]yyyy-mm-dd(ddd) ") &amp; "오전 00:00"</f>
        <v>2021-08-20(금)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2" t="s">
        <v>58</v>
      </c>
      <c r="H70" s="233" t="s">
        <v>268</v>
      </c>
      <c r="I70" s="23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194</v>
      </c>
      <c r="B71" s="124">
        <v>144</v>
      </c>
      <c r="C71" s="76">
        <v>1.4084507E-2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-2083.333333333333</v>
      </c>
      <c r="G71" s="29">
        <v>142</v>
      </c>
      <c r="H71" s="14">
        <f>IF(ISNUMBER(G71), (G71 - $B71) / $B71, "")</f>
        <v>-1.3888888888888888E-2</v>
      </c>
      <c r="I71" s="100">
        <f>IF(ISNUMBER(G71), $B91 * H71, "")</f>
        <v>-1388.8888888888889</v>
      </c>
      <c r="J71" s="13">
        <v>139</v>
      </c>
      <c r="K71" s="14">
        <f>IF(ISNUMBER(J71), (J71 - $B71) / $B71, "")</f>
        <v>-3.4722222222222224E-2</v>
      </c>
      <c r="L71" s="16">
        <f>IF(ISNUMBER(J71), $B91 * K71, "")</f>
        <v>-3472.2222222222222</v>
      </c>
      <c r="M71" s="29">
        <v>142</v>
      </c>
      <c r="N71" s="14">
        <f>IF(ISNUMBER(M71), (M71 - $B71) / $B71, "")</f>
        <v>-1.3888888888888888E-2</v>
      </c>
      <c r="O71" s="16">
        <f>IF(ISNUMBER(M71), $B91 * N71, "")</f>
        <v>-1388.8888888888889</v>
      </c>
      <c r="Q71" s="260"/>
      <c r="R71" s="260"/>
      <c r="S71" s="260"/>
    </row>
    <row r="72" spans="1:19" ht="17.25" thickBot="1">
      <c r="A72" s="125" t="s">
        <v>51</v>
      </c>
      <c r="B72" s="126">
        <v>407</v>
      </c>
      <c r="C72" s="77">
        <v>9.9255582999999998E-3</v>
      </c>
      <c r="D72" s="15">
        <v>396</v>
      </c>
      <c r="E72" s="32">
        <f t="shared" ref="E72:E75" si="30">IF(ISNUMBER(D72), (D72 - $B72) / $B72, "")</f>
        <v>-2.7027027027027029E-2</v>
      </c>
      <c r="F72" s="18">
        <f>IF(ISNUMBER(D72), $B91 * E72, "")</f>
        <v>-2702.7027027027029</v>
      </c>
      <c r="G72" s="31">
        <v>410</v>
      </c>
      <c r="H72" s="32">
        <f t="shared" ref="H72:H75" si="31">IF(ISNUMBER(G72), (G72 - $B72) / $B72, "")</f>
        <v>7.3710073710073713E-3</v>
      </c>
      <c r="I72" s="101">
        <f>IF(ISNUMBER(G72), $B91 * H72, "")</f>
        <v>737.10073710073709</v>
      </c>
      <c r="J72" s="15">
        <v>405</v>
      </c>
      <c r="K72" s="32">
        <f t="shared" ref="K72:K75" si="32">IF(ISNUMBER(J72), (J72 - $B72) / $B72, "")</f>
        <v>-4.9140049140049139E-3</v>
      </c>
      <c r="L72" s="18">
        <f>IF(ISNUMBER(J72), $B91 * K72, "")</f>
        <v>-491.40049140049138</v>
      </c>
      <c r="M72" s="31">
        <v>416</v>
      </c>
      <c r="N72" s="32">
        <f t="shared" ref="N72:N75" si="33">IF(ISNUMBER(M72), (M72 - $B72) / $B72, "")</f>
        <v>2.2113022113022112E-2</v>
      </c>
      <c r="O72" s="18">
        <f>IF(ISNUMBER(M72), $B91 * N72, "")</f>
        <v>2211.3022113022112</v>
      </c>
      <c r="Q72" s="260"/>
      <c r="R72" s="260"/>
      <c r="S72" s="260"/>
    </row>
    <row r="73" spans="1:19" ht="17.25" thickBot="1">
      <c r="A73" s="125" t="s">
        <v>144</v>
      </c>
      <c r="B73" s="126">
        <v>113</v>
      </c>
      <c r="C73" s="77">
        <v>8.9285713999999999E-3</v>
      </c>
      <c r="D73" s="15">
        <v>112</v>
      </c>
      <c r="E73" s="32">
        <f t="shared" si="30"/>
        <v>-8.8495575221238937E-3</v>
      </c>
      <c r="F73" s="18">
        <f>IF(ISNUMBER(D73), $B91 * E73, "")</f>
        <v>-884.95575221238937</v>
      </c>
      <c r="G73" s="31">
        <v>112</v>
      </c>
      <c r="H73" s="32">
        <f t="shared" si="31"/>
        <v>-8.8495575221238937E-3</v>
      </c>
      <c r="I73" s="101">
        <f>IF(ISNUMBER(G73), $B91 * H73, "")</f>
        <v>-884.95575221238937</v>
      </c>
      <c r="J73" s="15">
        <v>111</v>
      </c>
      <c r="K73" s="32">
        <f t="shared" si="32"/>
        <v>-1.7699115044247787E-2</v>
      </c>
      <c r="L73" s="18">
        <f>IF(ISNUMBER(J73), $B91 * K73, "")</f>
        <v>-1769.9115044247787</v>
      </c>
      <c r="M73" s="31">
        <v>114</v>
      </c>
      <c r="N73" s="32">
        <f t="shared" si="33"/>
        <v>8.8495575221238937E-3</v>
      </c>
      <c r="O73" s="18">
        <f>IF(ISNUMBER(M73), $B91 * N73, "")</f>
        <v>884.95575221238937</v>
      </c>
      <c r="Q73" s="250"/>
      <c r="R73" s="250"/>
      <c r="S73" s="250"/>
    </row>
    <row r="74" spans="1:19" ht="17.25" thickBot="1">
      <c r="A74" s="125" t="s">
        <v>118</v>
      </c>
      <c r="B74" s="126">
        <v>166</v>
      </c>
      <c r="C74" s="77">
        <v>0</v>
      </c>
      <c r="D74" s="15">
        <v>167</v>
      </c>
      <c r="E74" s="32">
        <f t="shared" si="30"/>
        <v>6.024096385542169E-3</v>
      </c>
      <c r="F74" s="18">
        <f>IF(ISNUMBER(D74), $B91 * E74, "")</f>
        <v>602.40963855421694</v>
      </c>
      <c r="G74" s="31">
        <v>166</v>
      </c>
      <c r="H74" s="32">
        <f t="shared" si="31"/>
        <v>0</v>
      </c>
      <c r="I74" s="101">
        <f>IF(ISNUMBER(G74), $B91 * H74, "")</f>
        <v>0</v>
      </c>
      <c r="J74" s="15">
        <v>167</v>
      </c>
      <c r="K74" s="32">
        <f t="shared" si="32"/>
        <v>6.024096385542169E-3</v>
      </c>
      <c r="L74" s="18">
        <f>IF(ISNUMBER(J74), $B91 * K74, "")</f>
        <v>602.40963855421694</v>
      </c>
      <c r="M74" s="31">
        <v>169</v>
      </c>
      <c r="N74" s="32">
        <f t="shared" si="33"/>
        <v>1.8072289156626505E-2</v>
      </c>
      <c r="O74" s="18">
        <f>IF(ISNUMBER(M74), $B91 * N74, "")</f>
        <v>1807.2289156626505</v>
      </c>
      <c r="Q74" s="250"/>
      <c r="R74" s="250"/>
      <c r="S74" s="250"/>
    </row>
    <row r="75" spans="1:19" ht="17.25" thickBot="1">
      <c r="A75" s="127" t="s">
        <v>128</v>
      </c>
      <c r="B75" s="128">
        <v>139</v>
      </c>
      <c r="C75" s="78">
        <v>-7.1428571000000003E-3</v>
      </c>
      <c r="D75" s="20">
        <v>139</v>
      </c>
      <c r="E75" s="21">
        <f t="shared" si="30"/>
        <v>0</v>
      </c>
      <c r="F75" s="22">
        <f>IF(ISNUMBER(D75), $B91 * E75, "")</f>
        <v>0</v>
      </c>
      <c r="G75" s="30">
        <v>138</v>
      </c>
      <c r="H75" s="21">
        <f t="shared" si="31"/>
        <v>-7.1942446043165471E-3</v>
      </c>
      <c r="I75" s="105">
        <f>IF(ISNUMBER(G75), $B91 * H75, "")</f>
        <v>-719.42446043165467</v>
      </c>
      <c r="J75" s="20">
        <v>136</v>
      </c>
      <c r="K75" s="21">
        <f t="shared" si="32"/>
        <v>-2.1582733812949641E-2</v>
      </c>
      <c r="L75" s="22">
        <f>IF(ISNUMBER(J75), $B91 * K75, "")</f>
        <v>-2158.2733812949641</v>
      </c>
      <c r="M75" s="30">
        <v>142</v>
      </c>
      <c r="N75" s="21">
        <f t="shared" si="33"/>
        <v>2.1582733812949641E-2</v>
      </c>
      <c r="O75" s="22">
        <f>IF(ISNUMBER(M75), $B91 * N75, "")</f>
        <v>2158.2733812949641</v>
      </c>
      <c r="Q75" s="250"/>
      <c r="R75" s="250"/>
      <c r="S75" s="250"/>
    </row>
    <row r="76" spans="1:19" ht="17.25" thickBot="1">
      <c r="A76" s="125" t="s">
        <v>54</v>
      </c>
      <c r="B76" s="129">
        <v>266</v>
      </c>
      <c r="C76" s="80">
        <v>-7.4626865999999998E-3</v>
      </c>
      <c r="D76" s="106">
        <v>262</v>
      </c>
      <c r="E76" s="107">
        <f>IF(ISNUMBER(D76), (D76 - $B76) / $B76, "")</f>
        <v>-1.5037593984962405E-2</v>
      </c>
      <c r="F76" s="108">
        <f>IF(ISNUMBER(D76), $B91 * E76, "")</f>
        <v>-1503.7593984962405</v>
      </c>
      <c r="G76" s="109">
        <v>267</v>
      </c>
      <c r="H76" s="107">
        <f>IF(ISNUMBER(G76), (G76 - $B76) / $B76, "")</f>
        <v>3.7593984962406013E-3</v>
      </c>
      <c r="I76" s="110">
        <f>IF(ISNUMBER(G76), $B91 * H76, "")</f>
        <v>375.93984962406012</v>
      </c>
      <c r="J76" s="106">
        <v>266</v>
      </c>
      <c r="K76" s="107">
        <f>IF(ISNUMBER(J76), (J76 - $B76) / $B76, "")</f>
        <v>0</v>
      </c>
      <c r="L76" s="108">
        <f>IF(ISNUMBER(J76), $B91 * K76, "")</f>
        <v>0</v>
      </c>
      <c r="M76" s="109">
        <v>269</v>
      </c>
      <c r="N76" s="107">
        <f>IF(ISNUMBER(M76), (M76 - $B76) / $B76, "")</f>
        <v>1.1278195488721804E-2</v>
      </c>
      <c r="O76" s="108">
        <f>IF(ISNUMBER(M76), $B91 * N76, "")</f>
        <v>1127.8195488721803</v>
      </c>
      <c r="Q76" s="250"/>
      <c r="R76" s="250"/>
      <c r="S76" s="250"/>
    </row>
    <row r="77" spans="1:19" ht="17.25" thickBot="1">
      <c r="A77" s="125" t="s">
        <v>86</v>
      </c>
      <c r="B77" s="126">
        <v>390</v>
      </c>
      <c r="C77" s="77">
        <v>-1.51515152E-2</v>
      </c>
      <c r="D77" s="15">
        <v>383</v>
      </c>
      <c r="E77" s="32">
        <f t="shared" ref="E77:E80" si="34">IF(ISNUMBER(D77), (D77 - $B77) / $B77, "")</f>
        <v>-1.7948717948717947E-2</v>
      </c>
      <c r="F77" s="18">
        <f>IF(ISNUMBER(D77), $B91 * E77, "")</f>
        <v>-1794.8717948717947</v>
      </c>
      <c r="G77" s="31">
        <v>383</v>
      </c>
      <c r="H77" s="32">
        <f t="shared" ref="H77:H80" si="35">IF(ISNUMBER(G77), (G77 - $B77) / $B77, "")</f>
        <v>-1.7948717948717947E-2</v>
      </c>
      <c r="I77" s="101">
        <f>IF(ISNUMBER(G77), $B91 * H77, "")</f>
        <v>-1794.8717948717947</v>
      </c>
      <c r="J77" s="15">
        <v>382</v>
      </c>
      <c r="K77" s="32">
        <f t="shared" ref="K77:K80" si="36">IF(ISNUMBER(J77), (J77 - $B77) / $B77, "")</f>
        <v>-2.0512820512820513E-2</v>
      </c>
      <c r="L77" s="18">
        <f>IF(ISNUMBER(J77), $B91 * K77, "")</f>
        <v>-2051.2820512820513</v>
      </c>
      <c r="M77" s="31">
        <v>392</v>
      </c>
      <c r="N77" s="32">
        <f t="shared" ref="N77:N80" si="37">IF(ISNUMBER(M77), (M77 - $B77) / $B77, "")</f>
        <v>5.1282051282051282E-3</v>
      </c>
      <c r="O77" s="18">
        <f>IF(ISNUMBER(M77), $B91 * N77, "")</f>
        <v>512.82051282051282</v>
      </c>
      <c r="Q77" s="250"/>
      <c r="R77" s="250"/>
      <c r="S77" s="250"/>
    </row>
    <row r="78" spans="1:19" ht="17.25" thickBot="1">
      <c r="A78" s="125" t="s">
        <v>132</v>
      </c>
      <c r="B78" s="126">
        <v>116</v>
      </c>
      <c r="C78" s="77">
        <v>-1.6949152499999998E-2</v>
      </c>
      <c r="D78" s="15">
        <v>116</v>
      </c>
      <c r="E78" s="32">
        <f t="shared" si="34"/>
        <v>0</v>
      </c>
      <c r="F78" s="18">
        <f>IF(ISNUMBER(D78), $B91 * E78, "")</f>
        <v>0</v>
      </c>
      <c r="G78" s="31">
        <v>114</v>
      </c>
      <c r="H78" s="32">
        <f t="shared" si="35"/>
        <v>-1.7241379310344827E-2</v>
      </c>
      <c r="I78" s="101">
        <f>IF(ISNUMBER(G78), $B91 * H78, "")</f>
        <v>-1724.1379310344828</v>
      </c>
      <c r="J78" s="15">
        <v>115</v>
      </c>
      <c r="K78" s="32">
        <f t="shared" si="36"/>
        <v>-8.6206896551724137E-3</v>
      </c>
      <c r="L78" s="18">
        <f>IF(ISNUMBER(J78), $B91 * K78, "")</f>
        <v>-862.06896551724139</v>
      </c>
      <c r="M78" s="31">
        <v>118</v>
      </c>
      <c r="N78" s="32">
        <f t="shared" si="37"/>
        <v>1.7241379310344827E-2</v>
      </c>
      <c r="O78" s="18">
        <f>IF(ISNUMBER(M78), $B91 * N78, "")</f>
        <v>1724.1379310344828</v>
      </c>
      <c r="Q78" s="250"/>
      <c r="R78" s="250"/>
      <c r="S78" s="250"/>
    </row>
    <row r="79" spans="1:19" ht="17.25" thickBot="1">
      <c r="A79" s="125" t="s">
        <v>184</v>
      </c>
      <c r="B79" s="126">
        <v>993</v>
      </c>
      <c r="C79" s="77">
        <v>-2.1674876799999999E-2</v>
      </c>
      <c r="D79" s="15">
        <v>990</v>
      </c>
      <c r="E79" s="32">
        <f t="shared" si="34"/>
        <v>-3.0211480362537764E-3</v>
      </c>
      <c r="F79" s="18">
        <f>IF(ISNUMBER(D79), $B91 * E79, "")</f>
        <v>-302.11480362537765</v>
      </c>
      <c r="G79" s="31">
        <v>997</v>
      </c>
      <c r="H79" s="32">
        <f t="shared" si="35"/>
        <v>4.0281973816717019E-3</v>
      </c>
      <c r="I79" s="101">
        <f>IF(ISNUMBER(G79), $B91 * H79, "")</f>
        <v>402.81973816717021</v>
      </c>
      <c r="J79" s="15">
        <v>986</v>
      </c>
      <c r="K79" s="32">
        <f t="shared" si="36"/>
        <v>-7.0493454179254783E-3</v>
      </c>
      <c r="L79" s="18">
        <f>IF(ISNUMBER(J79), $B91 * K79, "")</f>
        <v>-704.93454179254786</v>
      </c>
      <c r="M79" s="31">
        <v>997</v>
      </c>
      <c r="N79" s="32">
        <f t="shared" si="37"/>
        <v>4.0281973816717019E-3</v>
      </c>
      <c r="O79" s="18">
        <f>IF(ISNUMBER(M79), $B91 * N79, "")</f>
        <v>402.81973816717021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-2.22693531E-2</v>
      </c>
      <c r="D80" s="24">
        <v>910</v>
      </c>
      <c r="E80" s="25">
        <f t="shared" si="34"/>
        <v>-1.3015184381778741E-2</v>
      </c>
      <c r="F80" s="104">
        <f>IF(ISNUMBER(D80), $B91 * E80, "")</f>
        <v>-1301.518438177874</v>
      </c>
      <c r="G80" s="102">
        <v>909</v>
      </c>
      <c r="H80" s="25">
        <f t="shared" si="35"/>
        <v>-1.4099783080260303E-2</v>
      </c>
      <c r="I80" s="103">
        <f>IF(ISNUMBER(G80), $B91 * H80, "")</f>
        <v>-1409.9783080260304</v>
      </c>
      <c r="J80" s="24">
        <v>906</v>
      </c>
      <c r="K80" s="25">
        <f t="shared" si="36"/>
        <v>-1.735357917570499E-2</v>
      </c>
      <c r="L80" s="104">
        <f>IF(ISNUMBER(J80), $B91 * K80, "")</f>
        <v>-1735.357917570499</v>
      </c>
      <c r="M80" s="102">
        <v>924</v>
      </c>
      <c r="N80" s="25">
        <f t="shared" si="37"/>
        <v>2.1691973969631237E-3</v>
      </c>
      <c r="O80" s="104">
        <f>IF(ISNUMBER(M80), $B91 * N80, "")</f>
        <v>216.91973969631238</v>
      </c>
      <c r="Q80" s="251"/>
      <c r="R80" s="252"/>
      <c r="S80" s="253"/>
    </row>
    <row r="81" spans="1:19">
      <c r="A81" s="123" t="s">
        <v>242</v>
      </c>
      <c r="B81" s="124">
        <v>480</v>
      </c>
      <c r="C81" s="76">
        <v>-2.4390243900000001E-2</v>
      </c>
      <c r="D81" s="13">
        <v>474</v>
      </c>
      <c r="E81" s="14">
        <f>IF(ISNUMBER(D81), (D81 - $B81) / $B81, "")</f>
        <v>-1.2500000000000001E-2</v>
      </c>
      <c r="F81" s="16">
        <f>IF(ISNUMBER(D81), $B91 * E81, "")</f>
        <v>-1250</v>
      </c>
      <c r="G81" s="29">
        <v>475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473</v>
      </c>
      <c r="K81" s="14">
        <f>IF(ISNUMBER(J81), (J81 - $B81) / $B81, "")</f>
        <v>-1.4583333333333334E-2</v>
      </c>
      <c r="L81" s="16">
        <f>IF(ISNUMBER(J81), $B91 * K81, "")</f>
        <v>-1458.3333333333333</v>
      </c>
      <c r="M81" s="29">
        <v>485</v>
      </c>
      <c r="N81" s="14">
        <f>IF(ISNUMBER(M81), (M81 - $B81) / $B81, "")</f>
        <v>1.0416666666666666E-2</v>
      </c>
      <c r="O81" s="16">
        <f>IF(ISNUMBER(M81), $B91 * N81, "")</f>
        <v>1041.6666666666665</v>
      </c>
      <c r="Q81" s="254"/>
      <c r="R81" s="255"/>
      <c r="S81" s="256"/>
    </row>
    <row r="82" spans="1:19" ht="17.25" thickBot="1">
      <c r="A82" s="125" t="s">
        <v>162</v>
      </c>
      <c r="B82" s="126">
        <v>109</v>
      </c>
      <c r="C82" s="77">
        <v>-2.6785714299999999E-2</v>
      </c>
      <c r="D82" s="15">
        <v>105</v>
      </c>
      <c r="E82" s="32">
        <f t="shared" ref="E82:E85" si="38">IF(ISNUMBER(D82), (D82 - $B82) / $B82, "")</f>
        <v>-3.669724770642202E-2</v>
      </c>
      <c r="F82" s="18">
        <f>IF(ISNUMBER(D82), $B91 * E82, "")</f>
        <v>-3669.7247706422022</v>
      </c>
      <c r="G82" s="31">
        <v>106</v>
      </c>
      <c r="H82" s="32">
        <f t="shared" ref="H82:H85" si="39">IF(ISNUMBER(G82), (G82 - $B82) / $B82, "")</f>
        <v>-2.7522935779816515E-2</v>
      </c>
      <c r="I82" s="101">
        <f>IF(ISNUMBER(G82), $B91 * H82, "")</f>
        <v>-2752.2935779816517</v>
      </c>
      <c r="J82" s="15">
        <v>105</v>
      </c>
      <c r="K82" s="32">
        <f t="shared" ref="K82:K85" si="40">IF(ISNUMBER(J82), (J82 - $B82) / $B82, "")</f>
        <v>-3.669724770642202E-2</v>
      </c>
      <c r="L82" s="18">
        <f>IF(ISNUMBER(J82), $B91 * K82, "")</f>
        <v>-3669.7247706422022</v>
      </c>
      <c r="M82" s="31">
        <v>108</v>
      </c>
      <c r="N82" s="32">
        <f t="shared" ref="N82:N85" si="41">IF(ISNUMBER(M82), (M82 - $B82) / $B82, "")</f>
        <v>-9.1743119266055051E-3</v>
      </c>
      <c r="O82" s="18">
        <f>IF(ISNUMBER(M82), $B91 * N82, "")</f>
        <v>-917.43119266055055</v>
      </c>
      <c r="Q82" s="257"/>
      <c r="R82" s="258"/>
      <c r="S82" s="259"/>
    </row>
    <row r="83" spans="1:19" ht="17.25" thickBot="1">
      <c r="A83" s="125" t="s">
        <v>266</v>
      </c>
      <c r="B83" s="126">
        <v>343</v>
      </c>
      <c r="C83" s="77">
        <v>-2.8328611900000002E-2</v>
      </c>
      <c r="D83" s="15">
        <v>353</v>
      </c>
      <c r="E83" s="32">
        <f t="shared" si="38"/>
        <v>2.9154518950437316E-2</v>
      </c>
      <c r="F83" s="18">
        <f>IF(ISNUMBER(D83), $B91 * E83, "")</f>
        <v>2915.4518950437318</v>
      </c>
      <c r="G83" s="31">
        <v>354</v>
      </c>
      <c r="H83" s="32">
        <f t="shared" si="39"/>
        <v>3.2069970845481049E-2</v>
      </c>
      <c r="I83" s="101">
        <f>IF(ISNUMBER(G83), $B91 * H83, "")</f>
        <v>3206.9970845481048</v>
      </c>
      <c r="J83" s="15">
        <v>352</v>
      </c>
      <c r="K83" s="32">
        <f t="shared" si="40"/>
        <v>2.6239067055393587E-2</v>
      </c>
      <c r="L83" s="18">
        <f>IF(ISNUMBER(J83), $B91 * K83, "")</f>
        <v>2623.9067055393589</v>
      </c>
      <c r="M83" s="31">
        <v>362</v>
      </c>
      <c r="N83" s="32">
        <f t="shared" si="41"/>
        <v>5.5393586005830907E-2</v>
      </c>
      <c r="O83" s="18">
        <f>IF(ISNUMBER(M83), $B91 * N83, "")</f>
        <v>5539.3586005830903</v>
      </c>
      <c r="Q83" s="250"/>
      <c r="R83" s="250"/>
      <c r="S83" s="250"/>
    </row>
    <row r="84" spans="1:19" ht="17.25" thickBot="1">
      <c r="A84" s="125" t="s">
        <v>80</v>
      </c>
      <c r="B84" s="126">
        <v>843</v>
      </c>
      <c r="C84" s="77">
        <v>-2.8801843300000001E-2</v>
      </c>
      <c r="D84" s="15">
        <v>835</v>
      </c>
      <c r="E84" s="32">
        <f t="shared" si="38"/>
        <v>-9.4899169632265724E-3</v>
      </c>
      <c r="F84" s="18">
        <f>IF(ISNUMBER(D84), $B91 * E84, "")</f>
        <v>-948.99169632265728</v>
      </c>
      <c r="G84" s="31">
        <v>846</v>
      </c>
      <c r="H84" s="32">
        <f t="shared" si="39"/>
        <v>3.5587188612099642E-3</v>
      </c>
      <c r="I84" s="101">
        <f>IF(ISNUMBER(G84), $B91 * H84, "")</f>
        <v>355.87188612099641</v>
      </c>
      <c r="J84" s="15">
        <v>838</v>
      </c>
      <c r="K84" s="32">
        <f t="shared" si="40"/>
        <v>-5.9311981020166073E-3</v>
      </c>
      <c r="L84" s="18">
        <f>IF(ISNUMBER(J84), $B91 * K84, "")</f>
        <v>-593.1198102016607</v>
      </c>
      <c r="M84" s="31">
        <v>856</v>
      </c>
      <c r="N84" s="32">
        <f t="shared" si="41"/>
        <v>1.542111506524318E-2</v>
      </c>
      <c r="O84" s="18">
        <f>IF(ISNUMBER(M84), $B91 * N84, "")</f>
        <v>1542.111506524318</v>
      </c>
      <c r="Q84" s="260"/>
      <c r="R84" s="260"/>
      <c r="S84" s="260"/>
    </row>
    <row r="85" spans="1:19" ht="17.25" thickBot="1">
      <c r="A85" s="127" t="s">
        <v>138</v>
      </c>
      <c r="B85" s="128">
        <v>381</v>
      </c>
      <c r="C85" s="78">
        <v>-3.0534351099999999E-2</v>
      </c>
      <c r="D85" s="20">
        <v>373</v>
      </c>
      <c r="E85" s="21">
        <f t="shared" si="38"/>
        <v>-2.0997375328083989E-2</v>
      </c>
      <c r="F85" s="22">
        <f>IF(ISNUMBER(D85), $B91 * E85, "")</f>
        <v>-2099.737532808399</v>
      </c>
      <c r="G85" s="30">
        <v>372</v>
      </c>
      <c r="H85" s="21">
        <f t="shared" si="39"/>
        <v>-2.3622047244094488E-2</v>
      </c>
      <c r="I85" s="105">
        <f>IF(ISNUMBER(G85), $B91 * H85, "")</f>
        <v>-2362.2047244094488</v>
      </c>
      <c r="J85" s="20">
        <v>372</v>
      </c>
      <c r="K85" s="21">
        <f t="shared" si="40"/>
        <v>-2.3622047244094488E-2</v>
      </c>
      <c r="L85" s="22">
        <f>IF(ISNUMBER(J85), $B91 * K85, "")</f>
        <v>-2362.2047244094488</v>
      </c>
      <c r="M85" s="30">
        <v>379</v>
      </c>
      <c r="N85" s="21">
        <f t="shared" si="41"/>
        <v>-5.2493438320209973E-3</v>
      </c>
      <c r="O85" s="22">
        <f>IF(ISNUMBER(M85), $B91 * N85, "")</f>
        <v>-524.93438320209975</v>
      </c>
      <c r="Q85" s="260"/>
      <c r="R85" s="260"/>
      <c r="S85" s="260"/>
    </row>
    <row r="86" spans="1:19" ht="17.25" thickBot="1">
      <c r="A86" s="125" t="s">
        <v>218</v>
      </c>
      <c r="B86" s="129">
        <v>126</v>
      </c>
      <c r="C86" s="80">
        <v>-3.0769230799999998E-2</v>
      </c>
      <c r="D86" s="106">
        <v>124</v>
      </c>
      <c r="E86" s="107">
        <f>IF(ISNUMBER(D86), (D86 - $B86) / $B86, "")</f>
        <v>-1.5873015873015872E-2</v>
      </c>
      <c r="F86" s="108">
        <f>IF(ISNUMBER(D86), $B91 * E86, "")</f>
        <v>-1587.3015873015872</v>
      </c>
      <c r="G86" s="109">
        <v>124</v>
      </c>
      <c r="H86" s="107">
        <f>IF(ISNUMBER(G86), (G86 - $B86) / $B86, "")</f>
        <v>-1.5873015873015872E-2</v>
      </c>
      <c r="I86" s="110">
        <f>IF(ISNUMBER(G86), $B91 * H86, "")</f>
        <v>-1587.3015873015872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-1587.3015873015872</v>
      </c>
      <c r="M86" s="109">
        <v>126</v>
      </c>
      <c r="N86" s="107">
        <f>IF(ISNUMBER(M86), (M86 - $B86) / $B86, "")</f>
        <v>0</v>
      </c>
      <c r="O86" s="108">
        <f>IF(ISNUMBER(M86), $B91 * N86, "")</f>
        <v>0</v>
      </c>
      <c r="Q86" s="250"/>
      <c r="R86" s="250"/>
      <c r="S86" s="250"/>
    </row>
    <row r="87" spans="1:19" ht="17.25" thickBot="1">
      <c r="A87" s="125" t="s">
        <v>110</v>
      </c>
      <c r="B87" s="126">
        <v>181</v>
      </c>
      <c r="C87" s="77">
        <v>-3.2085561499999998E-2</v>
      </c>
      <c r="D87" s="15">
        <v>181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184</v>
      </c>
      <c r="H87" s="32">
        <f t="shared" ref="H87:H90" si="43">IF(ISNUMBER(G87), (G87 - $B87) / $B87, "")</f>
        <v>1.6574585635359115E-2</v>
      </c>
      <c r="I87" s="101">
        <f>IF(ISNUMBER(G87), $B91 * H87, "")</f>
        <v>1657.4585635359115</v>
      </c>
      <c r="J87" s="15">
        <v>187</v>
      </c>
      <c r="K87" s="32">
        <f t="shared" ref="K87:K90" si="44">IF(ISNUMBER(J87), (J87 - $B87) / $B87, "")</f>
        <v>3.3149171270718231E-2</v>
      </c>
      <c r="L87" s="18">
        <f>IF(ISNUMBER(J87), $B91 * K87, "")</f>
        <v>3314.917127071823</v>
      </c>
      <c r="M87" s="31">
        <v>187</v>
      </c>
      <c r="N87" s="32">
        <f t="shared" ref="N87:N90" si="45">IF(ISNUMBER(M87), (M87 - $B87) / $B87, "")</f>
        <v>3.3149171270718231E-2</v>
      </c>
      <c r="O87" s="18">
        <f>IF(ISNUMBER(M87), $B91 * N87, "")</f>
        <v>3314.917127071823</v>
      </c>
      <c r="Q87" s="250"/>
      <c r="R87" s="250"/>
      <c r="S87" s="250"/>
    </row>
    <row r="88" spans="1:19" ht="17.25" thickBot="1">
      <c r="A88" s="125" t="s">
        <v>166</v>
      </c>
      <c r="B88" s="126">
        <v>235</v>
      </c>
      <c r="C88" s="77">
        <v>-3.2921810699999998E-2</v>
      </c>
      <c r="D88" s="15">
        <v>256</v>
      </c>
      <c r="E88" s="32">
        <f t="shared" si="42"/>
        <v>8.9361702127659579E-2</v>
      </c>
      <c r="F88" s="18">
        <f>IF(ISNUMBER(D88), $B91 * E88, "")</f>
        <v>8936.1702127659573</v>
      </c>
      <c r="G88" s="31">
        <v>257</v>
      </c>
      <c r="H88" s="32">
        <f t="shared" si="43"/>
        <v>9.3617021276595741E-2</v>
      </c>
      <c r="I88" s="101">
        <f>IF(ISNUMBER(G88), $B91 * H88, "")</f>
        <v>9361.7021276595733</v>
      </c>
      <c r="J88" s="15">
        <v>260</v>
      </c>
      <c r="K88" s="32">
        <f t="shared" si="44"/>
        <v>0.10638297872340426</v>
      </c>
      <c r="L88" s="18">
        <f>IF(ISNUMBER(J88), $B91 * K88, "")</f>
        <v>10638.297872340425</v>
      </c>
      <c r="M88" s="31">
        <v>258</v>
      </c>
      <c r="N88" s="32">
        <f t="shared" si="45"/>
        <v>9.7872340425531917E-2</v>
      </c>
      <c r="O88" s="18">
        <f>IF(ISNUMBER(M88), $B91 * N88, "")</f>
        <v>9787.2340425531911</v>
      </c>
      <c r="Q88" s="250"/>
      <c r="R88" s="250"/>
      <c r="S88" s="250"/>
    </row>
    <row r="89" spans="1:19">
      <c r="A89" s="125" t="s">
        <v>232</v>
      </c>
      <c r="B89" s="126">
        <v>516</v>
      </c>
      <c r="C89" s="77">
        <v>-3.3707865199999999E-2</v>
      </c>
      <c r="D89" s="15">
        <v>518</v>
      </c>
      <c r="E89" s="32">
        <f t="shared" si="42"/>
        <v>3.875968992248062E-3</v>
      </c>
      <c r="F89" s="18">
        <f>IF(ISNUMBER(D89), $B91 * E89, "")</f>
        <v>387.59689922480618</v>
      </c>
      <c r="G89" s="31">
        <v>529</v>
      </c>
      <c r="H89" s="32">
        <f t="shared" si="43"/>
        <v>2.5193798449612403E-2</v>
      </c>
      <c r="I89" s="101">
        <f>IF(ISNUMBER(G89), $B91 * H89, "")</f>
        <v>2519.3798449612405</v>
      </c>
      <c r="J89" s="15">
        <v>526</v>
      </c>
      <c r="K89" s="32">
        <f t="shared" si="44"/>
        <v>1.937984496124031E-2</v>
      </c>
      <c r="L89" s="18">
        <f>IF(ISNUMBER(J89), $B91 * K89, "")</f>
        <v>1937.984496124031</v>
      </c>
      <c r="M89" s="31">
        <v>532</v>
      </c>
      <c r="N89" s="32">
        <f t="shared" si="45"/>
        <v>3.1007751937984496E-2</v>
      </c>
      <c r="O89" s="18">
        <f>IF(ISNUMBER(M89), $B91 * N89, "")</f>
        <v>3100.7751937984494</v>
      </c>
      <c r="Q89" s="239"/>
      <c r="R89" s="240"/>
      <c r="S89" s="241"/>
    </row>
    <row r="90" spans="1:19" ht="17.25" thickBot="1">
      <c r="A90" s="130" t="s">
        <v>252</v>
      </c>
      <c r="B90" s="131">
        <v>971</v>
      </c>
      <c r="C90" s="79">
        <v>-3.3830845800000002E-2</v>
      </c>
      <c r="D90" s="24">
        <v>959</v>
      </c>
      <c r="E90" s="25">
        <f t="shared" si="42"/>
        <v>-1.2358393408856848E-2</v>
      </c>
      <c r="F90" s="104">
        <f>IF(ISNUMBER(D90), $B91 * E90, "")</f>
        <v>-1235.8393408856848</v>
      </c>
      <c r="G90" s="102">
        <v>961</v>
      </c>
      <c r="H90" s="25">
        <f t="shared" si="43"/>
        <v>-1.0298661174047374E-2</v>
      </c>
      <c r="I90" s="103">
        <f>IF(ISNUMBER(G90), $B91 * H90, "")</f>
        <v>-1029.8661174047375</v>
      </c>
      <c r="J90" s="24">
        <v>955</v>
      </c>
      <c r="K90" s="25">
        <f t="shared" si="44"/>
        <v>-1.6477857878475798E-2</v>
      </c>
      <c r="L90" s="104">
        <f>IF(ISNUMBER(J90), $B91 * K90, "")</f>
        <v>-1647.7857878475797</v>
      </c>
      <c r="M90" s="102">
        <v>968</v>
      </c>
      <c r="N90" s="25">
        <f t="shared" si="45"/>
        <v>-3.089598352214212E-3</v>
      </c>
      <c r="O90" s="104">
        <f>IF(ISNUMBER(M90), $B91 * N90, "")</f>
        <v>-308.9598352214212</v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-4.2616112528957662E-3</v>
      </c>
      <c r="F91" s="28">
        <f>SUM(F71:F90)</f>
        <v>-8523.2225057915311</v>
      </c>
      <c r="G91" s="26" t="s">
        <v>271</v>
      </c>
      <c r="H91" s="27">
        <f>IF(COUNT(H71:H90), SUM(H71:H90) / COUNT(H71:H90), 0)</f>
        <v>9.6084001124423137E-4</v>
      </c>
      <c r="I91" s="28">
        <f>SUM(I71:I90)</f>
        <v>1921.6800224884591</v>
      </c>
      <c r="J91" s="26" t="s">
        <v>271</v>
      </c>
      <c r="K91" s="27">
        <f>IF(COUNT(K71:K90), SUM(K71:K90) / COUNT(K71:K90), 0)</f>
        <v>-2.7232026248053772E-3</v>
      </c>
      <c r="L91" s="28">
        <f>SUM(L71:L90)</f>
        <v>-5446.4052496107524</v>
      </c>
      <c r="M91" s="26" t="s">
        <v>271</v>
      </c>
      <c r="N91" s="27">
        <f>IF(COUNT(N71:N90), SUM(N71:N90) / COUNT(N71:N90), 0)</f>
        <v>1.6116063284143726E-2</v>
      </c>
      <c r="O91" s="28">
        <f>SUM(O71:O90)</f>
        <v>32232.126568287451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231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2021-08-19(목) 오전 00:00</v>
      </c>
      <c r="C96" s="302"/>
      <c r="D96" s="274" t="str">
        <f>TEXT($G$1, "[$-ko-KR]yyyy-mm-dd(ddd) ") &amp; "오후 14:00"</f>
        <v>2021-08-19(목) 오후 14:00</v>
      </c>
      <c r="E96" s="275"/>
      <c r="F96" s="276"/>
      <c r="G96" s="274" t="str">
        <f>TEXT($G$1, "[$-ko-KR]yyyy-mm-dd(ddd) ") &amp; "오후 19:00"</f>
        <v>2021-08-19(목) 오후 19:00</v>
      </c>
      <c r="H96" s="275"/>
      <c r="I96" s="276"/>
      <c r="J96" s="274" t="str">
        <f>TEXT($G$1, "[$-ko-KR]yyyy-mm-dd(ddd) ") &amp; "오후 21:00"</f>
        <v>2021-08-19(목) 오후 21:00</v>
      </c>
      <c r="K96" s="275"/>
      <c r="L96" s="276"/>
      <c r="M96" s="274" t="str">
        <f>TEXT($G$1+1, "[$-ko-KR]yyyy-mm-dd(ddd) ") &amp; "오전 00:00"</f>
        <v>2021-08-20(금)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2" t="s">
        <v>58</v>
      </c>
      <c r="H97" s="233" t="s">
        <v>268</v>
      </c>
      <c r="I97" s="23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69</v>
      </c>
      <c r="B98" s="124">
        <v>9185</v>
      </c>
      <c r="C98" s="76">
        <v>0.236204576</v>
      </c>
      <c r="D98" s="13">
        <v>9855</v>
      </c>
      <c r="E98" s="14">
        <f>IF(ISNUMBER(D98), (D98 - $B98) / $B98, "")</f>
        <v>7.2945019052803484E-2</v>
      </c>
      <c r="F98" s="16">
        <f>IF(ISNUMBER(D98), $B118 * E98, "")</f>
        <v>7294.5019052803482</v>
      </c>
      <c r="G98" s="29">
        <v>9185</v>
      </c>
      <c r="H98" s="14">
        <f>IF(ISNUMBER(G98), (G98 - $B98) / $B98, "")</f>
        <v>0</v>
      </c>
      <c r="I98" s="100">
        <f>IF(ISNUMBER(G98), $B118 * H98, "")</f>
        <v>0</v>
      </c>
      <c r="J98" s="13">
        <v>9055</v>
      </c>
      <c r="K98" s="14">
        <f>IF(ISNUMBER(J98), (J98 - $B98) / $B98, "")</f>
        <v>-1.4153511159499184E-2</v>
      </c>
      <c r="L98" s="16">
        <f>IF(ISNUMBER(J98), $B118 * K98, "")</f>
        <v>-1415.3511159499183</v>
      </c>
      <c r="M98" s="29">
        <v>9220</v>
      </c>
      <c r="N98" s="14">
        <f>IF(ISNUMBER(M98), (M98 - $B98) / $B98, "")</f>
        <v>3.8105606967882419E-3</v>
      </c>
      <c r="O98" s="16">
        <f>IF(ISNUMBER(M98), $B118 * N98, "")</f>
        <v>381.0560696788242</v>
      </c>
      <c r="Q98" s="260"/>
      <c r="R98" s="260"/>
      <c r="S98" s="260"/>
    </row>
    <row r="99" spans="1:19" ht="17.25" thickBot="1">
      <c r="A99" s="125" t="s">
        <v>158</v>
      </c>
      <c r="B99" s="126">
        <v>28450</v>
      </c>
      <c r="C99" s="77">
        <v>8.6707410200000001E-2</v>
      </c>
      <c r="D99" s="15">
        <v>26740</v>
      </c>
      <c r="E99" s="32">
        <f t="shared" ref="E99:E102" si="46">IF(ISNUMBER(D99), (D99 - $B99) / $B99, "")</f>
        <v>-6.0105448154657293E-2</v>
      </c>
      <c r="F99" s="18">
        <f>IF(ISNUMBER(D99), $B118 * E99, "")</f>
        <v>-6010.5448154657297</v>
      </c>
      <c r="G99" s="31">
        <v>26790</v>
      </c>
      <c r="H99" s="32">
        <f t="shared" ref="H99:H102" si="47">IF(ISNUMBER(G99), (G99 - $B99) / $B99, "")</f>
        <v>-5.8347978910369067E-2</v>
      </c>
      <c r="I99" s="101">
        <f>IF(ISNUMBER(G99), $B118 * H99, "")</f>
        <v>-5834.7978910369065</v>
      </c>
      <c r="J99" s="15">
        <v>26760</v>
      </c>
      <c r="K99" s="32">
        <f t="shared" ref="K99:K102" si="48">IF(ISNUMBER(J99), (J99 - $B99) / $B99, "")</f>
        <v>-5.9402460456942002E-2</v>
      </c>
      <c r="L99" s="18">
        <f>IF(ISNUMBER(J99), $B118 * K99, "")</f>
        <v>-5940.2460456941999</v>
      </c>
      <c r="M99" s="31">
        <v>27160</v>
      </c>
      <c r="N99" s="32">
        <f t="shared" ref="N99:N102" si="49">IF(ISNUMBER(M99), (M99 - $B99) / $B99, "")</f>
        <v>-4.5342706502636207E-2</v>
      </c>
      <c r="O99" s="18">
        <f>IF(ISNUMBER(M99), $B118 * N99, "")</f>
        <v>-4534.2706502636211</v>
      </c>
      <c r="Q99" s="260"/>
      <c r="R99" s="260"/>
      <c r="S99" s="260"/>
    </row>
    <row r="100" spans="1:19" ht="17.25" thickBot="1">
      <c r="A100" s="125" t="s">
        <v>180</v>
      </c>
      <c r="B100" s="126">
        <v>15270</v>
      </c>
      <c r="C100" s="77">
        <v>4.0190735700000001E-2</v>
      </c>
      <c r="D100" s="15">
        <v>14750</v>
      </c>
      <c r="E100" s="32">
        <f t="shared" si="46"/>
        <v>-3.4053700065487885E-2</v>
      </c>
      <c r="F100" s="18">
        <f>IF(ISNUMBER(D100), $B118 * E100, "")</f>
        <v>-3405.3700065487883</v>
      </c>
      <c r="G100" s="31">
        <v>14680</v>
      </c>
      <c r="H100" s="32">
        <f t="shared" si="47"/>
        <v>-3.8637851997380485E-2</v>
      </c>
      <c r="I100" s="101">
        <f>IF(ISNUMBER(G100), $B118 * H100, "")</f>
        <v>-3863.7851997380485</v>
      </c>
      <c r="J100" s="15">
        <v>14510</v>
      </c>
      <c r="K100" s="32">
        <f t="shared" si="48"/>
        <v>-4.9770792403405373E-2</v>
      </c>
      <c r="L100" s="18">
        <f>IF(ISNUMBER(J100), $B118 * K100, "")</f>
        <v>-4977.0792403405376</v>
      </c>
      <c r="M100" s="31">
        <v>14890</v>
      </c>
      <c r="N100" s="32">
        <f t="shared" si="49"/>
        <v>-2.4885396201702686E-2</v>
      </c>
      <c r="O100" s="18">
        <f>IF(ISNUMBER(M100), $B118 * N100, "")</f>
        <v>-2488.5396201702688</v>
      </c>
      <c r="Q100" s="250"/>
      <c r="R100" s="250"/>
      <c r="S100" s="250"/>
    </row>
    <row r="101" spans="1:19" ht="17.25" thickBot="1">
      <c r="A101" s="125" t="s">
        <v>224</v>
      </c>
      <c r="B101" s="126">
        <v>5300</v>
      </c>
      <c r="C101" s="77">
        <v>3.6168132899999997E-2</v>
      </c>
      <c r="D101" s="15">
        <v>5065</v>
      </c>
      <c r="E101" s="32">
        <f t="shared" si="46"/>
        <v>-4.4339622641509431E-2</v>
      </c>
      <c r="F101" s="18">
        <f>IF(ISNUMBER(D101), $B118 * E101, "")</f>
        <v>-4433.9622641509432</v>
      </c>
      <c r="G101" s="31">
        <v>5285</v>
      </c>
      <c r="H101" s="32">
        <f t="shared" si="47"/>
        <v>-2.8301886792452828E-3</v>
      </c>
      <c r="I101" s="101">
        <f>IF(ISNUMBER(G101), $B118 * H101, "")</f>
        <v>-283.01886792452831</v>
      </c>
      <c r="J101" s="15">
        <v>5350</v>
      </c>
      <c r="K101" s="32">
        <f t="shared" si="48"/>
        <v>9.433962264150943E-3</v>
      </c>
      <c r="L101" s="18">
        <f>IF(ISNUMBER(J101), $B118 * K101, "")</f>
        <v>943.39622641509425</v>
      </c>
      <c r="M101" s="31">
        <v>5420</v>
      </c>
      <c r="N101" s="32">
        <f t="shared" si="49"/>
        <v>2.2641509433962263E-2</v>
      </c>
      <c r="O101" s="18">
        <f>IF(ISNUMBER(M101), $B118 * N101, "")</f>
        <v>2264.1509433962265</v>
      </c>
      <c r="Q101" s="250"/>
      <c r="R101" s="250"/>
      <c r="S101" s="250"/>
    </row>
    <row r="102" spans="1:19" ht="17.25" thickBot="1">
      <c r="A102" s="127" t="s">
        <v>146</v>
      </c>
      <c r="B102" s="128">
        <v>3685</v>
      </c>
      <c r="C102" s="78">
        <v>3.5112359599999997E-2</v>
      </c>
      <c r="D102" s="20">
        <v>3650</v>
      </c>
      <c r="E102" s="21">
        <f t="shared" si="46"/>
        <v>-9.497964721845319E-3</v>
      </c>
      <c r="F102" s="22">
        <f>IF(ISNUMBER(D102), $B118 * E102, "")</f>
        <v>-949.79647218453192</v>
      </c>
      <c r="G102" s="30">
        <v>3765</v>
      </c>
      <c r="H102" s="21">
        <f t="shared" si="47"/>
        <v>2.1709633649932156E-2</v>
      </c>
      <c r="I102" s="105">
        <f>IF(ISNUMBER(G102), $B118 * H102, "")</f>
        <v>2170.9633649932157</v>
      </c>
      <c r="J102" s="20">
        <v>3785</v>
      </c>
      <c r="K102" s="21">
        <f t="shared" si="48"/>
        <v>2.7137042062415198E-2</v>
      </c>
      <c r="L102" s="22">
        <f>IF(ISNUMBER(J102), $B118 * K102, "")</f>
        <v>2713.7042062415198</v>
      </c>
      <c r="M102" s="30">
        <v>3910</v>
      </c>
      <c r="N102" s="21">
        <f t="shared" si="49"/>
        <v>6.1058344640434192E-2</v>
      </c>
      <c r="O102" s="22">
        <f>IF(ISNUMBER(M102), $B118 * N102, "")</f>
        <v>6105.8344640434188</v>
      </c>
      <c r="Q102" s="250"/>
      <c r="R102" s="250"/>
      <c r="S102" s="250"/>
    </row>
    <row r="103" spans="1:19" ht="17.25" thickBot="1">
      <c r="A103" s="125" t="s">
        <v>82</v>
      </c>
      <c r="B103" s="129">
        <v>2335</v>
      </c>
      <c r="C103" s="80">
        <v>2.86343612E-2</v>
      </c>
      <c r="D103" s="106">
        <v>2490</v>
      </c>
      <c r="E103" s="107">
        <f>IF(ISNUMBER(D103), (D103 - $B103) / $B103, "")</f>
        <v>6.638115631691649E-2</v>
      </c>
      <c r="F103" s="108">
        <f>IF(ISNUMBER(D103), $B118 * E103, "")</f>
        <v>6638.1156316916486</v>
      </c>
      <c r="G103" s="109">
        <v>2485</v>
      </c>
      <c r="H103" s="107">
        <f>IF(ISNUMBER(G103), (G103 - $B103) / $B103, "")</f>
        <v>6.4239828693790149E-2</v>
      </c>
      <c r="I103" s="110">
        <f>IF(ISNUMBER(G103), $B118 * H103, "")</f>
        <v>6423.982869379015</v>
      </c>
      <c r="J103" s="106">
        <v>2470</v>
      </c>
      <c r="K103" s="107">
        <f>IF(ISNUMBER(J103), (J103 - $B103) / $B103, "")</f>
        <v>5.7815845824411134E-2</v>
      </c>
      <c r="L103" s="108">
        <f>IF(ISNUMBER(J103), $B118 * K103, "")</f>
        <v>5781.5845824411135</v>
      </c>
      <c r="M103" s="109">
        <v>2500</v>
      </c>
      <c r="N103" s="107">
        <f>IF(ISNUMBER(M103), (M103 - $B103) / $B103, "")</f>
        <v>7.0663811563169171E-2</v>
      </c>
      <c r="O103" s="108">
        <f>IF(ISNUMBER(M103), $B118 * N103, "")</f>
        <v>7066.3811563169174</v>
      </c>
      <c r="Q103" s="250"/>
      <c r="R103" s="250"/>
      <c r="S103" s="250"/>
    </row>
    <row r="104" spans="1:19" ht="17.25" thickBot="1">
      <c r="A104" s="125" t="s">
        <v>134</v>
      </c>
      <c r="B104" s="126">
        <v>28350</v>
      </c>
      <c r="C104" s="77">
        <v>2.1621621600000002E-2</v>
      </c>
      <c r="D104" s="15">
        <v>28220</v>
      </c>
      <c r="E104" s="32">
        <f t="shared" ref="E104:E107" si="50">IF(ISNUMBER(D104), (D104 - $B104) / $B104, "")</f>
        <v>-4.5855379188712523E-3</v>
      </c>
      <c r="F104" s="18">
        <f>IF(ISNUMBER(D104), $B118 * E104, "")</f>
        <v>-458.55379188712521</v>
      </c>
      <c r="G104" s="31">
        <v>28130</v>
      </c>
      <c r="H104" s="32">
        <f t="shared" ref="H104:H107" si="51">IF(ISNUMBER(G104), (G104 - $B104) / $B104, "")</f>
        <v>-7.7601410934744269E-3</v>
      </c>
      <c r="I104" s="101">
        <f>IF(ISNUMBER(G104), $B118 * H104, "")</f>
        <v>-776.01410934744274</v>
      </c>
      <c r="J104" s="15">
        <v>28110</v>
      </c>
      <c r="K104" s="32">
        <f t="shared" ref="K104:K107" si="52">IF(ISNUMBER(J104), (J104 - $B104) / $B104, "")</f>
        <v>-8.4656084656084662E-3</v>
      </c>
      <c r="L104" s="18">
        <f>IF(ISNUMBER(J104), $B118 * K104, "")</f>
        <v>-846.56084656084658</v>
      </c>
      <c r="M104" s="31">
        <v>29930</v>
      </c>
      <c r="N104" s="32">
        <f t="shared" ref="N104:N107" si="53">IF(ISNUMBER(M104), (M104 - $B104) / $B104, "")</f>
        <v>5.5731922398589068E-2</v>
      </c>
      <c r="O104" s="18">
        <f>IF(ISNUMBER(M104), $B118 * N104, "")</f>
        <v>5573.1922398589068</v>
      </c>
      <c r="Q104" s="250"/>
      <c r="R104" s="250"/>
      <c r="S104" s="250"/>
    </row>
    <row r="105" spans="1:19" ht="17.25" thickBot="1">
      <c r="A105" s="125" t="s">
        <v>116</v>
      </c>
      <c r="B105" s="126">
        <v>7600</v>
      </c>
      <c r="C105" s="77">
        <v>1.6722408000000001E-2</v>
      </c>
      <c r="D105" s="15">
        <v>7365</v>
      </c>
      <c r="E105" s="32">
        <f t="shared" si="50"/>
        <v>-3.0921052631578946E-2</v>
      </c>
      <c r="F105" s="18">
        <f>IF(ISNUMBER(D105), $B118 * E105, "")</f>
        <v>-3092.1052631578946</v>
      </c>
      <c r="G105" s="31">
        <v>7370</v>
      </c>
      <c r="H105" s="32">
        <f t="shared" si="51"/>
        <v>-3.0263157894736843E-2</v>
      </c>
      <c r="I105" s="101">
        <f>IF(ISNUMBER(G105), $B118 * H105, "")</f>
        <v>-3026.3157894736842</v>
      </c>
      <c r="J105" s="15">
        <v>7250</v>
      </c>
      <c r="K105" s="32">
        <f t="shared" si="52"/>
        <v>-4.6052631578947366E-2</v>
      </c>
      <c r="L105" s="18">
        <f>IF(ISNUMBER(J105), $B118 * K105, "")</f>
        <v>-4605.2631578947367</v>
      </c>
      <c r="M105" s="31">
        <v>7455</v>
      </c>
      <c r="N105" s="32">
        <f t="shared" si="53"/>
        <v>-1.9078947368421053E-2</v>
      </c>
      <c r="O105" s="18">
        <f>IF(ISNUMBER(M105), $B118 * N105, "")</f>
        <v>-1907.8947368421052</v>
      </c>
      <c r="Q105" s="250"/>
      <c r="R105" s="250"/>
      <c r="S105" s="250"/>
    </row>
    <row r="106" spans="1:19" ht="17.25" thickBot="1">
      <c r="A106" s="125" t="s">
        <v>194</v>
      </c>
      <c r="B106" s="126">
        <v>144</v>
      </c>
      <c r="C106" s="77">
        <v>1.4084507E-2</v>
      </c>
      <c r="D106" s="15">
        <v>141</v>
      </c>
      <c r="E106" s="32">
        <f t="shared" si="50"/>
        <v>-2.0833333333333332E-2</v>
      </c>
      <c r="F106" s="18">
        <f>IF(ISNUMBER(D106), $B118 * E106, "")</f>
        <v>-2083.333333333333</v>
      </c>
      <c r="G106" s="31">
        <v>142</v>
      </c>
      <c r="H106" s="32">
        <f t="shared" si="51"/>
        <v>-1.3888888888888888E-2</v>
      </c>
      <c r="I106" s="101">
        <f>IF(ISNUMBER(G106), $B118 * H106, "")</f>
        <v>-1388.8888888888889</v>
      </c>
      <c r="J106" s="15">
        <v>139</v>
      </c>
      <c r="K106" s="32">
        <f t="shared" si="52"/>
        <v>-3.4722222222222224E-2</v>
      </c>
      <c r="L106" s="18">
        <f>IF(ISNUMBER(J106), $B118 * K106, "")</f>
        <v>-3472.2222222222222</v>
      </c>
      <c r="M106" s="31">
        <v>142</v>
      </c>
      <c r="N106" s="32">
        <f t="shared" si="53"/>
        <v>-1.3888888888888888E-2</v>
      </c>
      <c r="O106" s="18">
        <f>IF(ISNUMBER(M106), $B118 * N106, "")</f>
        <v>-1388.8888888888889</v>
      </c>
      <c r="Q106" s="33"/>
      <c r="R106" s="33"/>
    </row>
    <row r="107" spans="1:19" ht="17.25" thickBot="1">
      <c r="A107" s="130" t="s">
        <v>198</v>
      </c>
      <c r="B107" s="131">
        <v>26660</v>
      </c>
      <c r="C107" s="79">
        <v>1.3302926600000001E-2</v>
      </c>
      <c r="D107" s="24">
        <v>25750</v>
      </c>
      <c r="E107" s="25">
        <f t="shared" si="50"/>
        <v>-3.4133533383345835E-2</v>
      </c>
      <c r="F107" s="104">
        <f>IF(ISNUMBER(D107), $B118 * E107, "")</f>
        <v>-3413.3533383345834</v>
      </c>
      <c r="G107" s="102">
        <v>25490</v>
      </c>
      <c r="H107" s="25">
        <f t="shared" si="51"/>
        <v>-4.3885971492873217E-2</v>
      </c>
      <c r="I107" s="103">
        <f>IF(ISNUMBER(G107), $B118 * H107, "")</f>
        <v>-4388.5971492873214</v>
      </c>
      <c r="J107" s="24">
        <v>25380</v>
      </c>
      <c r="K107" s="25">
        <f t="shared" si="52"/>
        <v>-4.8012003000750189E-2</v>
      </c>
      <c r="L107" s="104">
        <f>IF(ISNUMBER(J107), $B118 * K107, "")</f>
        <v>-4801.2003000750192</v>
      </c>
      <c r="M107" s="102">
        <v>25850</v>
      </c>
      <c r="N107" s="25">
        <f t="shared" si="53"/>
        <v>-3.0382595648912228E-2</v>
      </c>
      <c r="O107" s="104">
        <f>IF(ISNUMBER(M107), $B118 * N107, "")</f>
        <v>-3038.2595648912229</v>
      </c>
      <c r="Q107" s="251"/>
      <c r="R107" s="252"/>
      <c r="S107" s="253"/>
    </row>
    <row r="108" spans="1:19">
      <c r="A108" s="123" t="s">
        <v>94</v>
      </c>
      <c r="B108" s="124">
        <v>3590000</v>
      </c>
      <c r="C108" s="76">
        <v>1.155255E-2</v>
      </c>
      <c r="D108" s="13">
        <v>3531000</v>
      </c>
      <c r="E108" s="14">
        <f>IF(ISNUMBER(D108), (D108 - $B108) / $B108, "")</f>
        <v>-1.6434540389972146E-2</v>
      </c>
      <c r="F108" s="16">
        <f>IF(ISNUMBER(D108), $B118 * E108, "")</f>
        <v>-1643.4540389972146</v>
      </c>
      <c r="G108" s="29">
        <v>3543000</v>
      </c>
      <c r="H108" s="14">
        <f>IF(ISNUMBER(G108), (G108 - $B108) / $B108, "")</f>
        <v>-1.309192200557103E-2</v>
      </c>
      <c r="I108" s="100">
        <f>IF(ISNUMBER(G108), $B118 * H108, "")</f>
        <v>-1309.192200557103</v>
      </c>
      <c r="J108" s="13">
        <v>3533000</v>
      </c>
      <c r="K108" s="14">
        <f>IF(ISNUMBER(J108), (J108 - $B108) / $B108, "")</f>
        <v>-1.5877437325905294E-2</v>
      </c>
      <c r="L108" s="16">
        <f>IF(ISNUMBER(J108), $B118 * K108, "")</f>
        <v>-1587.7437325905294</v>
      </c>
      <c r="M108" s="29">
        <v>3601000</v>
      </c>
      <c r="N108" s="14">
        <f>IF(ISNUMBER(M108), (M108 - $B108) / $B108, "")</f>
        <v>3.064066852367688E-3</v>
      </c>
      <c r="O108" s="16">
        <f>IF(ISNUMBER(M108), $B118 * N108, "")</f>
        <v>306.40668523676879</v>
      </c>
      <c r="Q108" s="254"/>
      <c r="R108" s="255"/>
      <c r="S108" s="256"/>
    </row>
    <row r="109" spans="1:19" ht="17.25" thickBot="1">
      <c r="A109" s="125" t="s">
        <v>51</v>
      </c>
      <c r="B109" s="126">
        <v>407</v>
      </c>
      <c r="C109" s="77">
        <v>9.9255582999999998E-3</v>
      </c>
      <c r="D109" s="15">
        <v>396</v>
      </c>
      <c r="E109" s="32">
        <f t="shared" ref="E109:E112" si="54">IF(ISNUMBER(D109), (D109 - $B109) / $B109, "")</f>
        <v>-2.7027027027027029E-2</v>
      </c>
      <c r="F109" s="18">
        <f>IF(ISNUMBER(D109), $B118 * E109, "")</f>
        <v>-2702.7027027027029</v>
      </c>
      <c r="G109" s="31">
        <v>410</v>
      </c>
      <c r="H109" s="32">
        <f t="shared" ref="H109:H112" si="55">IF(ISNUMBER(G109), (G109 - $B109) / $B109, "")</f>
        <v>7.3710073710073713E-3</v>
      </c>
      <c r="I109" s="101">
        <f>IF(ISNUMBER(G109), $B118 * H109, "")</f>
        <v>737.10073710073709</v>
      </c>
      <c r="J109" s="15">
        <v>405</v>
      </c>
      <c r="K109" s="32">
        <f t="shared" ref="K109:K112" si="56">IF(ISNUMBER(J109), (J109 - $B109) / $B109, "")</f>
        <v>-4.9140049140049139E-3</v>
      </c>
      <c r="L109" s="18">
        <f>IF(ISNUMBER(J109), $B118 * K109, "")</f>
        <v>-491.40049140049138</v>
      </c>
      <c r="M109" s="31">
        <v>416</v>
      </c>
      <c r="N109" s="32">
        <f t="shared" ref="N109:N112" si="57">IF(ISNUMBER(M109), (M109 - $B109) / $B109, "")</f>
        <v>2.2113022113022112E-2</v>
      </c>
      <c r="O109" s="18">
        <f>IF(ISNUMBER(M109), $B118 * N109, "")</f>
        <v>2211.3022113022112</v>
      </c>
      <c r="Q109" s="257"/>
      <c r="R109" s="258"/>
      <c r="S109" s="259"/>
    </row>
    <row r="110" spans="1:19" ht="17.25" thickBot="1">
      <c r="A110" s="125" t="s">
        <v>49</v>
      </c>
      <c r="B110" s="126">
        <v>53165000</v>
      </c>
      <c r="C110" s="77">
        <v>9.5898214999999998E-3</v>
      </c>
      <c r="D110" s="15">
        <v>52399000</v>
      </c>
      <c r="E110" s="32">
        <f t="shared" si="54"/>
        <v>-1.4407975171635475E-2</v>
      </c>
      <c r="F110" s="18">
        <f>IF(ISNUMBER(D110), $B118 * E110, "")</f>
        <v>-1440.7975171635476</v>
      </c>
      <c r="G110" s="31">
        <v>52768000</v>
      </c>
      <c r="H110" s="32">
        <f t="shared" si="55"/>
        <v>-7.4673187247249126E-3</v>
      </c>
      <c r="I110" s="101">
        <f>IF(ISNUMBER(G110), $B118 * H110, "")</f>
        <v>-746.7318724724912</v>
      </c>
      <c r="J110" s="15">
        <v>52544000</v>
      </c>
      <c r="K110" s="32">
        <f t="shared" si="56"/>
        <v>-1.1680616947239725E-2</v>
      </c>
      <c r="L110" s="18">
        <f>IF(ISNUMBER(J110), $B118 * K110, "")</f>
        <v>-1168.0616947239726</v>
      </c>
      <c r="M110" s="31">
        <v>53796000</v>
      </c>
      <c r="N110" s="32">
        <f t="shared" si="57"/>
        <v>1.1868710617887707E-2</v>
      </c>
      <c r="O110" s="18">
        <f>IF(ISNUMBER(M110), $B118 * N110, "")</f>
        <v>1186.8710617887707</v>
      </c>
      <c r="Q110" s="250"/>
      <c r="R110" s="250"/>
      <c r="S110" s="250"/>
    </row>
    <row r="111" spans="1:19" ht="17.25" thickBot="1">
      <c r="A111" s="125" t="s">
        <v>144</v>
      </c>
      <c r="B111" s="126">
        <v>113</v>
      </c>
      <c r="C111" s="77">
        <v>8.9285713999999999E-3</v>
      </c>
      <c r="D111" s="15">
        <v>112</v>
      </c>
      <c r="E111" s="32">
        <f t="shared" si="54"/>
        <v>-8.8495575221238937E-3</v>
      </c>
      <c r="F111" s="18">
        <f>IF(ISNUMBER(D111), $B118 * E111, "")</f>
        <v>-884.95575221238937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111</v>
      </c>
      <c r="K111" s="32">
        <f t="shared" si="56"/>
        <v>-1.7699115044247787E-2</v>
      </c>
      <c r="L111" s="18">
        <f>IF(ISNUMBER(J111), $B118 * K111, "")</f>
        <v>-1769.9115044247787</v>
      </c>
      <c r="M111" s="31">
        <v>114</v>
      </c>
      <c r="N111" s="32">
        <f t="shared" si="57"/>
        <v>8.8495575221238937E-3</v>
      </c>
      <c r="O111" s="18">
        <f>IF(ISNUMBER(M111), $B118 * N111, "")</f>
        <v>884.95575221238937</v>
      </c>
      <c r="Q111" s="260"/>
      <c r="R111" s="260"/>
      <c r="S111" s="260"/>
    </row>
    <row r="112" spans="1:19" ht="17.25" thickBot="1">
      <c r="A112" s="127" t="s">
        <v>126</v>
      </c>
      <c r="B112" s="128">
        <v>199250</v>
      </c>
      <c r="C112" s="78">
        <v>1.5079166E-3</v>
      </c>
      <c r="D112" s="20">
        <v>196350</v>
      </c>
      <c r="E112" s="21">
        <f t="shared" si="54"/>
        <v>-1.4554579673776663E-2</v>
      </c>
      <c r="F112" s="22">
        <f>IF(ISNUMBER(D112), $B118 * E112, "")</f>
        <v>-1455.4579673776664</v>
      </c>
      <c r="G112" s="30">
        <v>195350</v>
      </c>
      <c r="H112" s="21">
        <f t="shared" si="55"/>
        <v>-1.957340025094103E-2</v>
      </c>
      <c r="I112" s="105">
        <f>IF(ISNUMBER(G112), $B118 * H112, "")</f>
        <v>-1957.3400250941029</v>
      </c>
      <c r="J112" s="20">
        <v>194850</v>
      </c>
      <c r="K112" s="21">
        <f t="shared" si="56"/>
        <v>-2.2082810539523212E-2</v>
      </c>
      <c r="L112" s="22">
        <f>IF(ISNUMBER(J112), $B118 * K112, "")</f>
        <v>-2208.2810539523211</v>
      </c>
      <c r="M112" s="30">
        <v>200800</v>
      </c>
      <c r="N112" s="21">
        <f t="shared" si="57"/>
        <v>7.7791718946047675E-3</v>
      </c>
      <c r="O112" s="22">
        <f>IF(ISNUMBER(M112), $B118 * N112, "")</f>
        <v>777.91718946047672</v>
      </c>
      <c r="Q112" s="260"/>
      <c r="R112" s="260"/>
      <c r="S112" s="260"/>
    </row>
    <row r="113" spans="1:19" ht="17.25" thickBot="1">
      <c r="A113" s="125" t="s">
        <v>246</v>
      </c>
      <c r="B113" s="129">
        <v>8720</v>
      </c>
      <c r="C113" s="80">
        <v>1.1481055999999999E-3</v>
      </c>
      <c r="D113" s="106">
        <v>8530</v>
      </c>
      <c r="E113" s="107">
        <f>IF(ISNUMBER(D113), (D113 - $B113) / $B113, "")</f>
        <v>-2.1788990825688075E-2</v>
      </c>
      <c r="F113" s="108">
        <f>IF(ISNUMBER(D113), $B118 * E113, "")</f>
        <v>-2178.8990825688074</v>
      </c>
      <c r="G113" s="109">
        <v>8530</v>
      </c>
      <c r="H113" s="107">
        <f>IF(ISNUMBER(G113), (G113 - $B113) / $B113, "")</f>
        <v>-2.1788990825688075E-2</v>
      </c>
      <c r="I113" s="110">
        <f>IF(ISNUMBER(G113), $B118 * H113, "")</f>
        <v>-2178.8990825688074</v>
      </c>
      <c r="J113" s="106">
        <v>8460</v>
      </c>
      <c r="K113" s="107">
        <f>IF(ISNUMBER(J113), (J113 - $B113) / $B113, "")</f>
        <v>-2.9816513761467892E-2</v>
      </c>
      <c r="L113" s="108">
        <f>IF(ISNUMBER(J113), $B118 * K113, "")</f>
        <v>-2981.6513761467891</v>
      </c>
      <c r="M113" s="109">
        <v>8570</v>
      </c>
      <c r="N113" s="107">
        <f>IF(ISNUMBER(M113), (M113 - $B113) / $B113, "")</f>
        <v>-1.7201834862385322E-2</v>
      </c>
      <c r="O113" s="108">
        <f>IF(ISNUMBER(M113), $B118 * N113, "")</f>
        <v>-1720.1834862385322</v>
      </c>
      <c r="Q113" s="250"/>
      <c r="R113" s="250"/>
      <c r="S113" s="250"/>
    </row>
    <row r="114" spans="1:19" ht="17.25" thickBot="1">
      <c r="A114" s="125" t="s">
        <v>118</v>
      </c>
      <c r="B114" s="126">
        <v>166</v>
      </c>
      <c r="C114" s="77">
        <v>0</v>
      </c>
      <c r="D114" s="15">
        <v>167</v>
      </c>
      <c r="E114" s="32">
        <f t="shared" ref="E114:E117" si="58">IF(ISNUMBER(D114), (D114 - $B114) / $B114, "")</f>
        <v>6.024096385542169E-3</v>
      </c>
      <c r="F114" s="18">
        <f>IF(ISNUMBER(D114), $B118 * E114, "")</f>
        <v>602.40963855421694</v>
      </c>
      <c r="G114" s="31">
        <v>166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167</v>
      </c>
      <c r="K114" s="32">
        <f t="shared" ref="K114:K117" si="60">IF(ISNUMBER(J114), (J114 - $B114) / $B114, "")</f>
        <v>6.024096385542169E-3</v>
      </c>
      <c r="L114" s="18">
        <f>IF(ISNUMBER(J114), $B118 * K114, "")</f>
        <v>602.40963855421694</v>
      </c>
      <c r="M114" s="31">
        <v>169</v>
      </c>
      <c r="N114" s="32">
        <f t="shared" ref="N114:N117" si="61">IF(ISNUMBER(M114), (M114 - $B114) / $B114, "")</f>
        <v>1.8072289156626505E-2</v>
      </c>
      <c r="O114" s="18">
        <f>IF(ISNUMBER(M114), $B118 * N114, "")</f>
        <v>1807.2289156626505</v>
      </c>
      <c r="Q114" s="250"/>
      <c r="R114" s="250"/>
      <c r="S114" s="250"/>
    </row>
    <row r="115" spans="1:19" ht="17.25" thickBot="1">
      <c r="A115" s="125" t="s">
        <v>142</v>
      </c>
      <c r="B115" s="126">
        <v>11070</v>
      </c>
      <c r="C115" s="77">
        <v>-2.7027027000000002E-3</v>
      </c>
      <c r="D115" s="15">
        <v>11010</v>
      </c>
      <c r="E115" s="32">
        <f t="shared" si="58"/>
        <v>-5.4200542005420054E-3</v>
      </c>
      <c r="F115" s="18">
        <f>IF(ISNUMBER(D115), $B118 * E115, "")</f>
        <v>-542.0054200542005</v>
      </c>
      <c r="G115" s="31">
        <v>10990</v>
      </c>
      <c r="H115" s="32">
        <f t="shared" si="59"/>
        <v>-7.2267389340560069E-3</v>
      </c>
      <c r="I115" s="101">
        <f>IF(ISNUMBER(G115), $B118 * H115, "")</f>
        <v>-722.67389340560067</v>
      </c>
      <c r="J115" s="15">
        <v>10900</v>
      </c>
      <c r="K115" s="32">
        <f t="shared" si="60"/>
        <v>-1.5356820234869015E-2</v>
      </c>
      <c r="L115" s="18">
        <f>IF(ISNUMBER(J115), $B118 * K115, "")</f>
        <v>-1535.6820234869015</v>
      </c>
      <c r="M115" s="31">
        <v>11150</v>
      </c>
      <c r="N115" s="32">
        <f t="shared" si="61"/>
        <v>7.2267389340560069E-3</v>
      </c>
      <c r="O115" s="18">
        <f>IF(ISNUMBER(M115), $B118 * N115, "")</f>
        <v>722.67389340560067</v>
      </c>
      <c r="Q115" s="250"/>
      <c r="R115" s="250"/>
      <c r="S115" s="250"/>
    </row>
    <row r="116" spans="1:19">
      <c r="A116" s="125" t="s">
        <v>152</v>
      </c>
      <c r="B116" s="126">
        <v>99.7</v>
      </c>
      <c r="C116" s="77">
        <v>-3.0000000000000001E-3</v>
      </c>
      <c r="D116" s="15">
        <v>98.1</v>
      </c>
      <c r="E116" s="32">
        <f t="shared" si="58"/>
        <v>-1.6048144433299986E-2</v>
      </c>
      <c r="F116" s="18">
        <f>IF(ISNUMBER(D116), $B118 * E116, "")</f>
        <v>-1604.8144433299985</v>
      </c>
      <c r="G116" s="31">
        <v>98.1</v>
      </c>
      <c r="H116" s="32">
        <f t="shared" si="59"/>
        <v>-1.6048144433299986E-2</v>
      </c>
      <c r="I116" s="101">
        <f>IF(ISNUMBER(G116), $B118 * H116, "")</f>
        <v>-1604.8144433299985</v>
      </c>
      <c r="J116" s="15">
        <v>97.7</v>
      </c>
      <c r="K116" s="32">
        <f t="shared" si="60"/>
        <v>-2.0060180541624874E-2</v>
      </c>
      <c r="L116" s="18">
        <f>IF(ISNUMBER(J116), $B118 * K116, "")</f>
        <v>-2006.0180541624875</v>
      </c>
      <c r="M116" s="31">
        <v>99.7</v>
      </c>
      <c r="N116" s="32">
        <f t="shared" si="61"/>
        <v>0</v>
      </c>
      <c r="O116" s="18">
        <f>IF(ISNUMBER(M116), $B118 * N116, "")</f>
        <v>0</v>
      </c>
      <c r="Q116" s="239"/>
      <c r="R116" s="240"/>
      <c r="S116" s="241"/>
    </row>
    <row r="117" spans="1:19" ht="17.25" thickBot="1">
      <c r="A117" s="130" t="s">
        <v>90</v>
      </c>
      <c r="B117" s="131">
        <v>1295</v>
      </c>
      <c r="C117" s="79">
        <v>-3.8461538E-3</v>
      </c>
      <c r="D117" s="24">
        <v>1335</v>
      </c>
      <c r="E117" s="25">
        <f t="shared" si="58"/>
        <v>3.0888030888030889E-2</v>
      </c>
      <c r="F117" s="104">
        <f>IF(ISNUMBER(D117), $B118 * E117, "")</f>
        <v>3088.8030888030889</v>
      </c>
      <c r="G117" s="102">
        <v>1325</v>
      </c>
      <c r="H117" s="25">
        <f t="shared" si="59"/>
        <v>2.3166023166023165E-2</v>
      </c>
      <c r="I117" s="103">
        <f>IF(ISNUMBER(G117), $B118 * H117, "")</f>
        <v>2316.6023166023165</v>
      </c>
      <c r="J117" s="24">
        <v>1310</v>
      </c>
      <c r="K117" s="25">
        <f t="shared" si="60"/>
        <v>1.1583011583011582E-2</v>
      </c>
      <c r="L117" s="104">
        <f>IF(ISNUMBER(J117), $B118 * K117, "")</f>
        <v>1158.3011583011582</v>
      </c>
      <c r="M117" s="102">
        <v>1350</v>
      </c>
      <c r="N117" s="25">
        <f t="shared" si="61"/>
        <v>4.2471042471042469E-2</v>
      </c>
      <c r="O117" s="104">
        <f>IF(ISNUMBER(M117), $B118 * N117, "")</f>
        <v>4247.1042471042465</v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-9.3381379725700764E-3</v>
      </c>
      <c r="F118" s="28">
        <f>SUM(F98:F117)</f>
        <v>-18676.275945140162</v>
      </c>
      <c r="G118" s="26" t="s">
        <v>271</v>
      </c>
      <c r="H118" s="27">
        <f>IF(COUNT(H98:H117), SUM(H98:H117) / COUNT(H98:H117), 0)</f>
        <v>-8.6586879386310149E-3</v>
      </c>
      <c r="I118" s="28">
        <f>SUM(I98:I117)</f>
        <v>-17317.375877262035</v>
      </c>
      <c r="J118" s="26" t="s">
        <v>271</v>
      </c>
      <c r="K118" s="27">
        <f>IF(COUNT(K98:K117), SUM(K98:K117) / COUNT(K98:K117), 0)</f>
        <v>-1.4303638523836325E-2</v>
      </c>
      <c r="L118" s="28">
        <f>SUM(L98:L117)</f>
        <v>-28607.277047672647</v>
      </c>
      <c r="M118" s="26" t="s">
        <v>271</v>
      </c>
      <c r="N118" s="27">
        <f>IF(COUNT(N98:N117), SUM(N98:N117) / COUNT(N98:N117), 0)</f>
        <v>9.228518941086384E-3</v>
      </c>
      <c r="O118" s="28">
        <f>SUM(O98:O117)</f>
        <v>18457.037882172768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231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2021-08-19(목) 오전 00:00</v>
      </c>
      <c r="C123" s="302"/>
      <c r="D123" s="274" t="str">
        <f>TEXT($G$1, "[$-ko-KR]yyyy-mm-dd(ddd) ") &amp; "오후 14:00"</f>
        <v>2021-08-19(목) 오후 14:00</v>
      </c>
      <c r="E123" s="275"/>
      <c r="F123" s="276"/>
      <c r="G123" s="274" t="str">
        <f>TEXT($G$1, "[$-ko-KR]yyyy-mm-dd(ddd) ") &amp; "오후 19:00"</f>
        <v>2021-08-19(목) 오후 19:00</v>
      </c>
      <c r="H123" s="275"/>
      <c r="I123" s="276"/>
      <c r="J123" s="274" t="str">
        <f>TEXT($G$1, "[$-ko-KR]yyyy-mm-dd(ddd) ") &amp; "오후 21:00"</f>
        <v>2021-08-19(목) 오후 21:00</v>
      </c>
      <c r="K123" s="275"/>
      <c r="L123" s="276"/>
      <c r="M123" s="274" t="str">
        <f>TEXT($G$1+1, "[$-ko-KR]yyyy-mm-dd(ddd) ") &amp; "오전 00:00"</f>
        <v>2021-08-20(금)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2" t="s">
        <v>58</v>
      </c>
      <c r="H124" s="233" t="s">
        <v>268</v>
      </c>
      <c r="I124" s="23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152</v>
      </c>
      <c r="B125" s="124">
        <v>99.7</v>
      </c>
      <c r="C125" s="76">
        <v>-3.0000000000000001E-3</v>
      </c>
      <c r="D125" s="13">
        <v>98.1</v>
      </c>
      <c r="E125" s="14">
        <f>IF(ISNUMBER(D125), (D125 - $B125) / $B125, "")</f>
        <v>-1.6048144433299986E-2</v>
      </c>
      <c r="F125" s="16">
        <f>IF(ISNUMBER(D125), $B145 * E125, "")</f>
        <v>-1604.8144433299985</v>
      </c>
      <c r="G125" s="29">
        <v>98.1</v>
      </c>
      <c r="H125" s="14">
        <f>IF(ISNUMBER(G125), (G125 - $B125) / $B125, "")</f>
        <v>-1.6048144433299986E-2</v>
      </c>
      <c r="I125" s="100">
        <f>IF(ISNUMBER(G125), $B145 * H125, "")</f>
        <v>-1604.8144433299985</v>
      </c>
      <c r="J125" s="13">
        <v>97.7</v>
      </c>
      <c r="K125" s="14">
        <f>IF(ISNUMBER(J125), (J125 - $B125) / $B125, "")</f>
        <v>-2.0060180541624874E-2</v>
      </c>
      <c r="L125" s="16">
        <f>IF(ISNUMBER(J125), $B145 * K125, "")</f>
        <v>-2006.0180541624875</v>
      </c>
      <c r="M125" s="29">
        <v>99.7</v>
      </c>
      <c r="N125" s="14">
        <f>IF(ISNUMBER(M125), (M125 - $B125) / $B125, "")</f>
        <v>0</v>
      </c>
      <c r="O125" s="16">
        <f>IF(ISNUMBER(M125), $B145 * N125, "")</f>
        <v>0</v>
      </c>
      <c r="Q125" s="260"/>
      <c r="R125" s="260"/>
      <c r="S125" s="260"/>
    </row>
    <row r="126" spans="1:19" ht="17.25" thickBot="1">
      <c r="A126" s="125" t="s">
        <v>65</v>
      </c>
      <c r="B126" s="126">
        <v>35.6</v>
      </c>
      <c r="C126" s="77">
        <v>-8.3565459999999994E-3</v>
      </c>
      <c r="D126" s="15">
        <v>35.4</v>
      </c>
      <c r="E126" s="32">
        <f t="shared" ref="E126:E129" si="62">IF(ISNUMBER(D126), (D126 - $B126) / $B126, "")</f>
        <v>-5.6179775280899673E-3</v>
      </c>
      <c r="F126" s="18">
        <f>IF(ISNUMBER(D126), $B145 * E126, "")</f>
        <v>-561.79775280899673</v>
      </c>
      <c r="G126" s="31">
        <v>35.299999999999997</v>
      </c>
      <c r="H126" s="32">
        <f t="shared" ref="H126:H129" si="63">IF(ISNUMBER(G126), (G126 - $B126) / $B126, "")</f>
        <v>-8.4269662921349509E-3</v>
      </c>
      <c r="I126" s="101">
        <f>IF(ISNUMBER(G126), $B145 * H126, "")</f>
        <v>-842.69662921349504</v>
      </c>
      <c r="J126" s="15">
        <v>35</v>
      </c>
      <c r="K126" s="32">
        <f t="shared" ref="K126:K129" si="64">IF(ISNUMBER(J126), (J126 - $B126) / $B126, "")</f>
        <v>-1.6853932584269701E-2</v>
      </c>
      <c r="L126" s="18">
        <f>IF(ISNUMBER(J126), $B145 * K126, "")</f>
        <v>-1685.3932584269701</v>
      </c>
      <c r="M126" s="31">
        <v>35.700000000000003</v>
      </c>
      <c r="N126" s="32">
        <f t="shared" ref="N126:N129" si="65">IF(ISNUMBER(M126), (M126 - $B126) / $B126, "")</f>
        <v>2.8089887640449836E-3</v>
      </c>
      <c r="O126" s="18">
        <f>IF(ISNUMBER(M126), $B145 * N126, "")</f>
        <v>280.89887640449837</v>
      </c>
      <c r="Q126" s="260"/>
      <c r="R126" s="260"/>
      <c r="S126" s="260"/>
    </row>
    <row r="127" spans="1:19" ht="17.25" thickBot="1">
      <c r="A127" s="125" t="s">
        <v>122</v>
      </c>
      <c r="B127" s="126">
        <v>33.299999999999997</v>
      </c>
      <c r="C127" s="77">
        <v>-1.18694362E-2</v>
      </c>
      <c r="D127" s="15">
        <v>32.1</v>
      </c>
      <c r="E127" s="32">
        <f t="shared" si="62"/>
        <v>-3.6036036036035911E-2</v>
      </c>
      <c r="F127" s="18">
        <f>IF(ISNUMBER(D127), $B145 * E127, "")</f>
        <v>-3603.6036036035912</v>
      </c>
      <c r="G127" s="31">
        <v>32.200000000000003</v>
      </c>
      <c r="H127" s="32">
        <f t="shared" si="63"/>
        <v>-3.3033033033032864E-2</v>
      </c>
      <c r="I127" s="101">
        <f>IF(ISNUMBER(G127), $B145 * H127, "")</f>
        <v>-3303.3033033032866</v>
      </c>
      <c r="J127" s="15">
        <v>31.8</v>
      </c>
      <c r="K127" s="32">
        <f t="shared" si="64"/>
        <v>-4.5045045045044939E-2</v>
      </c>
      <c r="L127" s="18">
        <f>IF(ISNUMBER(J127), $B145 * K127, "")</f>
        <v>-4504.5045045044935</v>
      </c>
      <c r="M127" s="31">
        <v>32.9</v>
      </c>
      <c r="N127" s="32">
        <f t="shared" si="65"/>
        <v>-1.201201201201197E-2</v>
      </c>
      <c r="O127" s="18">
        <f>IF(ISNUMBER(M127), $B145 * N127, "")</f>
        <v>-1201.2012012011971</v>
      </c>
      <c r="Q127" s="250"/>
      <c r="R127" s="250"/>
      <c r="S127" s="250"/>
    </row>
    <row r="128" spans="1:19" ht="17.25" thickBot="1">
      <c r="A128" s="125" t="s">
        <v>98</v>
      </c>
      <c r="B128" s="126">
        <v>4.88</v>
      </c>
      <c r="C128" s="77">
        <v>-1.6129032299999999E-2</v>
      </c>
      <c r="D128" s="15">
        <v>4.84</v>
      </c>
      <c r="E128" s="32">
        <f t="shared" si="62"/>
        <v>-8.1967213114754172E-3</v>
      </c>
      <c r="F128" s="18">
        <f>IF(ISNUMBER(D128), $B145 * E128, "")</f>
        <v>-819.67213114754168</v>
      </c>
      <c r="G128" s="31">
        <v>4.82</v>
      </c>
      <c r="H128" s="32">
        <f t="shared" si="63"/>
        <v>-1.2295081967213035E-2</v>
      </c>
      <c r="I128" s="101">
        <f>IF(ISNUMBER(G128), $B145 * H128, "")</f>
        <v>-1229.5081967213034</v>
      </c>
      <c r="J128" s="15">
        <v>4.8</v>
      </c>
      <c r="K128" s="32">
        <f t="shared" si="64"/>
        <v>-1.6393442622950834E-2</v>
      </c>
      <c r="L128" s="18">
        <f>IF(ISNUMBER(J128), $B145 * K128, "")</f>
        <v>-1639.3442622950834</v>
      </c>
      <c r="M128" s="31">
        <v>4.9000000000000004</v>
      </c>
      <c r="N128" s="32">
        <f t="shared" si="65"/>
        <v>4.0983606557377997E-3</v>
      </c>
      <c r="O128" s="18">
        <f>IF(ISNUMBER(M128), $B145 * N128, "")</f>
        <v>409.83606557377999</v>
      </c>
      <c r="Q128" s="250"/>
      <c r="R128" s="250"/>
      <c r="S128" s="250"/>
    </row>
    <row r="129" spans="1:19" ht="17.25" thickBot="1">
      <c r="A129" s="127" t="s">
        <v>148</v>
      </c>
      <c r="B129" s="128">
        <v>20.7</v>
      </c>
      <c r="C129" s="78">
        <v>-1.8957346E-2</v>
      </c>
      <c r="D129" s="20">
        <v>20</v>
      </c>
      <c r="E129" s="21">
        <f t="shared" si="62"/>
        <v>-3.3816425120772917E-2</v>
      </c>
      <c r="F129" s="22">
        <f>IF(ISNUMBER(D129), $B145 * E129, "")</f>
        <v>-3381.6425120772915</v>
      </c>
      <c r="G129" s="30">
        <v>20</v>
      </c>
      <c r="H129" s="21">
        <f t="shared" si="63"/>
        <v>-3.3816425120772917E-2</v>
      </c>
      <c r="I129" s="105">
        <f>IF(ISNUMBER(G129), $B145 * H129, "")</f>
        <v>-3381.6425120772915</v>
      </c>
      <c r="J129" s="20">
        <v>19.899999999999999</v>
      </c>
      <c r="K129" s="21">
        <f t="shared" si="64"/>
        <v>-3.8647342995169115E-2</v>
      </c>
      <c r="L129" s="22">
        <f>IF(ISNUMBER(J129), $B145 * K129, "")</f>
        <v>-3864.7342995169115</v>
      </c>
      <c r="M129" s="30">
        <v>20.399999999999999</v>
      </c>
      <c r="N129" s="21">
        <f t="shared" si="65"/>
        <v>-1.4492753623188441E-2</v>
      </c>
      <c r="O129" s="22">
        <f>IF(ISNUMBER(M129), $B145 * N129, "")</f>
        <v>-1449.2753623188441</v>
      </c>
      <c r="Q129" s="250"/>
      <c r="R129" s="250"/>
      <c r="S129" s="250"/>
    </row>
    <row r="130" spans="1:19" ht="17.25" thickBot="1">
      <c r="A130" s="125" t="s">
        <v>202</v>
      </c>
      <c r="B130" s="129">
        <v>85</v>
      </c>
      <c r="C130" s="80">
        <v>-2.7459954200000001E-2</v>
      </c>
      <c r="D130" s="106">
        <v>83.8</v>
      </c>
      <c r="E130" s="107">
        <f>IF(ISNUMBER(D130), (D130 - $B130) / $B130, "")</f>
        <v>-1.4117647058823563E-2</v>
      </c>
      <c r="F130" s="108">
        <f>IF(ISNUMBER(D130), $B145 * E130, "")</f>
        <v>-1411.7647058823563</v>
      </c>
      <c r="G130" s="109">
        <v>84</v>
      </c>
      <c r="H130" s="107">
        <f>IF(ISNUMBER(G130), (G130 - $B130) / $B130, "")</f>
        <v>-1.1764705882352941E-2</v>
      </c>
      <c r="I130" s="110">
        <f>IF(ISNUMBER(G130), $B145 * H130, "")</f>
        <v>-1176.4705882352941</v>
      </c>
      <c r="J130" s="106">
        <v>83.7</v>
      </c>
      <c r="K130" s="107">
        <f>IF(ISNUMBER(J130), (J130 - $B130) / $B130, "")</f>
        <v>-1.529411764705879E-2</v>
      </c>
      <c r="L130" s="108">
        <f>IF(ISNUMBER(J130), $B145 * K130, "")</f>
        <v>-1529.411764705879</v>
      </c>
      <c r="M130" s="109">
        <v>85.3</v>
      </c>
      <c r="N130" s="107">
        <f>IF(ISNUMBER(M130), (M130 - $B130) / $B130, "")</f>
        <v>3.5294117647058491E-3</v>
      </c>
      <c r="O130" s="108">
        <f>IF(ISNUMBER(M130), $B145 * N130, "")</f>
        <v>352.94117647058494</v>
      </c>
      <c r="Q130" s="250"/>
      <c r="R130" s="250"/>
      <c r="S130" s="250"/>
    </row>
    <row r="131" spans="1:19" ht="17.25" thickBot="1">
      <c r="A131" s="125" t="s">
        <v>240</v>
      </c>
      <c r="B131" s="126">
        <v>70.599999999999994</v>
      </c>
      <c r="C131" s="77">
        <v>-2.8885832199999999E-2</v>
      </c>
      <c r="D131" s="15">
        <v>69.900000000000006</v>
      </c>
      <c r="E131" s="32">
        <f t="shared" ref="E131:E134" si="66">IF(ISNUMBER(D131), (D131 - $B131) / $B131, "")</f>
        <v>-9.9150141643057892E-3</v>
      </c>
      <c r="F131" s="18">
        <f>IF(ISNUMBER(D131), $B145 * E131, "")</f>
        <v>-991.50141643057896</v>
      </c>
      <c r="G131" s="31">
        <v>70.8</v>
      </c>
      <c r="H131" s="32">
        <f t="shared" ref="H131:H134" si="67">IF(ISNUMBER(G131), (G131 - $B131) / $B131, "")</f>
        <v>2.8328611898017402E-3</v>
      </c>
      <c r="I131" s="101">
        <f>IF(ISNUMBER(G131), $B145 * H131, "")</f>
        <v>283.28611898017402</v>
      </c>
      <c r="J131" s="15">
        <v>70.599999999999994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71.5</v>
      </c>
      <c r="N131" s="32">
        <f t="shared" ref="N131:N134" si="69">IF(ISNUMBER(M131), (M131 - $B131) / $B131, "")</f>
        <v>1.274787535410773E-2</v>
      </c>
      <c r="O131" s="18">
        <f>IF(ISNUMBER(M131), $B145 * N131, "")</f>
        <v>1274.787535410773</v>
      </c>
      <c r="Q131" s="250"/>
      <c r="R131" s="250"/>
      <c r="S131" s="250"/>
    </row>
    <row r="132" spans="1:19" ht="17.25" thickBot="1">
      <c r="A132" s="125" t="s">
        <v>178</v>
      </c>
      <c r="B132" s="126">
        <v>16.100000000000001</v>
      </c>
      <c r="C132" s="77">
        <v>-3.0120481899999999E-2</v>
      </c>
      <c r="D132" s="15">
        <v>16</v>
      </c>
      <c r="E132" s="32">
        <f t="shared" si="66"/>
        <v>-6.2111801242236905E-3</v>
      </c>
      <c r="F132" s="18">
        <f>IF(ISNUMBER(D132), $B145 * E132, "")</f>
        <v>-621.11801242236902</v>
      </c>
      <c r="G132" s="31">
        <v>16.2</v>
      </c>
      <c r="H132" s="32">
        <f t="shared" si="67"/>
        <v>6.2111801242234694E-3</v>
      </c>
      <c r="I132" s="101">
        <f>IF(ISNUMBER(G132), $B145 * H132, "")</f>
        <v>621.11801242234696</v>
      </c>
      <c r="J132" s="15">
        <v>16</v>
      </c>
      <c r="K132" s="32">
        <f t="shared" si="68"/>
        <v>-6.2111801242236905E-3</v>
      </c>
      <c r="L132" s="18">
        <f>IF(ISNUMBER(J132), $B145 * K132, "")</f>
        <v>-621.11801242236902</v>
      </c>
      <c r="M132" s="31">
        <v>16.2</v>
      </c>
      <c r="N132" s="32">
        <f t="shared" si="69"/>
        <v>6.2111801242234694E-3</v>
      </c>
      <c r="O132" s="18">
        <f>IF(ISNUMBER(M132), $B145 * N132, "")</f>
        <v>621.11801242234696</v>
      </c>
      <c r="Q132" s="250"/>
      <c r="R132" s="250"/>
      <c r="S132" s="250"/>
    </row>
    <row r="133" spans="1:19" ht="17.25" thickBot="1">
      <c r="A133" s="125" t="s">
        <v>150</v>
      </c>
      <c r="B133" s="126">
        <v>12.3</v>
      </c>
      <c r="C133" s="77">
        <v>-3.1496062999999998E-2</v>
      </c>
      <c r="D133" s="15">
        <v>12.2</v>
      </c>
      <c r="E133" s="32">
        <f t="shared" si="66"/>
        <v>-8.1300813008131235E-3</v>
      </c>
      <c r="F133" s="18">
        <f>IF(ISNUMBER(D133), $B145 * E133, "")</f>
        <v>-813.0081300813124</v>
      </c>
      <c r="G133" s="31">
        <v>12.4</v>
      </c>
      <c r="H133" s="32">
        <f t="shared" si="67"/>
        <v>8.1300813008129795E-3</v>
      </c>
      <c r="I133" s="101">
        <f>IF(ISNUMBER(G133), $B145 * H133, "")</f>
        <v>813.00813008129796</v>
      </c>
      <c r="J133" s="15">
        <v>12.2</v>
      </c>
      <c r="K133" s="32">
        <f t="shared" si="68"/>
        <v>-8.1300813008131235E-3</v>
      </c>
      <c r="L133" s="18">
        <f>IF(ISNUMBER(J133), $B145 * K133, "")</f>
        <v>-813.0081300813124</v>
      </c>
      <c r="M133" s="31">
        <v>12.6</v>
      </c>
      <c r="N133" s="32">
        <f t="shared" si="69"/>
        <v>2.4390243902438935E-2</v>
      </c>
      <c r="O133" s="18">
        <f>IF(ISNUMBER(M133), $B145 * N133, "")</f>
        <v>2439.0243902438933</v>
      </c>
      <c r="Q133" s="33"/>
      <c r="R133" s="33"/>
    </row>
    <row r="134" spans="1:19" ht="17.25" thickBot="1">
      <c r="A134" s="130" t="s">
        <v>250</v>
      </c>
      <c r="B134" s="131">
        <v>76.8</v>
      </c>
      <c r="C134" s="79">
        <v>-3.2745591900000003E-2</v>
      </c>
      <c r="D134" s="24">
        <v>76.3</v>
      </c>
      <c r="E134" s="25">
        <f t="shared" si="66"/>
        <v>-6.510416666666667E-3</v>
      </c>
      <c r="F134" s="104">
        <f>IF(ISNUMBER(D134), $B145 * E134, "")</f>
        <v>-651.04166666666674</v>
      </c>
      <c r="G134" s="102">
        <v>76.099999999999994</v>
      </c>
      <c r="H134" s="25">
        <f t="shared" si="67"/>
        <v>-9.1145833333333703E-3</v>
      </c>
      <c r="I134" s="103">
        <f>IF(ISNUMBER(G134), $B145 * H134, "")</f>
        <v>-911.45833333333701</v>
      </c>
      <c r="J134" s="24">
        <v>74.8</v>
      </c>
      <c r="K134" s="25">
        <f t="shared" si="68"/>
        <v>-2.6041666666666668E-2</v>
      </c>
      <c r="L134" s="104">
        <f>IF(ISNUMBER(J134), $B145 * K134, "")</f>
        <v>-2604.166666666667</v>
      </c>
      <c r="M134" s="102">
        <v>76.7</v>
      </c>
      <c r="N134" s="25">
        <f t="shared" si="69"/>
        <v>-1.3020833333332593E-3</v>
      </c>
      <c r="O134" s="104">
        <f>IF(ISNUMBER(M134), $B145 * N134, "")</f>
        <v>-130.20833333332592</v>
      </c>
      <c r="Q134" s="251"/>
      <c r="R134" s="252"/>
      <c r="S134" s="253"/>
    </row>
    <row r="135" spans="1:19">
      <c r="A135" s="123" t="s">
        <v>210</v>
      </c>
      <c r="B135" s="124">
        <v>11.8</v>
      </c>
      <c r="C135" s="76">
        <v>-3.2786885199999997E-2</v>
      </c>
      <c r="D135" s="13">
        <v>11.8</v>
      </c>
      <c r="E135" s="14">
        <f>IF(ISNUMBER(D135), (D135 - $B135) / $B135, "")</f>
        <v>0</v>
      </c>
      <c r="F135" s="16">
        <f>IF(ISNUMBER(D135), $B145 * E135, "")</f>
        <v>0</v>
      </c>
      <c r="G135" s="29">
        <v>11.7</v>
      </c>
      <c r="H135" s="14">
        <f>IF(ISNUMBER(G135), (G135 - $B135) / $B135, "")</f>
        <v>-8.4745762711865603E-3</v>
      </c>
      <c r="I135" s="100">
        <f>IF(ISNUMBER(G135), $B145 * H135, "")</f>
        <v>-847.45762711865598</v>
      </c>
      <c r="J135" s="13">
        <v>11.7</v>
      </c>
      <c r="K135" s="14">
        <f>IF(ISNUMBER(J135), (J135 - $B135) / $B135, "")</f>
        <v>-8.4745762711865603E-3</v>
      </c>
      <c r="L135" s="16">
        <f>IF(ISNUMBER(J135), $B145 * K135, "")</f>
        <v>-847.45762711865598</v>
      </c>
      <c r="M135" s="29">
        <v>11.8</v>
      </c>
      <c r="N135" s="14">
        <f>IF(ISNUMBER(M135), (M135 - $B135) / $B135, "")</f>
        <v>0</v>
      </c>
      <c r="O135" s="16">
        <f>IF(ISNUMBER(M135), $B145 * N135, "")</f>
        <v>0</v>
      </c>
      <c r="Q135" s="254"/>
      <c r="R135" s="255"/>
      <c r="S135" s="256"/>
    </row>
    <row r="136" spans="1:19" ht="17.25" thickBot="1">
      <c r="A136" s="125" t="s">
        <v>234</v>
      </c>
      <c r="B136" s="126">
        <v>68.8</v>
      </c>
      <c r="C136" s="77">
        <v>-3.3707865199999999E-2</v>
      </c>
      <c r="D136" s="15">
        <v>68</v>
      </c>
      <c r="E136" s="32">
        <f t="shared" ref="E136:E139" si="70">IF(ISNUMBER(D136), (D136 - $B136) / $B136, "")</f>
        <v>-1.1627906976744146E-2</v>
      </c>
      <c r="F136" s="18">
        <f>IF(ISNUMBER(D136), $B145 * E136, "")</f>
        <v>-1162.7906976744146</v>
      </c>
      <c r="G136" s="31">
        <v>68</v>
      </c>
      <c r="H136" s="32">
        <f t="shared" ref="H136:H139" si="71">IF(ISNUMBER(G136), (G136 - $B136) / $B136, "")</f>
        <v>-1.1627906976744146E-2</v>
      </c>
      <c r="I136" s="101">
        <f>IF(ISNUMBER(G136), $B145 * H136, "")</f>
        <v>-1162.7906976744146</v>
      </c>
      <c r="J136" s="15">
        <v>67.599999999999994</v>
      </c>
      <c r="K136" s="32">
        <f t="shared" ref="K136:K139" si="72">IF(ISNUMBER(J136), (J136 - $B136) / $B136, "")</f>
        <v>-1.744186046511632E-2</v>
      </c>
      <c r="L136" s="18">
        <f>IF(ISNUMBER(J136), $B145 * K136, "")</f>
        <v>-1744.186046511632</v>
      </c>
      <c r="M136" s="31">
        <v>69.099999999999994</v>
      </c>
      <c r="N136" s="32">
        <f t="shared" ref="N136:N139" si="73">IF(ISNUMBER(M136), (M136 - $B136) / $B136, "")</f>
        <v>4.3604651162790289E-3</v>
      </c>
      <c r="O136" s="18">
        <f>IF(ISNUMBER(M136), $B145 * N136, "")</f>
        <v>436.04651162790287</v>
      </c>
      <c r="Q136" s="257"/>
      <c r="R136" s="258"/>
      <c r="S136" s="259"/>
    </row>
    <row r="137" spans="1:19" ht="17.25" thickBot="1">
      <c r="A137" s="125" t="s">
        <v>208</v>
      </c>
      <c r="B137" s="126">
        <v>13.5</v>
      </c>
      <c r="C137" s="77">
        <v>-3.5714285700000001E-2</v>
      </c>
      <c r="D137" s="15">
        <v>13.1</v>
      </c>
      <c r="E137" s="32">
        <f t="shared" si="70"/>
        <v>-2.9629629629629655E-2</v>
      </c>
      <c r="F137" s="18">
        <f>IF(ISNUMBER(D137), $B145 * E137, "")</f>
        <v>-2962.9629629629653</v>
      </c>
      <c r="G137" s="31">
        <v>13.2</v>
      </c>
      <c r="H137" s="32">
        <f t="shared" si="71"/>
        <v>-2.2222222222222275E-2</v>
      </c>
      <c r="I137" s="101">
        <f>IF(ISNUMBER(G137), $B145 * H137, "")</f>
        <v>-2222.2222222222276</v>
      </c>
      <c r="J137" s="15">
        <v>13.1</v>
      </c>
      <c r="K137" s="32">
        <f t="shared" si="72"/>
        <v>-2.9629629629629655E-2</v>
      </c>
      <c r="L137" s="18">
        <f>IF(ISNUMBER(J137), $B145 * K137, "")</f>
        <v>-2962.9629629629653</v>
      </c>
      <c r="M137" s="31">
        <v>13.4</v>
      </c>
      <c r="N137" s="32">
        <f t="shared" si="73"/>
        <v>-7.4074074074073808E-3</v>
      </c>
      <c r="O137" s="18">
        <f>IF(ISNUMBER(M137), $B145 * N137, "")</f>
        <v>-740.74074074073803</v>
      </c>
      <c r="Q137" s="250"/>
      <c r="R137" s="250"/>
      <c r="S137" s="250"/>
    </row>
    <row r="138" spans="1:19" ht="17.25" thickBot="1">
      <c r="A138" s="125" t="s">
        <v>216</v>
      </c>
      <c r="B138" s="126">
        <v>10.6</v>
      </c>
      <c r="C138" s="77">
        <v>-3.6363636400000003E-2</v>
      </c>
      <c r="D138" s="15">
        <v>10.6</v>
      </c>
      <c r="E138" s="32">
        <f t="shared" si="70"/>
        <v>0</v>
      </c>
      <c r="F138" s="18">
        <f>IF(ISNUMBER(D138), $B145 * E138, "")</f>
        <v>0</v>
      </c>
      <c r="G138" s="31">
        <v>10.8</v>
      </c>
      <c r="H138" s="32">
        <f t="shared" si="71"/>
        <v>1.8867924528301987E-2</v>
      </c>
      <c r="I138" s="101">
        <f>IF(ISNUMBER(G138), $B145 * H138, "")</f>
        <v>1886.7924528301987</v>
      </c>
      <c r="J138" s="15">
        <v>10.7</v>
      </c>
      <c r="K138" s="32">
        <f t="shared" si="72"/>
        <v>9.4339622641509101E-3</v>
      </c>
      <c r="L138" s="18">
        <f>IF(ISNUMBER(J138), $B145 * K138, "")</f>
        <v>943.39622641509106</v>
      </c>
      <c r="M138" s="31">
        <v>10.9</v>
      </c>
      <c r="N138" s="32">
        <f t="shared" si="73"/>
        <v>2.8301886792452897E-2</v>
      </c>
      <c r="O138" s="18">
        <f>IF(ISNUMBER(M138), $B145 * N138, "")</f>
        <v>2830.1886792452897</v>
      </c>
      <c r="Q138" s="260"/>
      <c r="R138" s="260"/>
      <c r="S138" s="260"/>
    </row>
    <row r="139" spans="1:19" ht="17.25" thickBot="1">
      <c r="A139" s="127" t="s">
        <v>190</v>
      </c>
      <c r="B139" s="128">
        <v>17.7</v>
      </c>
      <c r="C139" s="78">
        <v>-3.8043478300000003E-2</v>
      </c>
      <c r="D139" s="20">
        <v>18.2</v>
      </c>
      <c r="E139" s="21">
        <f t="shared" si="70"/>
        <v>2.8248587570621469E-2</v>
      </c>
      <c r="F139" s="22">
        <f>IF(ISNUMBER(D139), $B145 * E139, "")</f>
        <v>2824.8587570621471</v>
      </c>
      <c r="G139" s="30">
        <v>18</v>
      </c>
      <c r="H139" s="21">
        <f t="shared" si="71"/>
        <v>1.6949152542372923E-2</v>
      </c>
      <c r="I139" s="105">
        <f>IF(ISNUMBER(G139), $B145 * H139, "")</f>
        <v>1694.9152542372924</v>
      </c>
      <c r="J139" s="20">
        <v>17.899999999999999</v>
      </c>
      <c r="K139" s="21">
        <f t="shared" si="72"/>
        <v>1.1299435028248548E-2</v>
      </c>
      <c r="L139" s="22">
        <f>IF(ISNUMBER(J139), $B145 * K139, "")</f>
        <v>1129.9435028248547</v>
      </c>
      <c r="M139" s="30">
        <v>18.100000000000001</v>
      </c>
      <c r="N139" s="21">
        <f t="shared" si="73"/>
        <v>2.2598870056497296E-2</v>
      </c>
      <c r="O139" s="22">
        <f>IF(ISNUMBER(M139), $B145 * N139, "")</f>
        <v>2259.8870056497299</v>
      </c>
      <c r="Q139" s="260"/>
      <c r="R139" s="260"/>
      <c r="S139" s="260"/>
    </row>
    <row r="140" spans="1:19" ht="17.25" thickBot="1">
      <c r="A140" s="125" t="s">
        <v>188</v>
      </c>
      <c r="B140" s="129">
        <v>12.1</v>
      </c>
      <c r="C140" s="80">
        <v>-3.9682539699999998E-2</v>
      </c>
      <c r="D140" s="106">
        <v>11.9</v>
      </c>
      <c r="E140" s="107">
        <f>IF(ISNUMBER(D140), (D140 - $B140) / $B140, "")</f>
        <v>-1.6528925619834652E-2</v>
      </c>
      <c r="F140" s="108">
        <f>IF(ISNUMBER(D140), $B145 * E140, "")</f>
        <v>-1652.8925619834652</v>
      </c>
      <c r="G140" s="109">
        <v>11.9</v>
      </c>
      <c r="H140" s="107">
        <f>IF(ISNUMBER(G140), (G140 - $B140) / $B140, "")</f>
        <v>-1.6528925619834652E-2</v>
      </c>
      <c r="I140" s="110">
        <f>IF(ISNUMBER(G140), $B145 * H140, "")</f>
        <v>-1652.8925619834652</v>
      </c>
      <c r="J140" s="106">
        <v>11.9</v>
      </c>
      <c r="K140" s="107">
        <f>IF(ISNUMBER(J140), (J140 - $B140) / $B140, "")</f>
        <v>-1.6528925619834652E-2</v>
      </c>
      <c r="L140" s="108">
        <f>IF(ISNUMBER(J140), $B145 * K140, "")</f>
        <v>-1652.8925619834652</v>
      </c>
      <c r="M140" s="109">
        <v>12.1</v>
      </c>
      <c r="N140" s="107">
        <f>IF(ISNUMBER(M140), (M140 - $B140) / $B140, "")</f>
        <v>0</v>
      </c>
      <c r="O140" s="108">
        <f>IF(ISNUMBER(M140), $B145 * N140, "")</f>
        <v>0</v>
      </c>
      <c r="Q140" s="250"/>
      <c r="R140" s="250"/>
      <c r="S140" s="250"/>
    </row>
    <row r="141" spans="1:19" ht="17.25" thickBot="1">
      <c r="A141" s="125" t="s">
        <v>72</v>
      </c>
      <c r="B141" s="126">
        <v>23.2</v>
      </c>
      <c r="C141" s="77">
        <v>-4.1322313999999999E-2</v>
      </c>
      <c r="D141" s="15">
        <v>22.6</v>
      </c>
      <c r="E141" s="32">
        <f t="shared" ref="E141:E144" si="74">IF(ISNUMBER(D141), (D141 - $B141) / $B141, "")</f>
        <v>-2.5862068965517151E-2</v>
      </c>
      <c r="F141" s="18">
        <f>IF(ISNUMBER(D141), $B145 * E141, "")</f>
        <v>-2586.2068965517151</v>
      </c>
      <c r="G141" s="31">
        <v>22.8</v>
      </c>
      <c r="H141" s="32">
        <f t="shared" ref="H141:H144" si="75">IF(ISNUMBER(G141), (G141 - $B141) / $B141, "")</f>
        <v>-1.7241379310344768E-2</v>
      </c>
      <c r="I141" s="101">
        <f>IF(ISNUMBER(G141), $B145 * H141, "")</f>
        <v>-1724.1379310344769</v>
      </c>
      <c r="J141" s="15">
        <v>22.5</v>
      </c>
      <c r="K141" s="32">
        <f t="shared" ref="K141:K144" si="76">IF(ISNUMBER(J141), (J141 - $B141) / $B141, "")</f>
        <v>-3.0172413793103418E-2</v>
      </c>
      <c r="L141" s="18">
        <f>IF(ISNUMBER(J141), $B145 * K141, "")</f>
        <v>-3017.2413793103419</v>
      </c>
      <c r="M141" s="31">
        <v>23</v>
      </c>
      <c r="N141" s="32">
        <f t="shared" ref="N141:N144" si="77">IF(ISNUMBER(M141), (M141 - $B141) / $B141, "")</f>
        <v>-8.6206896551723842E-3</v>
      </c>
      <c r="O141" s="18">
        <f>IF(ISNUMBER(M141), $B145 * N141, "")</f>
        <v>-862.06896551723844</v>
      </c>
      <c r="Q141" s="250"/>
      <c r="R141" s="250"/>
      <c r="S141" s="250"/>
    </row>
    <row r="142" spans="1:19" ht="17.25" thickBot="1">
      <c r="A142" s="125" t="s">
        <v>204</v>
      </c>
      <c r="B142" s="126">
        <v>14.7</v>
      </c>
      <c r="C142" s="77">
        <v>-4.5454545499999999E-2</v>
      </c>
      <c r="D142" s="15">
        <v>14.6</v>
      </c>
      <c r="E142" s="32">
        <f t="shared" si="74"/>
        <v>-6.8027210884353505E-3</v>
      </c>
      <c r="F142" s="18">
        <f>IF(ISNUMBER(D142), $B145 * E142, "")</f>
        <v>-680.27210884353508</v>
      </c>
      <c r="G142" s="31">
        <v>14.6</v>
      </c>
      <c r="H142" s="32">
        <f t="shared" si="75"/>
        <v>-6.8027210884353505E-3</v>
      </c>
      <c r="I142" s="101">
        <f>IF(ISNUMBER(G142), $B145 * H142, "")</f>
        <v>-680.27210884353508</v>
      </c>
      <c r="J142" s="15">
        <v>14.5</v>
      </c>
      <c r="K142" s="32">
        <f t="shared" si="76"/>
        <v>-1.3605442176870701E-2</v>
      </c>
      <c r="L142" s="18">
        <f>IF(ISNUMBER(J142), $B145 * K142, "")</f>
        <v>-1360.5442176870702</v>
      </c>
      <c r="M142" s="31">
        <v>14.8</v>
      </c>
      <c r="N142" s="32">
        <f t="shared" si="77"/>
        <v>6.802721088435471E-3</v>
      </c>
      <c r="O142" s="18">
        <f>IF(ISNUMBER(M142), $B145 * N142, "")</f>
        <v>680.27210884354713</v>
      </c>
      <c r="Q142" s="250"/>
      <c r="R142" s="250"/>
      <c r="S142" s="25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-1.1489017136335919E-2</v>
      </c>
      <c r="F145" s="28">
        <f>SUM(F125:F144)</f>
        <v>-20680.230845404647</v>
      </c>
      <c r="G145" s="26" t="s">
        <v>271</v>
      </c>
      <c r="H145" s="27">
        <f>IF(COUNT(H125:H144), SUM(H125:H144) / COUNT(H125:H144), 0)</f>
        <v>-8.5780817702997073E-3</v>
      </c>
      <c r="I145" s="28">
        <f>SUM(I125:I144)</f>
        <v>-15440.547186539472</v>
      </c>
      <c r="J145" s="26" t="s">
        <v>271</v>
      </c>
      <c r="K145" s="27">
        <f>IF(COUNT(K125:K144), SUM(K125:K144) / COUNT(K125:K144), 0)</f>
        <v>-1.5988691121731308E-2</v>
      </c>
      <c r="L145" s="28">
        <f>SUM(L125:L144)</f>
        <v>-28779.64401911636</v>
      </c>
      <c r="M145" s="26" t="s">
        <v>271</v>
      </c>
      <c r="N145" s="27">
        <f>IF(COUNT(N125:N144), SUM(N125:N144) / COUNT(N125:N144), 0)</f>
        <v>4.0008365326561117E-3</v>
      </c>
      <c r="O145" s="28">
        <f>SUM(O125:O144)</f>
        <v>7201.5057587810034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231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2021-08-19(목) 오전 00:00</v>
      </c>
      <c r="C150" s="302"/>
      <c r="D150" s="274" t="str">
        <f>TEXT($G$1, "[$-ko-KR]yyyy-mm-dd(ddd) ") &amp; "오후 14:00"</f>
        <v>2021-08-19(목) 오후 14:00</v>
      </c>
      <c r="E150" s="275"/>
      <c r="F150" s="276"/>
      <c r="G150" s="274" t="str">
        <f>TEXT($G$1, "[$-ko-KR]yyyy-mm-dd(ddd) ") &amp; "오후 19:00"</f>
        <v>2021-08-19(목) 오후 19:00</v>
      </c>
      <c r="H150" s="275"/>
      <c r="I150" s="276"/>
      <c r="J150" s="274" t="str">
        <f>TEXT($G$1, "[$-ko-KR]yyyy-mm-dd(ddd) ") &amp; "오후 21:00"</f>
        <v>2021-08-19(목) 오후 21:00</v>
      </c>
      <c r="K150" s="275"/>
      <c r="L150" s="276"/>
      <c r="M150" s="274" t="str">
        <f>TEXT($G$1+1, "[$-ko-KR]yyyy-mm-dd(ddd) ") &amp; "오전 00:00"</f>
        <v>2021-08-20(금)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2" t="s">
        <v>58</v>
      </c>
      <c r="H151" s="233" t="s">
        <v>268</v>
      </c>
      <c r="I151" s="23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110</v>
      </c>
      <c r="B152" s="124">
        <v>181</v>
      </c>
      <c r="C152" s="76">
        <v>-3.2085561499999998E-2</v>
      </c>
      <c r="D152" s="13">
        <v>181</v>
      </c>
      <c r="E152" s="14">
        <f>IF(ISNUMBER(D152), (D152 - $B152) / $B152, "")</f>
        <v>0</v>
      </c>
      <c r="F152" s="16">
        <f>IF(ISNUMBER(D152), $B172 * E152, "")</f>
        <v>0</v>
      </c>
      <c r="G152" s="29">
        <v>184</v>
      </c>
      <c r="H152" s="14">
        <f>IF(ISNUMBER(G152), (G152 - $B152) / $B152, "")</f>
        <v>1.6574585635359115E-2</v>
      </c>
      <c r="I152" s="100">
        <f>IF(ISNUMBER(G152), $B172 * H152, "")</f>
        <v>1657.4585635359115</v>
      </c>
      <c r="J152" s="13">
        <v>187</v>
      </c>
      <c r="K152" s="14">
        <f>IF(ISNUMBER(J152), (J152 - $B152) / $B152, "")</f>
        <v>3.3149171270718231E-2</v>
      </c>
      <c r="L152" s="16">
        <f>IF(ISNUMBER(J152), $B172 * K152, "")</f>
        <v>3314.917127071823</v>
      </c>
      <c r="M152" s="29">
        <v>187</v>
      </c>
      <c r="N152" s="14">
        <f>IF(ISNUMBER(M152), (M152 - $B152) / $B152, "")</f>
        <v>3.3149171270718231E-2</v>
      </c>
      <c r="O152" s="16">
        <f>IF(ISNUMBER(M152), $B172 * N152, "")</f>
        <v>3314.917127071823</v>
      </c>
      <c r="Q152" s="260"/>
      <c r="R152" s="260"/>
      <c r="S152" s="260"/>
    </row>
    <row r="153" spans="1:19" ht="17.25" thickBot="1">
      <c r="A153" s="125" t="s">
        <v>166</v>
      </c>
      <c r="B153" s="126">
        <v>235</v>
      </c>
      <c r="C153" s="77">
        <v>-3.2921810699999998E-2</v>
      </c>
      <c r="D153" s="15">
        <v>256</v>
      </c>
      <c r="E153" s="32">
        <f t="shared" ref="E153:E156" si="78">IF(ISNUMBER(D153), (D153 - $B153) / $B153, "")</f>
        <v>8.9361702127659579E-2</v>
      </c>
      <c r="F153" s="18">
        <f>IF(ISNUMBER(D153), $B172 * E153, "")</f>
        <v>8936.1702127659573</v>
      </c>
      <c r="G153" s="31">
        <v>257</v>
      </c>
      <c r="H153" s="32">
        <f t="shared" ref="H153:H156" si="79">IF(ISNUMBER(G153), (G153 - $B153) / $B153, "")</f>
        <v>9.3617021276595741E-2</v>
      </c>
      <c r="I153" s="101">
        <f>IF(ISNUMBER(G153), $B172 * H153, "")</f>
        <v>9361.7021276595733</v>
      </c>
      <c r="J153" s="15">
        <v>260</v>
      </c>
      <c r="K153" s="32">
        <f t="shared" ref="K153:K156" si="80">IF(ISNUMBER(J153), (J153 - $B153) / $B153, "")</f>
        <v>0.10638297872340426</v>
      </c>
      <c r="L153" s="18">
        <f>IF(ISNUMBER(J153), $B172 * K153, "")</f>
        <v>10638.297872340425</v>
      </c>
      <c r="M153" s="31">
        <v>258</v>
      </c>
      <c r="N153" s="32">
        <f t="shared" ref="N153:N156" si="81">IF(ISNUMBER(M153), (M153 - $B153) / $B153, "")</f>
        <v>9.7872340425531917E-2</v>
      </c>
      <c r="O153" s="18">
        <f>IF(ISNUMBER(M153), $B172 * N153, "")</f>
        <v>9787.2340425531911</v>
      </c>
      <c r="Q153" s="260"/>
      <c r="R153" s="260"/>
      <c r="S153" s="260"/>
    </row>
    <row r="154" spans="1:19" ht="17.25" thickBot="1">
      <c r="A154" s="125" t="s">
        <v>232</v>
      </c>
      <c r="B154" s="126">
        <v>516</v>
      </c>
      <c r="C154" s="77">
        <v>-3.3707865199999999E-2</v>
      </c>
      <c r="D154" s="15">
        <v>518</v>
      </c>
      <c r="E154" s="32">
        <f t="shared" si="78"/>
        <v>3.875968992248062E-3</v>
      </c>
      <c r="F154" s="18">
        <f>IF(ISNUMBER(D154), $B172 * E154, "")</f>
        <v>387.59689922480618</v>
      </c>
      <c r="G154" s="31">
        <v>529</v>
      </c>
      <c r="H154" s="32">
        <f t="shared" si="79"/>
        <v>2.5193798449612403E-2</v>
      </c>
      <c r="I154" s="101">
        <f>IF(ISNUMBER(G154), $B172 * H154, "")</f>
        <v>2519.3798449612405</v>
      </c>
      <c r="J154" s="15">
        <v>526</v>
      </c>
      <c r="K154" s="32">
        <f t="shared" si="80"/>
        <v>1.937984496124031E-2</v>
      </c>
      <c r="L154" s="18">
        <f>IF(ISNUMBER(J154), $B172 * K154, "")</f>
        <v>1937.984496124031</v>
      </c>
      <c r="M154" s="31">
        <v>532</v>
      </c>
      <c r="N154" s="32">
        <f t="shared" si="81"/>
        <v>3.1007751937984496E-2</v>
      </c>
      <c r="O154" s="18">
        <f>IF(ISNUMBER(M154), $B172 * N154, "")</f>
        <v>3100.7751937984494</v>
      </c>
      <c r="Q154" s="250"/>
      <c r="R154" s="250"/>
      <c r="S154" s="250"/>
    </row>
    <row r="155" spans="1:19" ht="17.25" thickBot="1">
      <c r="A155" s="125" t="s">
        <v>252</v>
      </c>
      <c r="B155" s="126">
        <v>971</v>
      </c>
      <c r="C155" s="77">
        <v>-3.3830845800000002E-2</v>
      </c>
      <c r="D155" s="15">
        <v>959</v>
      </c>
      <c r="E155" s="32">
        <f t="shared" si="78"/>
        <v>-1.2358393408856848E-2</v>
      </c>
      <c r="F155" s="18">
        <f>IF(ISNUMBER(D155), $B172 * E155, "")</f>
        <v>-1235.8393408856848</v>
      </c>
      <c r="G155" s="31">
        <v>961</v>
      </c>
      <c r="H155" s="32">
        <f t="shared" si="79"/>
        <v>-1.0298661174047374E-2</v>
      </c>
      <c r="I155" s="101">
        <f>IF(ISNUMBER(G155), $B172 * H155, "")</f>
        <v>-1029.8661174047375</v>
      </c>
      <c r="J155" s="15">
        <v>955</v>
      </c>
      <c r="K155" s="32">
        <f t="shared" si="80"/>
        <v>-1.6477857878475798E-2</v>
      </c>
      <c r="L155" s="18">
        <f>IF(ISNUMBER(J155), $B172 * K155, "")</f>
        <v>-1647.7857878475797</v>
      </c>
      <c r="M155" s="31">
        <v>968</v>
      </c>
      <c r="N155" s="32">
        <f t="shared" si="81"/>
        <v>-3.089598352214212E-3</v>
      </c>
      <c r="O155" s="18">
        <f>IF(ISNUMBER(M155), $B172 * N155, "")</f>
        <v>-308.9598352214212</v>
      </c>
      <c r="Q155" s="250"/>
      <c r="R155" s="250"/>
      <c r="S155" s="250"/>
    </row>
    <row r="156" spans="1:19" ht="17.25" thickBot="1">
      <c r="A156" s="127" t="s">
        <v>206</v>
      </c>
      <c r="B156" s="128">
        <v>342</v>
      </c>
      <c r="C156" s="78">
        <v>-3.3898305099999998E-2</v>
      </c>
      <c r="D156" s="20">
        <v>338</v>
      </c>
      <c r="E156" s="21">
        <f t="shared" si="78"/>
        <v>-1.1695906432748537E-2</v>
      </c>
      <c r="F156" s="22">
        <f>IF(ISNUMBER(D156), $B172 * E156, "")</f>
        <v>-1169.5906432748538</v>
      </c>
      <c r="G156" s="30">
        <v>337</v>
      </c>
      <c r="H156" s="21">
        <f t="shared" si="79"/>
        <v>-1.4619883040935672E-2</v>
      </c>
      <c r="I156" s="105">
        <f>IF(ISNUMBER(G156), $B172 * H156, "")</f>
        <v>-1461.9883040935672</v>
      </c>
      <c r="J156" s="20">
        <v>336</v>
      </c>
      <c r="K156" s="21">
        <f t="shared" si="80"/>
        <v>-1.7543859649122806E-2</v>
      </c>
      <c r="L156" s="22">
        <f>IF(ISNUMBER(J156), $B172 * K156, "")</f>
        <v>-1754.3859649122805</v>
      </c>
      <c r="M156" s="30">
        <v>342</v>
      </c>
      <c r="N156" s="21">
        <f t="shared" si="81"/>
        <v>0</v>
      </c>
      <c r="O156" s="22">
        <f>IF(ISNUMBER(M156), $B172 * N156, "")</f>
        <v>0</v>
      </c>
      <c r="Q156" s="250"/>
      <c r="R156" s="250"/>
      <c r="S156" s="250"/>
    </row>
    <row r="157" spans="1:19" ht="17.25" thickBot="1">
      <c r="A157" s="125" t="s">
        <v>192</v>
      </c>
      <c r="B157" s="129">
        <v>224</v>
      </c>
      <c r="C157" s="80">
        <v>-3.4482758600000003E-2</v>
      </c>
      <c r="D157" s="106">
        <v>220</v>
      </c>
      <c r="E157" s="107">
        <f>IF(ISNUMBER(D157), (D157 - $B157) / $B157, "")</f>
        <v>-1.7857142857142856E-2</v>
      </c>
      <c r="F157" s="108">
        <f>IF(ISNUMBER(D157), $B172 * E157, "")</f>
        <v>-1785.7142857142856</v>
      </c>
      <c r="G157" s="109">
        <v>223</v>
      </c>
      <c r="H157" s="107">
        <f>IF(ISNUMBER(G157), (G157 - $B157) / $B157, "")</f>
        <v>-4.464285714285714E-3</v>
      </c>
      <c r="I157" s="110">
        <f>IF(ISNUMBER(G157), $B172 * H157, "")</f>
        <v>-446.42857142857139</v>
      </c>
      <c r="J157" s="106">
        <v>223</v>
      </c>
      <c r="K157" s="107">
        <f>IF(ISNUMBER(J157), (J157 - $B157) / $B157, "")</f>
        <v>-4.464285714285714E-3</v>
      </c>
      <c r="L157" s="108">
        <f>IF(ISNUMBER(J157), $B172 * K157, "")</f>
        <v>-446.42857142857139</v>
      </c>
      <c r="M157" s="109">
        <v>227</v>
      </c>
      <c r="N157" s="107">
        <f>IF(ISNUMBER(M157), (M157 - $B157) / $B157, "")</f>
        <v>1.3392857142857142E-2</v>
      </c>
      <c r="O157" s="108">
        <f>IF(ISNUMBER(M157), $B172 * N157, "")</f>
        <v>1339.2857142857142</v>
      </c>
      <c r="Q157" s="250"/>
      <c r="R157" s="250"/>
      <c r="S157" s="250"/>
    </row>
    <row r="158" spans="1:19" ht="17.25" thickBot="1">
      <c r="A158" s="125" t="s">
        <v>238</v>
      </c>
      <c r="B158" s="126">
        <v>108</v>
      </c>
      <c r="C158" s="77">
        <v>-3.5714285700000001E-2</v>
      </c>
      <c r="D158" s="15">
        <v>107</v>
      </c>
      <c r="E158" s="32">
        <f t="shared" ref="E158:E161" si="82">IF(ISNUMBER(D158), (D158 - $B158) / $B158, "")</f>
        <v>-9.2592592592592587E-3</v>
      </c>
      <c r="F158" s="18">
        <f>IF(ISNUMBER(D158), $B172 * E158, "")</f>
        <v>-925.92592592592587</v>
      </c>
      <c r="G158" s="31">
        <v>106</v>
      </c>
      <c r="H158" s="32">
        <f t="shared" ref="H158:H161" si="83">IF(ISNUMBER(G158), (G158 - $B158) / $B158, "")</f>
        <v>-1.8518518518518517E-2</v>
      </c>
      <c r="I158" s="101">
        <f>IF(ISNUMBER(G158), $B172 * H158, "")</f>
        <v>-1851.8518518518517</v>
      </c>
      <c r="J158" s="15">
        <v>106</v>
      </c>
      <c r="K158" s="32">
        <f t="shared" ref="K158:K161" si="84">IF(ISNUMBER(J158), (J158 - $B158) / $B158, "")</f>
        <v>-1.8518518518518517E-2</v>
      </c>
      <c r="L158" s="18">
        <f>IF(ISNUMBER(J158), $B172 * K158, "")</f>
        <v>-1851.8518518518517</v>
      </c>
      <c r="M158" s="31">
        <v>109</v>
      </c>
      <c r="N158" s="32">
        <f t="shared" ref="N158:N161" si="85">IF(ISNUMBER(M158), (M158 - $B158) / $B158, "")</f>
        <v>9.2592592592592587E-3</v>
      </c>
      <c r="O158" s="18">
        <f>IF(ISNUMBER(M158), $B172 * N158, "")</f>
        <v>925.92592592592587</v>
      </c>
      <c r="Q158" s="250"/>
      <c r="R158" s="250"/>
      <c r="S158" s="250"/>
    </row>
    <row r="159" spans="1:19" ht="17.25" thickBot="1">
      <c r="A159" s="125" t="s">
        <v>200</v>
      </c>
      <c r="B159" s="126">
        <v>134</v>
      </c>
      <c r="C159" s="77">
        <v>-3.5971222999999997E-2</v>
      </c>
      <c r="D159" s="15">
        <v>133</v>
      </c>
      <c r="E159" s="32">
        <f t="shared" si="82"/>
        <v>-7.462686567164179E-3</v>
      </c>
      <c r="F159" s="18">
        <f>IF(ISNUMBER(D159), $B172 * E159, "")</f>
        <v>-746.26865671641792</v>
      </c>
      <c r="G159" s="31">
        <v>133</v>
      </c>
      <c r="H159" s="32">
        <f t="shared" si="83"/>
        <v>-7.462686567164179E-3</v>
      </c>
      <c r="I159" s="101">
        <f>IF(ISNUMBER(G159), $B172 * H159, "")</f>
        <v>-746.26865671641792</v>
      </c>
      <c r="J159" s="15">
        <v>132</v>
      </c>
      <c r="K159" s="32">
        <f t="shared" si="84"/>
        <v>-1.4925373134328358E-2</v>
      </c>
      <c r="L159" s="18">
        <f>IF(ISNUMBER(J159), $B172 * K159, "")</f>
        <v>-1492.5373134328358</v>
      </c>
      <c r="M159" s="31">
        <v>135</v>
      </c>
      <c r="N159" s="32">
        <f t="shared" si="85"/>
        <v>7.462686567164179E-3</v>
      </c>
      <c r="O159" s="18">
        <f>IF(ISNUMBER(M159), $B172 * N159, "")</f>
        <v>746.26865671641792</v>
      </c>
      <c r="Q159" s="250"/>
      <c r="R159" s="250"/>
      <c r="S159" s="250"/>
    </row>
    <row r="160" spans="1:19" ht="17.25" thickBot="1">
      <c r="A160" s="125" t="s">
        <v>174</v>
      </c>
      <c r="B160" s="126">
        <v>338</v>
      </c>
      <c r="C160" s="77">
        <v>-3.7037037000000002E-2</v>
      </c>
      <c r="D160" s="15">
        <v>344</v>
      </c>
      <c r="E160" s="32">
        <f t="shared" si="82"/>
        <v>1.7751479289940829E-2</v>
      </c>
      <c r="F160" s="18">
        <f>IF(ISNUMBER(D160), $B172 * E160, "")</f>
        <v>1775.1479289940828</v>
      </c>
      <c r="G160" s="31">
        <v>341</v>
      </c>
      <c r="H160" s="32">
        <f t="shared" si="83"/>
        <v>8.8757396449704144E-3</v>
      </c>
      <c r="I160" s="101">
        <f>IF(ISNUMBER(G160), $B172 * H160, "")</f>
        <v>887.5739644970414</v>
      </c>
      <c r="J160" s="15">
        <v>341</v>
      </c>
      <c r="K160" s="32">
        <f t="shared" si="84"/>
        <v>8.8757396449704144E-3</v>
      </c>
      <c r="L160" s="18">
        <f>IF(ISNUMBER(J160), $B172 * K160, "")</f>
        <v>887.5739644970414</v>
      </c>
      <c r="M160" s="31">
        <v>343</v>
      </c>
      <c r="N160" s="32">
        <f t="shared" si="85"/>
        <v>1.4792899408284023E-2</v>
      </c>
      <c r="O160" s="18">
        <f>IF(ISNUMBER(M160), $B172 * N160, "")</f>
        <v>1479.2899408284022</v>
      </c>
      <c r="Q160" s="33"/>
      <c r="R160" s="33"/>
    </row>
    <row r="161" spans="1:19" ht="17.25" thickBot="1">
      <c r="A161" s="130" t="s">
        <v>236</v>
      </c>
      <c r="B161" s="131">
        <v>614</v>
      </c>
      <c r="C161" s="79">
        <v>-3.7617554900000003E-2</v>
      </c>
      <c r="D161" s="24">
        <v>613</v>
      </c>
      <c r="E161" s="25">
        <f t="shared" si="82"/>
        <v>-1.6286644951140066E-3</v>
      </c>
      <c r="F161" s="104">
        <f>IF(ISNUMBER(D161), $B172 * E161, "")</f>
        <v>-162.86644951140065</v>
      </c>
      <c r="G161" s="102">
        <v>610</v>
      </c>
      <c r="H161" s="25">
        <f t="shared" si="83"/>
        <v>-6.5146579804560263E-3</v>
      </c>
      <c r="I161" s="103">
        <f>IF(ISNUMBER(G161), $B172 * H161, "")</f>
        <v>-651.46579804560258</v>
      </c>
      <c r="J161" s="24">
        <v>607</v>
      </c>
      <c r="K161" s="25">
        <f t="shared" si="84"/>
        <v>-1.1400651465798045E-2</v>
      </c>
      <c r="L161" s="104">
        <f>IF(ISNUMBER(J161), $B172 * K161, "")</f>
        <v>-1140.0651465798046</v>
      </c>
      <c r="M161" s="102">
        <v>621</v>
      </c>
      <c r="N161" s="25">
        <f t="shared" si="85"/>
        <v>1.1400651465798045E-2</v>
      </c>
      <c r="O161" s="104">
        <f>IF(ISNUMBER(M161), $B172 * N161, "")</f>
        <v>1140.0651465798046</v>
      </c>
      <c r="Q161" s="251"/>
      <c r="R161" s="252"/>
      <c r="S161" s="253"/>
    </row>
    <row r="162" spans="1:19">
      <c r="A162" s="123" t="s">
        <v>124</v>
      </c>
      <c r="B162" s="124">
        <v>357</v>
      </c>
      <c r="C162" s="76">
        <v>-3.7735849100000003E-2</v>
      </c>
      <c r="D162" s="13">
        <v>350</v>
      </c>
      <c r="E162" s="14">
        <f>IF(ISNUMBER(D162), (D162 - $B162) / $B162, "")</f>
        <v>-1.9607843137254902E-2</v>
      </c>
      <c r="F162" s="16">
        <f>IF(ISNUMBER(D162), $B172 * E162, "")</f>
        <v>-1960.7843137254902</v>
      </c>
      <c r="G162" s="29">
        <v>358</v>
      </c>
      <c r="H162" s="14">
        <f>IF(ISNUMBER(G162), (G162 - $B162) / $B162, "")</f>
        <v>2.8011204481792717E-3</v>
      </c>
      <c r="I162" s="100">
        <f>IF(ISNUMBER(G162), $B172 * H162, "")</f>
        <v>280.1120448179272</v>
      </c>
      <c r="J162" s="13">
        <v>357</v>
      </c>
      <c r="K162" s="14">
        <f>IF(ISNUMBER(J162), (J162 - $B162) / $B162, "")</f>
        <v>0</v>
      </c>
      <c r="L162" s="16">
        <f>IF(ISNUMBER(J162), $B172 * K162, "")</f>
        <v>0</v>
      </c>
      <c r="M162" s="29">
        <v>361</v>
      </c>
      <c r="N162" s="14">
        <f>IF(ISNUMBER(M162), (M162 - $B162) / $B162, "")</f>
        <v>1.1204481792717087E-2</v>
      </c>
      <c r="O162" s="16">
        <f>IF(ISNUMBER(M162), $B172 * N162, "")</f>
        <v>1120.4481792717088</v>
      </c>
      <c r="Q162" s="254"/>
      <c r="R162" s="255"/>
      <c r="S162" s="256"/>
    </row>
    <row r="163" spans="1:19" ht="17.25" thickBot="1">
      <c r="A163" s="125" t="s">
        <v>220</v>
      </c>
      <c r="B163" s="126">
        <v>204</v>
      </c>
      <c r="C163" s="77">
        <v>-3.7735849100000003E-2</v>
      </c>
      <c r="D163" s="15">
        <v>203</v>
      </c>
      <c r="E163" s="32">
        <f t="shared" ref="E163:E166" si="86">IF(ISNUMBER(D163), (D163 - $B163) / $B163, "")</f>
        <v>-4.9019607843137254E-3</v>
      </c>
      <c r="F163" s="18">
        <f>IF(ISNUMBER(D163), $B172 * E163, "")</f>
        <v>-490.19607843137254</v>
      </c>
      <c r="G163" s="31">
        <v>203</v>
      </c>
      <c r="H163" s="32">
        <f t="shared" ref="H163:H166" si="87">IF(ISNUMBER(G163), (G163 - $B163) / $B163, "")</f>
        <v>-4.9019607843137254E-3</v>
      </c>
      <c r="I163" s="101">
        <f>IF(ISNUMBER(G163), $B172 * H163, "")</f>
        <v>-490.19607843137254</v>
      </c>
      <c r="J163" s="15">
        <v>202</v>
      </c>
      <c r="K163" s="32">
        <f t="shared" ref="K163:K166" si="88">IF(ISNUMBER(J163), (J163 - $B163) / $B163, "")</f>
        <v>-9.8039215686274508E-3</v>
      </c>
      <c r="L163" s="18">
        <f>IF(ISNUMBER(J163), $B172 * K163, "")</f>
        <v>-980.39215686274508</v>
      </c>
      <c r="M163" s="31">
        <v>207</v>
      </c>
      <c r="N163" s="32">
        <f t="shared" ref="N163:N166" si="89">IF(ISNUMBER(M163), (M163 - $B163) / $B163, "")</f>
        <v>1.4705882352941176E-2</v>
      </c>
      <c r="O163" s="18">
        <f>IF(ISNUMBER(M163), $B172 * N163, "")</f>
        <v>1470.5882352941176</v>
      </c>
      <c r="Q163" s="257"/>
      <c r="R163" s="258"/>
      <c r="S163" s="259"/>
    </row>
    <row r="164" spans="1:19" ht="17.25" thickBot="1">
      <c r="A164" s="125" t="s">
        <v>228</v>
      </c>
      <c r="B164" s="126">
        <v>378</v>
      </c>
      <c r="C164" s="77">
        <v>-3.8167938899999997E-2</v>
      </c>
      <c r="D164" s="15">
        <v>369</v>
      </c>
      <c r="E164" s="32">
        <f t="shared" si="86"/>
        <v>-2.3809523809523808E-2</v>
      </c>
      <c r="F164" s="18">
        <f>IF(ISNUMBER(D164), $B172 * E164, "")</f>
        <v>-2380.9523809523807</v>
      </c>
      <c r="G164" s="31">
        <v>375</v>
      </c>
      <c r="H164" s="32">
        <f t="shared" si="87"/>
        <v>-7.9365079365079361E-3</v>
      </c>
      <c r="I164" s="101">
        <f>IF(ISNUMBER(G164), $B172 * H164, "")</f>
        <v>-793.65079365079362</v>
      </c>
      <c r="J164" s="15">
        <v>373</v>
      </c>
      <c r="K164" s="32">
        <f t="shared" si="88"/>
        <v>-1.3227513227513227E-2</v>
      </c>
      <c r="L164" s="18">
        <f>IF(ISNUMBER(J164), $B172 * K164, "")</f>
        <v>-1322.7513227513227</v>
      </c>
      <c r="M164" s="31">
        <v>376</v>
      </c>
      <c r="N164" s="32">
        <f t="shared" si="89"/>
        <v>-5.2910052910052907E-3</v>
      </c>
      <c r="O164" s="18">
        <f>IF(ISNUMBER(M164), $B172 * N164, "")</f>
        <v>-529.10052910052912</v>
      </c>
      <c r="Q164" s="250"/>
      <c r="R164" s="250"/>
      <c r="S164" s="250"/>
    </row>
    <row r="165" spans="1:19" ht="17.25" thickBot="1">
      <c r="A165" s="125" t="s">
        <v>57</v>
      </c>
      <c r="B165" s="126">
        <v>222</v>
      </c>
      <c r="C165" s="77">
        <v>-3.8961039000000003E-2</v>
      </c>
      <c r="D165" s="15">
        <v>222</v>
      </c>
      <c r="E165" s="32">
        <f t="shared" si="86"/>
        <v>0</v>
      </c>
      <c r="F165" s="18">
        <f>IF(ISNUMBER(D165), $B172 * E165, "")</f>
        <v>0</v>
      </c>
      <c r="G165" s="31">
        <v>223</v>
      </c>
      <c r="H165" s="32">
        <f t="shared" si="87"/>
        <v>4.5045045045045045E-3</v>
      </c>
      <c r="I165" s="101">
        <f>IF(ISNUMBER(G165), $B172 * H165, "")</f>
        <v>450.45045045045043</v>
      </c>
      <c r="J165" s="15">
        <v>222</v>
      </c>
      <c r="K165" s="32">
        <f t="shared" si="88"/>
        <v>0</v>
      </c>
      <c r="L165" s="18">
        <f>IF(ISNUMBER(J165), $B172 * K165, "")</f>
        <v>0</v>
      </c>
      <c r="M165" s="31">
        <v>226</v>
      </c>
      <c r="N165" s="32">
        <f t="shared" si="89"/>
        <v>1.8018018018018018E-2</v>
      </c>
      <c r="O165" s="18">
        <f>IF(ISNUMBER(M165), $B172 * N165, "")</f>
        <v>1801.8018018018017</v>
      </c>
      <c r="Q165" s="260"/>
      <c r="R165" s="260"/>
      <c r="S165" s="260"/>
    </row>
    <row r="166" spans="1:19" ht="17.25" thickBot="1">
      <c r="A166" s="127" t="s">
        <v>114</v>
      </c>
      <c r="B166" s="128">
        <v>691</v>
      </c>
      <c r="C166" s="78">
        <v>-4.0277777799999998E-2</v>
      </c>
      <c r="D166" s="20">
        <v>674</v>
      </c>
      <c r="E166" s="21">
        <f t="shared" si="86"/>
        <v>-2.4602026049204053E-2</v>
      </c>
      <c r="F166" s="22">
        <f>IF(ISNUMBER(D166), $B172 * E166, "")</f>
        <v>-2460.2026049204055</v>
      </c>
      <c r="G166" s="30">
        <v>671</v>
      </c>
      <c r="H166" s="21">
        <f t="shared" si="87"/>
        <v>-2.8943560057887119E-2</v>
      </c>
      <c r="I166" s="105">
        <f>IF(ISNUMBER(G166), $B172 * H166, "")</f>
        <v>-2894.3560057887121</v>
      </c>
      <c r="J166" s="20">
        <v>665</v>
      </c>
      <c r="K166" s="21">
        <f t="shared" si="88"/>
        <v>-3.7626628075253257E-2</v>
      </c>
      <c r="L166" s="22">
        <f>IF(ISNUMBER(J166), $B172 * K166, "")</f>
        <v>-3762.6628075253257</v>
      </c>
      <c r="M166" s="30">
        <v>677</v>
      </c>
      <c r="N166" s="21">
        <f t="shared" si="89"/>
        <v>-2.0260492040520984E-2</v>
      </c>
      <c r="O166" s="22">
        <f>IF(ISNUMBER(M166), $B172 * N166, "")</f>
        <v>-2026.0492040520983</v>
      </c>
      <c r="Q166" s="260"/>
      <c r="R166" s="260"/>
      <c r="S166" s="260"/>
    </row>
    <row r="167" spans="1:19" ht="17.25" thickBot="1">
      <c r="A167" s="125" t="s">
        <v>164</v>
      </c>
      <c r="B167" s="129">
        <v>321</v>
      </c>
      <c r="C167" s="80">
        <v>-4.1791044800000003E-2</v>
      </c>
      <c r="D167" s="106">
        <v>317</v>
      </c>
      <c r="E167" s="107">
        <f>IF(ISNUMBER(D167), (D167 - $B167) / $B167, "")</f>
        <v>-1.2461059190031152E-2</v>
      </c>
      <c r="F167" s="108">
        <f>IF(ISNUMBER(D167), $B172 * E167, "")</f>
        <v>-1246.1059190031153</v>
      </c>
      <c r="G167" s="109">
        <v>317</v>
      </c>
      <c r="H167" s="107">
        <f>IF(ISNUMBER(G167), (G167 - $B167) / $B167, "")</f>
        <v>-1.2461059190031152E-2</v>
      </c>
      <c r="I167" s="110">
        <f>IF(ISNUMBER(G167), $B172 * H167, "")</f>
        <v>-1246.1059190031153</v>
      </c>
      <c r="J167" s="106">
        <v>314</v>
      </c>
      <c r="K167" s="107">
        <f>IF(ISNUMBER(J167), (J167 - $B167) / $B167, "")</f>
        <v>-2.1806853582554516E-2</v>
      </c>
      <c r="L167" s="108">
        <f>IF(ISNUMBER(J167), $B172 * K167, "")</f>
        <v>-2180.6853582554518</v>
      </c>
      <c r="M167" s="109">
        <v>322</v>
      </c>
      <c r="N167" s="107">
        <f>IF(ISNUMBER(M167), (M167 - $B167) / $B167, "")</f>
        <v>3.1152647975077881E-3</v>
      </c>
      <c r="O167" s="108">
        <f>IF(ISNUMBER(M167), $B172 * N167, "")</f>
        <v>311.52647975077883</v>
      </c>
      <c r="Q167" s="250"/>
      <c r="R167" s="250"/>
      <c r="S167" s="250"/>
    </row>
    <row r="168" spans="1:19" ht="17.25" thickBot="1">
      <c r="A168" s="125" t="s">
        <v>222</v>
      </c>
      <c r="B168" s="126">
        <v>137</v>
      </c>
      <c r="C168" s="77">
        <v>-4.1958042000000001E-2</v>
      </c>
      <c r="D168" s="15">
        <v>135</v>
      </c>
      <c r="E168" s="32">
        <f t="shared" ref="E168:E171" si="90">IF(ISNUMBER(D168), (D168 - $B168) / $B168, "")</f>
        <v>-1.4598540145985401E-2</v>
      </c>
      <c r="F168" s="18">
        <f>IF(ISNUMBER(D168), $B172 * E168, "")</f>
        <v>-1459.8540145985401</v>
      </c>
      <c r="G168" s="31">
        <v>135</v>
      </c>
      <c r="H168" s="32">
        <f t="shared" ref="H168:H171" si="91">IF(ISNUMBER(G168), (G168 - $B168) / $B168, "")</f>
        <v>-1.4598540145985401E-2</v>
      </c>
      <c r="I168" s="101">
        <f>IF(ISNUMBER(G168), $B172 * H168, "")</f>
        <v>-1459.8540145985401</v>
      </c>
      <c r="J168" s="15">
        <v>134</v>
      </c>
      <c r="K168" s="32">
        <f t="shared" ref="K168:K171" si="92">IF(ISNUMBER(J168), (J168 - $B168) / $B168, "")</f>
        <v>-2.1897810218978103E-2</v>
      </c>
      <c r="L168" s="18">
        <f>IF(ISNUMBER(J168), $B172 * K168, "")</f>
        <v>-2189.7810218978102</v>
      </c>
      <c r="M168" s="31">
        <v>137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50"/>
      <c r="R168" s="250"/>
      <c r="S168" s="250"/>
    </row>
    <row r="169" spans="1:19" ht="17.25" thickBot="1">
      <c r="A169" s="125" t="s">
        <v>230</v>
      </c>
      <c r="B169" s="126">
        <v>202</v>
      </c>
      <c r="C169" s="77">
        <v>-4.2654028400000002E-2</v>
      </c>
      <c r="D169" s="15">
        <v>196</v>
      </c>
      <c r="E169" s="32">
        <f t="shared" si="90"/>
        <v>-2.9702970297029702E-2</v>
      </c>
      <c r="F169" s="18">
        <f>IF(ISNUMBER(D169), $B172 * E169, "")</f>
        <v>-2970.2970297029701</v>
      </c>
      <c r="G169" s="31">
        <v>201</v>
      </c>
      <c r="H169" s="32">
        <f t="shared" si="91"/>
        <v>-4.9504950495049506E-3</v>
      </c>
      <c r="I169" s="101">
        <f>IF(ISNUMBER(G169), $B172 * H169, "")</f>
        <v>-495.04950495049508</v>
      </c>
      <c r="J169" s="15">
        <v>200</v>
      </c>
      <c r="K169" s="32">
        <f t="shared" si="92"/>
        <v>-9.9009900990099011E-3</v>
      </c>
      <c r="L169" s="18">
        <f>IF(ISNUMBER(J169), $B172 * K169, "")</f>
        <v>-990.09900990099015</v>
      </c>
      <c r="M169" s="31">
        <v>200</v>
      </c>
      <c r="N169" s="32">
        <f t="shared" si="93"/>
        <v>-9.9009900990099011E-3</v>
      </c>
      <c r="O169" s="18">
        <f>IF(ISNUMBER(M169), $B172 * N169, "")</f>
        <v>-990.09900990099015</v>
      </c>
      <c r="Q169" s="250"/>
      <c r="R169" s="250"/>
      <c r="S169" s="250"/>
    </row>
    <row r="170" spans="1:19">
      <c r="A170" s="125" t="s">
        <v>130</v>
      </c>
      <c r="B170" s="126">
        <v>108</v>
      </c>
      <c r="C170" s="77">
        <v>-4.4247787599999998E-2</v>
      </c>
      <c r="D170" s="15">
        <v>110</v>
      </c>
      <c r="E170" s="32">
        <f t="shared" si="90"/>
        <v>1.8518518518518517E-2</v>
      </c>
      <c r="F170" s="18">
        <f>IF(ISNUMBER(D170), $B172 * E170, "")</f>
        <v>1851.8518518518517</v>
      </c>
      <c r="G170" s="31">
        <v>109</v>
      </c>
      <c r="H170" s="32">
        <f t="shared" si="91"/>
        <v>9.2592592592592587E-3</v>
      </c>
      <c r="I170" s="101">
        <f>IF(ISNUMBER(G170), $B172 * H170, "")</f>
        <v>925.92592592592587</v>
      </c>
      <c r="J170" s="15">
        <v>109</v>
      </c>
      <c r="K170" s="32">
        <f t="shared" si="92"/>
        <v>9.2592592592592587E-3</v>
      </c>
      <c r="L170" s="18">
        <f>IF(ISNUMBER(J170), $B172 * K170, "")</f>
        <v>925.92592592592587</v>
      </c>
      <c r="M170" s="31">
        <v>109</v>
      </c>
      <c r="N170" s="32">
        <f t="shared" si="93"/>
        <v>9.2592592592592587E-3</v>
      </c>
      <c r="O170" s="18">
        <f>IF(ISNUMBER(M170), $B172 * N170, "")</f>
        <v>925.92592592592587</v>
      </c>
      <c r="Q170" s="239"/>
      <c r="R170" s="240"/>
      <c r="S170" s="241"/>
    </row>
    <row r="171" spans="1:19" ht="17.25" thickBot="1">
      <c r="A171" s="130" t="s">
        <v>254</v>
      </c>
      <c r="B171" s="131">
        <v>293</v>
      </c>
      <c r="C171" s="79">
        <v>-4.5602605900000003E-2</v>
      </c>
      <c r="D171" s="24">
        <v>291</v>
      </c>
      <c r="E171" s="25">
        <f t="shared" si="90"/>
        <v>-6.8259385665529011E-3</v>
      </c>
      <c r="F171" s="104">
        <f>IF(ISNUMBER(D171), $B172 * E171, "")</f>
        <v>-682.5938566552901</v>
      </c>
      <c r="G171" s="102">
        <v>292</v>
      </c>
      <c r="H171" s="25">
        <f t="shared" si="91"/>
        <v>-3.4129692832764505E-3</v>
      </c>
      <c r="I171" s="103">
        <f>IF(ISNUMBER(G171), $B172 * H171, "")</f>
        <v>-341.29692832764505</v>
      </c>
      <c r="J171" s="24">
        <v>293</v>
      </c>
      <c r="K171" s="25">
        <f t="shared" si="92"/>
        <v>0</v>
      </c>
      <c r="L171" s="104">
        <f>IF(ISNUMBER(J171), $B172 * K171, "")</f>
        <v>0</v>
      </c>
      <c r="M171" s="102">
        <v>303</v>
      </c>
      <c r="N171" s="25">
        <f t="shared" si="93"/>
        <v>3.4129692832764506E-2</v>
      </c>
      <c r="O171" s="104">
        <f>IF(ISNUMBER(M171), $B172 * N171, "")</f>
        <v>3412.9692832764508</v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-3.3632123035907181E-3</v>
      </c>
      <c r="F172" s="28">
        <f>SUM(F152:F171)</f>
        <v>-6726.4246071814359</v>
      </c>
      <c r="G172" s="26" t="s">
        <v>271</v>
      </c>
      <c r="H172" s="27">
        <f>IF(COUNT(H152:H171), SUM(H152:H171) / COUNT(H152:H171), 0)</f>
        <v>1.0871121887783253E-3</v>
      </c>
      <c r="I172" s="28">
        <f>SUM(I152:I171)</f>
        <v>2174.2243775566458</v>
      </c>
      <c r="J172" s="26" t="s">
        <v>271</v>
      </c>
      <c r="K172" s="27">
        <f>IF(COUNT(K152:K171), SUM(K152:K171) / COUNT(K152:K171), 0)</f>
        <v>-1.0273634636436609E-3</v>
      </c>
      <c r="L172" s="28">
        <f>SUM(L152:L171)</f>
        <v>-2054.7269272873245</v>
      </c>
      <c r="M172" s="26" t="s">
        <v>271</v>
      </c>
      <c r="N172" s="27">
        <f>IF(COUNT(N152:N171), SUM(N152:N171) / COUNT(N152:N171), 0)</f>
        <v>1.3511406537402737E-2</v>
      </c>
      <c r="O172" s="28">
        <f>SUM(O152:O171)</f>
        <v>27022.813074805475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231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2021-08-19(목) 오전 00:00</v>
      </c>
      <c r="C177" s="302"/>
      <c r="D177" s="274" t="str">
        <f>TEXT($G$1, "[$-ko-KR]yyyy-mm-dd(ddd) ") &amp; "오후 14:00"</f>
        <v>2021-08-19(목) 오후 14:00</v>
      </c>
      <c r="E177" s="275"/>
      <c r="F177" s="276"/>
      <c r="G177" s="274" t="str">
        <f>TEXT($G$1, "[$-ko-KR]yyyy-mm-dd(ddd) ") &amp; "오후 19:00"</f>
        <v>2021-08-19(목) 오후 19:00</v>
      </c>
      <c r="H177" s="275"/>
      <c r="I177" s="276"/>
      <c r="J177" s="274" t="str">
        <f>TEXT($G$1, "[$-ko-KR]yyyy-mm-dd(ddd) ") &amp; "오후 21:00"</f>
        <v>2021-08-19(목) 오후 21:00</v>
      </c>
      <c r="K177" s="275"/>
      <c r="L177" s="276"/>
      <c r="M177" s="274" t="str">
        <f>TEXT($G$1+1, "[$-ko-KR]yyyy-mm-dd(ddd) ") &amp; "오전 00:00"</f>
        <v>2021-08-20(금)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2" t="s">
        <v>58</v>
      </c>
      <c r="H178" s="233" t="s">
        <v>268</v>
      </c>
      <c r="I178" s="23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124</v>
      </c>
      <c r="B179" s="124">
        <v>357</v>
      </c>
      <c r="C179" s="76">
        <v>-3.7735849100000003E-2</v>
      </c>
      <c r="D179" s="13">
        <v>350</v>
      </c>
      <c r="E179" s="14">
        <f>IF(ISNUMBER(D179), (D179 - $B179) / $B179, "")</f>
        <v>-1.9607843137254902E-2</v>
      </c>
      <c r="F179" s="16">
        <f>IF(ISNUMBER(D179), $B199 * E179, "")</f>
        <v>-1960.7843137254902</v>
      </c>
      <c r="G179" s="29">
        <v>358</v>
      </c>
      <c r="H179" s="14">
        <f>IF(ISNUMBER(G179), (G179 - $B179) / $B179, "")</f>
        <v>2.8011204481792717E-3</v>
      </c>
      <c r="I179" s="100">
        <f>IF(ISNUMBER(G179), $B199 * H179, "")</f>
        <v>280.1120448179272</v>
      </c>
      <c r="J179" s="13">
        <v>357</v>
      </c>
      <c r="K179" s="14">
        <f>IF(ISNUMBER(J179), (J179 - $B179) / $B179, "")</f>
        <v>0</v>
      </c>
      <c r="L179" s="16">
        <f>IF(ISNUMBER(J179), $B199 * K179, "")</f>
        <v>0</v>
      </c>
      <c r="M179" s="29">
        <v>361</v>
      </c>
      <c r="N179" s="14">
        <f>IF(ISNUMBER(M179), (M179 - $B179) / $B179, "")</f>
        <v>1.1204481792717087E-2</v>
      </c>
      <c r="O179" s="16">
        <f>IF(ISNUMBER(M179), $B199 * N179, "")</f>
        <v>1120.4481792717088</v>
      </c>
      <c r="Q179" s="260"/>
      <c r="R179" s="260"/>
      <c r="S179" s="260"/>
    </row>
    <row r="180" spans="1:19" ht="17.25" thickBot="1">
      <c r="A180" s="125" t="s">
        <v>220</v>
      </c>
      <c r="B180" s="126">
        <v>204</v>
      </c>
      <c r="C180" s="77">
        <v>-3.7735849100000003E-2</v>
      </c>
      <c r="D180" s="15">
        <v>203</v>
      </c>
      <c r="E180" s="32">
        <f t="shared" ref="E180:E183" si="94">IF(ISNUMBER(D180), (D180 - $B180) / $B180, "")</f>
        <v>-4.9019607843137254E-3</v>
      </c>
      <c r="F180" s="18">
        <f>IF(ISNUMBER(D180), $B199 * E180, "")</f>
        <v>-490.19607843137254</v>
      </c>
      <c r="G180" s="31">
        <v>203</v>
      </c>
      <c r="H180" s="32">
        <f t="shared" ref="H180:H183" si="95">IF(ISNUMBER(G180), (G180 - $B180) / $B180, "")</f>
        <v>-4.9019607843137254E-3</v>
      </c>
      <c r="I180" s="101">
        <f>IF(ISNUMBER(G180), $B199 * H180, "")</f>
        <v>-490.19607843137254</v>
      </c>
      <c r="J180" s="15">
        <v>202</v>
      </c>
      <c r="K180" s="32">
        <f t="shared" ref="K180:K183" si="96">IF(ISNUMBER(J180), (J180 - $B180) / $B180, "")</f>
        <v>-9.8039215686274508E-3</v>
      </c>
      <c r="L180" s="18">
        <f>IF(ISNUMBER(J180), $B199 * K180, "")</f>
        <v>-980.39215686274508</v>
      </c>
      <c r="M180" s="31">
        <v>207</v>
      </c>
      <c r="N180" s="32">
        <f t="shared" ref="N180:N183" si="97">IF(ISNUMBER(M180), (M180 - $B180) / $B180, "")</f>
        <v>1.4705882352941176E-2</v>
      </c>
      <c r="O180" s="18">
        <f>IF(ISNUMBER(M180), $B199 * N180, "")</f>
        <v>1470.5882352941176</v>
      </c>
      <c r="Q180" s="260"/>
      <c r="R180" s="260"/>
      <c r="S180" s="260"/>
    </row>
    <row r="181" spans="1:19" ht="17.25" thickBot="1">
      <c r="A181" s="125" t="s">
        <v>190</v>
      </c>
      <c r="B181" s="126">
        <v>17.7</v>
      </c>
      <c r="C181" s="77">
        <v>-3.8043478300000003E-2</v>
      </c>
      <c r="D181" s="15">
        <v>18.2</v>
      </c>
      <c r="E181" s="32">
        <f t="shared" si="94"/>
        <v>2.8248587570621469E-2</v>
      </c>
      <c r="F181" s="18">
        <f>IF(ISNUMBER(D181), $B199 * E181, "")</f>
        <v>2824.8587570621471</v>
      </c>
      <c r="G181" s="31">
        <v>18</v>
      </c>
      <c r="H181" s="32">
        <f t="shared" si="95"/>
        <v>1.6949152542372923E-2</v>
      </c>
      <c r="I181" s="101">
        <f>IF(ISNUMBER(G181), $B199 * H181, "")</f>
        <v>1694.9152542372924</v>
      </c>
      <c r="J181" s="15">
        <v>17.899999999999999</v>
      </c>
      <c r="K181" s="32">
        <f t="shared" si="96"/>
        <v>1.1299435028248548E-2</v>
      </c>
      <c r="L181" s="18">
        <f>IF(ISNUMBER(J181), $B199 * K181, "")</f>
        <v>1129.9435028248547</v>
      </c>
      <c r="M181" s="31">
        <v>18.100000000000001</v>
      </c>
      <c r="N181" s="32">
        <f t="shared" si="97"/>
        <v>2.2598870056497296E-2</v>
      </c>
      <c r="O181" s="18">
        <f>IF(ISNUMBER(M181), $B199 * N181, "")</f>
        <v>2259.8870056497299</v>
      </c>
      <c r="Q181" s="250"/>
      <c r="R181" s="250"/>
      <c r="S181" s="250"/>
    </row>
    <row r="182" spans="1:19" ht="17.25" thickBot="1">
      <c r="A182" s="125" t="s">
        <v>228</v>
      </c>
      <c r="B182" s="126">
        <v>378</v>
      </c>
      <c r="C182" s="77">
        <v>-3.8167938899999997E-2</v>
      </c>
      <c r="D182" s="15">
        <v>369</v>
      </c>
      <c r="E182" s="32">
        <f t="shared" si="94"/>
        <v>-2.3809523809523808E-2</v>
      </c>
      <c r="F182" s="18">
        <f>IF(ISNUMBER(D182), $B199 * E182, "")</f>
        <v>-2380.9523809523807</v>
      </c>
      <c r="G182" s="31">
        <v>375</v>
      </c>
      <c r="H182" s="32">
        <f t="shared" si="95"/>
        <v>-7.9365079365079361E-3</v>
      </c>
      <c r="I182" s="101">
        <f>IF(ISNUMBER(G182), $B199 * H182, "")</f>
        <v>-793.65079365079362</v>
      </c>
      <c r="J182" s="15">
        <v>373</v>
      </c>
      <c r="K182" s="32">
        <f t="shared" si="96"/>
        <v>-1.3227513227513227E-2</v>
      </c>
      <c r="L182" s="18">
        <f>IF(ISNUMBER(J182), $B199 * K182, "")</f>
        <v>-1322.7513227513227</v>
      </c>
      <c r="M182" s="31">
        <v>376</v>
      </c>
      <c r="N182" s="32">
        <f t="shared" si="97"/>
        <v>-5.2910052910052907E-3</v>
      </c>
      <c r="O182" s="18">
        <f>IF(ISNUMBER(M182), $B199 * N182, "")</f>
        <v>-529.10052910052912</v>
      </c>
      <c r="Q182" s="250"/>
      <c r="R182" s="250"/>
      <c r="S182" s="250"/>
    </row>
    <row r="183" spans="1:19" ht="17.25" thickBot="1">
      <c r="A183" s="127" t="s">
        <v>172</v>
      </c>
      <c r="B183" s="128">
        <v>3095</v>
      </c>
      <c r="C183" s="78">
        <v>-3.88198758E-2</v>
      </c>
      <c r="D183" s="20">
        <v>3310</v>
      </c>
      <c r="E183" s="21">
        <f t="shared" si="94"/>
        <v>6.9466882067851371E-2</v>
      </c>
      <c r="F183" s="22">
        <f>IF(ISNUMBER(D183), $B199 * E183, "")</f>
        <v>6946.6882067851375</v>
      </c>
      <c r="G183" s="30">
        <v>3335</v>
      </c>
      <c r="H183" s="21">
        <f t="shared" si="95"/>
        <v>7.7544426494345717E-2</v>
      </c>
      <c r="I183" s="105">
        <f>IF(ISNUMBER(G183), $B199 * H183, "")</f>
        <v>7754.4426494345716</v>
      </c>
      <c r="J183" s="20">
        <v>3250</v>
      </c>
      <c r="K183" s="21">
        <f t="shared" si="96"/>
        <v>5.0080775444264945E-2</v>
      </c>
      <c r="L183" s="22">
        <f>IF(ISNUMBER(J183), $B199 * K183, "")</f>
        <v>5008.0775444264946</v>
      </c>
      <c r="M183" s="30">
        <v>3335</v>
      </c>
      <c r="N183" s="21">
        <f t="shared" si="97"/>
        <v>7.7544426494345717E-2</v>
      </c>
      <c r="O183" s="22">
        <f>IF(ISNUMBER(M183), $B199 * N183, "")</f>
        <v>7754.4426494345716</v>
      </c>
      <c r="Q183" s="250"/>
      <c r="R183" s="250"/>
      <c r="S183" s="250"/>
    </row>
    <row r="184" spans="1:19" ht="17.25" thickBot="1">
      <c r="A184" s="125" t="s">
        <v>57</v>
      </c>
      <c r="B184" s="129">
        <v>222</v>
      </c>
      <c r="C184" s="80">
        <v>-3.8961039000000003E-2</v>
      </c>
      <c r="D184" s="106">
        <v>222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223</v>
      </c>
      <c r="H184" s="107">
        <f>IF(ISNUMBER(G184), (G184 - $B184) / $B184, "")</f>
        <v>4.5045045045045045E-3</v>
      </c>
      <c r="I184" s="110">
        <f>IF(ISNUMBER(G184), $B199 * H184, "")</f>
        <v>450.45045045045043</v>
      </c>
      <c r="J184" s="106">
        <v>222</v>
      </c>
      <c r="K184" s="107">
        <f>IF(ISNUMBER(J184), (J184 - $B184) / $B184, "")</f>
        <v>0</v>
      </c>
      <c r="L184" s="108">
        <f>IF(ISNUMBER(J184), $B199 * K184, "")</f>
        <v>0</v>
      </c>
      <c r="M184" s="109">
        <v>226</v>
      </c>
      <c r="N184" s="107">
        <f>IF(ISNUMBER(M184), (M184 - $B184) / $B184, "")</f>
        <v>1.8018018018018018E-2</v>
      </c>
      <c r="O184" s="108">
        <f>IF(ISNUMBER(M184), $B199 * N184, "")</f>
        <v>1801.8018018018017</v>
      </c>
      <c r="Q184" s="250"/>
      <c r="R184" s="250"/>
      <c r="S184" s="250"/>
    </row>
    <row r="185" spans="1:19" ht="17.25" thickBot="1">
      <c r="A185" s="125" t="s">
        <v>188</v>
      </c>
      <c r="B185" s="126">
        <v>12.1</v>
      </c>
      <c r="C185" s="77">
        <v>-3.9682539699999998E-2</v>
      </c>
      <c r="D185" s="15">
        <v>11.9</v>
      </c>
      <c r="E185" s="32">
        <f t="shared" ref="E185:E188" si="98">IF(ISNUMBER(D185), (D185 - $B185) / $B185, "")</f>
        <v>-1.6528925619834652E-2</v>
      </c>
      <c r="F185" s="18">
        <f>IF(ISNUMBER(D185), $B199 * E185, "")</f>
        <v>-1652.8925619834652</v>
      </c>
      <c r="G185" s="31">
        <v>11.9</v>
      </c>
      <c r="H185" s="32">
        <f t="shared" ref="H185:H188" si="99">IF(ISNUMBER(G185), (G185 - $B185) / $B185, "")</f>
        <v>-1.6528925619834652E-2</v>
      </c>
      <c r="I185" s="101">
        <f>IF(ISNUMBER(G185), $B199 * H185, "")</f>
        <v>-1652.8925619834652</v>
      </c>
      <c r="J185" s="15">
        <v>11.9</v>
      </c>
      <c r="K185" s="32">
        <f t="shared" ref="K185:K188" si="100">IF(ISNUMBER(J185), (J185 - $B185) / $B185, "")</f>
        <v>-1.6528925619834652E-2</v>
      </c>
      <c r="L185" s="18">
        <f>IF(ISNUMBER(J185), $B199 * K185, "")</f>
        <v>-1652.8925619834652</v>
      </c>
      <c r="M185" s="31">
        <v>12.1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0"/>
      <c r="R185" s="250"/>
      <c r="S185" s="250"/>
    </row>
    <row r="186" spans="1:19" ht="17.25" thickBot="1">
      <c r="A186" s="125" t="s">
        <v>170</v>
      </c>
      <c r="B186" s="126">
        <v>30520</v>
      </c>
      <c r="C186" s="77">
        <v>-3.9949669700000003E-2</v>
      </c>
      <c r="D186" s="15">
        <v>31500</v>
      </c>
      <c r="E186" s="32">
        <f t="shared" si="98"/>
        <v>3.2110091743119268E-2</v>
      </c>
      <c r="F186" s="18">
        <f>IF(ISNUMBER(D186), $B199 * E186, "")</f>
        <v>3211.0091743119269</v>
      </c>
      <c r="G186" s="31">
        <v>30670</v>
      </c>
      <c r="H186" s="32">
        <f t="shared" si="99"/>
        <v>4.9148099606815205E-3</v>
      </c>
      <c r="I186" s="101">
        <f>IF(ISNUMBER(G186), $B199 * H186, "")</f>
        <v>491.48099606815202</v>
      </c>
      <c r="J186" s="15">
        <v>30540</v>
      </c>
      <c r="K186" s="32">
        <f t="shared" si="100"/>
        <v>6.5530799475753605E-4</v>
      </c>
      <c r="L186" s="18">
        <f>IF(ISNUMBER(J186), $B199 * K186, "")</f>
        <v>65.530799475753611</v>
      </c>
      <c r="M186" s="31">
        <v>31100</v>
      </c>
      <c r="N186" s="32">
        <f t="shared" si="101"/>
        <v>1.9003931847968544E-2</v>
      </c>
      <c r="O186" s="18">
        <f>IF(ISNUMBER(M186), $B199 * N186, "")</f>
        <v>1900.3931847968545</v>
      </c>
      <c r="Q186" s="250"/>
      <c r="R186" s="250"/>
      <c r="S186" s="250"/>
    </row>
    <row r="187" spans="1:19" ht="17.25" thickBot="1">
      <c r="A187" s="125" t="s">
        <v>120</v>
      </c>
      <c r="B187" s="126">
        <v>4780</v>
      </c>
      <c r="C187" s="77">
        <v>-4.0160642599999997E-2</v>
      </c>
      <c r="D187" s="15">
        <v>4695</v>
      </c>
      <c r="E187" s="32">
        <f t="shared" si="98"/>
        <v>-1.7782426778242679E-2</v>
      </c>
      <c r="F187" s="18">
        <f>IF(ISNUMBER(D187), $B199 * E187, "")</f>
        <v>-1778.242677824268</v>
      </c>
      <c r="G187" s="31">
        <v>4690</v>
      </c>
      <c r="H187" s="32">
        <f t="shared" si="99"/>
        <v>-1.8828451882845189E-2</v>
      </c>
      <c r="I187" s="101">
        <f>IF(ISNUMBER(G187), $B199 * H187, "")</f>
        <v>-1882.8451882845188</v>
      </c>
      <c r="J187" s="15">
        <v>4670</v>
      </c>
      <c r="K187" s="32">
        <f t="shared" si="100"/>
        <v>-2.3012552301255231E-2</v>
      </c>
      <c r="L187" s="18">
        <f>IF(ISNUMBER(J187), $B199 * K187, "")</f>
        <v>-2301.2552301255232</v>
      </c>
      <c r="M187" s="31">
        <v>4770</v>
      </c>
      <c r="N187" s="32">
        <f t="shared" si="101"/>
        <v>-2.0920502092050207E-3</v>
      </c>
      <c r="O187" s="18">
        <f>IF(ISNUMBER(M187), $B199 * N187, "")</f>
        <v>-209.20502092050208</v>
      </c>
      <c r="Q187" s="33"/>
      <c r="R187" s="33"/>
    </row>
    <row r="188" spans="1:19" ht="17.25" thickBot="1">
      <c r="A188" s="130" t="s">
        <v>114</v>
      </c>
      <c r="B188" s="131">
        <v>691</v>
      </c>
      <c r="C188" s="79">
        <v>-4.0277777799999998E-2</v>
      </c>
      <c r="D188" s="24">
        <v>674</v>
      </c>
      <c r="E188" s="25">
        <f t="shared" si="98"/>
        <v>-2.4602026049204053E-2</v>
      </c>
      <c r="F188" s="104">
        <f>IF(ISNUMBER(D188), $B199 * E188, "")</f>
        <v>-2460.2026049204055</v>
      </c>
      <c r="G188" s="102">
        <v>671</v>
      </c>
      <c r="H188" s="25">
        <f t="shared" si="99"/>
        <v>-2.8943560057887119E-2</v>
      </c>
      <c r="I188" s="103">
        <f>IF(ISNUMBER(G188), $B199 * H188, "")</f>
        <v>-2894.3560057887121</v>
      </c>
      <c r="J188" s="24">
        <v>665</v>
      </c>
      <c r="K188" s="25">
        <f t="shared" si="100"/>
        <v>-3.7626628075253257E-2</v>
      </c>
      <c r="L188" s="104">
        <f>IF(ISNUMBER(J188), $B199 * K188, "")</f>
        <v>-3762.6628075253257</v>
      </c>
      <c r="M188" s="102">
        <v>677</v>
      </c>
      <c r="N188" s="25">
        <f t="shared" si="101"/>
        <v>-2.0260492040520984E-2</v>
      </c>
      <c r="O188" s="104">
        <f>IF(ISNUMBER(M188), $B199 * N188, "")</f>
        <v>-2026.0492040520983</v>
      </c>
      <c r="Q188" s="251"/>
      <c r="R188" s="252"/>
      <c r="S188" s="253"/>
    </row>
    <row r="189" spans="1:19">
      <c r="A189" s="123" t="s">
        <v>72</v>
      </c>
      <c r="B189" s="124">
        <v>23.2</v>
      </c>
      <c r="C189" s="76">
        <v>-4.1322313999999999E-2</v>
      </c>
      <c r="D189" s="13">
        <v>22.6</v>
      </c>
      <c r="E189" s="14">
        <f>IF(ISNUMBER(D189), (D189 - $B189) / $B189, "")</f>
        <v>-2.5862068965517151E-2</v>
      </c>
      <c r="F189" s="16">
        <f>IF(ISNUMBER(D189), $B199 * E189, "")</f>
        <v>-2586.2068965517151</v>
      </c>
      <c r="G189" s="29">
        <v>22.8</v>
      </c>
      <c r="H189" s="14">
        <f>IF(ISNUMBER(G189), (G189 - $B189) / $B189, "")</f>
        <v>-1.7241379310344768E-2</v>
      </c>
      <c r="I189" s="100">
        <f>IF(ISNUMBER(G189), $B199 * H189, "")</f>
        <v>-1724.1379310344769</v>
      </c>
      <c r="J189" s="13">
        <v>22.5</v>
      </c>
      <c r="K189" s="14">
        <f>IF(ISNUMBER(J189), (J189 - $B189) / $B189, "")</f>
        <v>-3.0172413793103418E-2</v>
      </c>
      <c r="L189" s="16">
        <f>IF(ISNUMBER(J189), $B199 * K189, "")</f>
        <v>-3017.2413793103419</v>
      </c>
      <c r="M189" s="29">
        <v>23</v>
      </c>
      <c r="N189" s="14">
        <f>IF(ISNUMBER(M189), (M189 - $B189) / $B189, "")</f>
        <v>-8.6206896551723842E-3</v>
      </c>
      <c r="O189" s="16">
        <f>IF(ISNUMBER(M189), $B199 * N189, "")</f>
        <v>-862.06896551723844</v>
      </c>
      <c r="Q189" s="254"/>
      <c r="R189" s="255"/>
      <c r="S189" s="256"/>
    </row>
    <row r="190" spans="1:19" ht="17.25" thickBot="1">
      <c r="A190" s="125" t="s">
        <v>164</v>
      </c>
      <c r="B190" s="126">
        <v>321</v>
      </c>
      <c r="C190" s="77">
        <v>-4.1791044800000003E-2</v>
      </c>
      <c r="D190" s="15">
        <v>317</v>
      </c>
      <c r="E190" s="32">
        <f t="shared" ref="E190:E193" si="102">IF(ISNUMBER(D190), (D190 - $B190) / $B190, "")</f>
        <v>-1.2461059190031152E-2</v>
      </c>
      <c r="F190" s="18">
        <f>IF(ISNUMBER(D190), $B199 * E190, "")</f>
        <v>-1246.1059190031153</v>
      </c>
      <c r="G190" s="31">
        <v>317</v>
      </c>
      <c r="H190" s="32">
        <f t="shared" ref="H190:H193" si="103">IF(ISNUMBER(G190), (G190 - $B190) / $B190, "")</f>
        <v>-1.2461059190031152E-2</v>
      </c>
      <c r="I190" s="101">
        <f>IF(ISNUMBER(G190), $B199 * H190, "")</f>
        <v>-1246.1059190031153</v>
      </c>
      <c r="J190" s="15">
        <v>314</v>
      </c>
      <c r="K190" s="32">
        <f t="shared" ref="K190:K193" si="104">IF(ISNUMBER(J190), (J190 - $B190) / $B190, "")</f>
        <v>-2.1806853582554516E-2</v>
      </c>
      <c r="L190" s="18">
        <f>IF(ISNUMBER(J190), $B199 * K190, "")</f>
        <v>-2180.6853582554518</v>
      </c>
      <c r="M190" s="31">
        <v>322</v>
      </c>
      <c r="N190" s="32">
        <f t="shared" ref="N190:N193" si="105">IF(ISNUMBER(M190), (M190 - $B190) / $B190, "")</f>
        <v>3.1152647975077881E-3</v>
      </c>
      <c r="O190" s="18">
        <f>IF(ISNUMBER(M190), $B199 * N190, "")</f>
        <v>311.52647975077883</v>
      </c>
      <c r="Q190" s="257"/>
      <c r="R190" s="258"/>
      <c r="S190" s="259"/>
    </row>
    <row r="191" spans="1:19" ht="17.25" thickBot="1">
      <c r="A191" s="125" t="s">
        <v>222</v>
      </c>
      <c r="B191" s="126">
        <v>137</v>
      </c>
      <c r="C191" s="77">
        <v>-4.1958042000000001E-2</v>
      </c>
      <c r="D191" s="15">
        <v>135</v>
      </c>
      <c r="E191" s="32">
        <f t="shared" si="102"/>
        <v>-1.4598540145985401E-2</v>
      </c>
      <c r="F191" s="18">
        <f>IF(ISNUMBER(D191), $B199 * E191, "")</f>
        <v>-1459.8540145985401</v>
      </c>
      <c r="G191" s="31">
        <v>135</v>
      </c>
      <c r="H191" s="32">
        <f t="shared" si="103"/>
        <v>-1.4598540145985401E-2</v>
      </c>
      <c r="I191" s="101">
        <f>IF(ISNUMBER(G191), $B199 * H191, "")</f>
        <v>-1459.8540145985401</v>
      </c>
      <c r="J191" s="15">
        <v>134</v>
      </c>
      <c r="K191" s="32">
        <f t="shared" si="104"/>
        <v>-2.1897810218978103E-2</v>
      </c>
      <c r="L191" s="18">
        <f>IF(ISNUMBER(J191), $B199 * K191, "")</f>
        <v>-2189.7810218978102</v>
      </c>
      <c r="M191" s="31">
        <v>137</v>
      </c>
      <c r="N191" s="32">
        <f t="shared" si="105"/>
        <v>0</v>
      </c>
      <c r="O191" s="18">
        <f>IF(ISNUMBER(M191), $B199 * N191, "")</f>
        <v>0</v>
      </c>
      <c r="Q191" s="250"/>
      <c r="R191" s="250"/>
      <c r="S191" s="250"/>
    </row>
    <row r="192" spans="1:19" ht="17.25" thickBot="1">
      <c r="A192" s="125" t="s">
        <v>186</v>
      </c>
      <c r="B192" s="126">
        <v>9335</v>
      </c>
      <c r="C192" s="77">
        <v>-4.2564102600000001E-2</v>
      </c>
      <c r="D192" s="15">
        <v>9210</v>
      </c>
      <c r="E192" s="32">
        <f t="shared" si="102"/>
        <v>-1.339046598821639E-2</v>
      </c>
      <c r="F192" s="18">
        <f>IF(ISNUMBER(D192), $B199 * E192, "")</f>
        <v>-1339.046598821639</v>
      </c>
      <c r="G192" s="31">
        <v>9230</v>
      </c>
      <c r="H192" s="32">
        <f t="shared" si="103"/>
        <v>-1.1247991430101767E-2</v>
      </c>
      <c r="I192" s="101">
        <f>IF(ISNUMBER(G192), $B199 * H192, "")</f>
        <v>-1124.7991430101767</v>
      </c>
      <c r="J192" s="15">
        <v>9215</v>
      </c>
      <c r="K192" s="32">
        <f t="shared" si="104"/>
        <v>-1.2854847348687734E-2</v>
      </c>
      <c r="L192" s="18">
        <f>IF(ISNUMBER(J192), $B199 * K192, "")</f>
        <v>-1285.4847348687733</v>
      </c>
      <c r="M192" s="31">
        <v>9355</v>
      </c>
      <c r="N192" s="32">
        <f t="shared" si="105"/>
        <v>2.1424745581146223E-3</v>
      </c>
      <c r="O192" s="18">
        <f>IF(ISNUMBER(M192), $B199 * N192, "")</f>
        <v>214.24745581146223</v>
      </c>
      <c r="Q192" s="260"/>
      <c r="R192" s="260"/>
      <c r="S192" s="260"/>
    </row>
    <row r="193" spans="1:19" ht="17.25" thickBot="1">
      <c r="A193" s="127" t="s">
        <v>230</v>
      </c>
      <c r="B193" s="128">
        <v>202</v>
      </c>
      <c r="C193" s="78">
        <v>-4.2654028400000002E-2</v>
      </c>
      <c r="D193" s="20">
        <v>196</v>
      </c>
      <c r="E193" s="21">
        <f t="shared" si="102"/>
        <v>-2.9702970297029702E-2</v>
      </c>
      <c r="F193" s="22">
        <f>IF(ISNUMBER(D193), $B199 * E193, "")</f>
        <v>-2970.2970297029701</v>
      </c>
      <c r="G193" s="30">
        <v>201</v>
      </c>
      <c r="H193" s="21">
        <f t="shared" si="103"/>
        <v>-4.9504950495049506E-3</v>
      </c>
      <c r="I193" s="105">
        <f>IF(ISNUMBER(G193), $B199 * H193, "")</f>
        <v>-495.04950495049508</v>
      </c>
      <c r="J193" s="20">
        <v>200</v>
      </c>
      <c r="K193" s="21">
        <f t="shared" si="104"/>
        <v>-9.9009900990099011E-3</v>
      </c>
      <c r="L193" s="22">
        <f>IF(ISNUMBER(J193), $B199 * K193, "")</f>
        <v>-990.09900990099015</v>
      </c>
      <c r="M193" s="30">
        <v>200</v>
      </c>
      <c r="N193" s="21">
        <f t="shared" si="105"/>
        <v>-9.9009900990099011E-3</v>
      </c>
      <c r="O193" s="22">
        <f>IF(ISNUMBER(M193), $B199 * N193, "")</f>
        <v>-990.09900990099015</v>
      </c>
      <c r="Q193" s="260"/>
      <c r="R193" s="260"/>
      <c r="S193" s="260"/>
    </row>
    <row r="194" spans="1:19" ht="17.25" thickBot="1">
      <c r="A194" s="125" t="s">
        <v>130</v>
      </c>
      <c r="B194" s="129">
        <v>108</v>
      </c>
      <c r="C194" s="80">
        <v>-4.4247787599999998E-2</v>
      </c>
      <c r="D194" s="106">
        <v>110</v>
      </c>
      <c r="E194" s="107">
        <f>IF(ISNUMBER(D194), (D194 - $B194) / $B194, "")</f>
        <v>1.8518518518518517E-2</v>
      </c>
      <c r="F194" s="108">
        <f>IF(ISNUMBER(D194), $B199 * E194, "")</f>
        <v>1851.8518518518517</v>
      </c>
      <c r="G194" s="109">
        <v>109</v>
      </c>
      <c r="H194" s="107">
        <f>IF(ISNUMBER(G194), (G194 - $B194) / $B194, "")</f>
        <v>9.2592592592592587E-3</v>
      </c>
      <c r="I194" s="110">
        <f>IF(ISNUMBER(G194), $B199 * H194, "")</f>
        <v>925.92592592592587</v>
      </c>
      <c r="J194" s="106">
        <v>109</v>
      </c>
      <c r="K194" s="107">
        <f>IF(ISNUMBER(J194), (J194 - $B194) / $B194, "")</f>
        <v>9.2592592592592587E-3</v>
      </c>
      <c r="L194" s="108">
        <f>IF(ISNUMBER(J194), $B199 * K194, "")</f>
        <v>925.92592592592587</v>
      </c>
      <c r="M194" s="109">
        <v>109</v>
      </c>
      <c r="N194" s="107">
        <f>IF(ISNUMBER(M194), (M194 - $B194) / $B194, "")</f>
        <v>9.2592592592592587E-3</v>
      </c>
      <c r="O194" s="108">
        <f>IF(ISNUMBER(M194), $B199 * N194, "")</f>
        <v>925.92592592592587</v>
      </c>
      <c r="Q194" s="250"/>
      <c r="R194" s="250"/>
      <c r="S194" s="250"/>
    </row>
    <row r="195" spans="1:19" ht="17.25" thickBot="1">
      <c r="A195" s="125" t="s">
        <v>226</v>
      </c>
      <c r="B195" s="126">
        <v>1940</v>
      </c>
      <c r="C195" s="77">
        <v>-4.4334975399999997E-2</v>
      </c>
      <c r="D195" s="15">
        <v>1910</v>
      </c>
      <c r="E195" s="32">
        <f t="shared" ref="E195:E198" si="106">IF(ISNUMBER(D195), (D195 - $B195) / $B195, "")</f>
        <v>-1.5463917525773196E-2</v>
      </c>
      <c r="F195" s="18">
        <f>IF(ISNUMBER(D195), $B199 * E195, "")</f>
        <v>-1546.3917525773197</v>
      </c>
      <c r="G195" s="31">
        <v>1910</v>
      </c>
      <c r="H195" s="32">
        <f t="shared" ref="H195:H198" si="107">IF(ISNUMBER(G195), (G195 - $B195) / $B195, "")</f>
        <v>-1.5463917525773196E-2</v>
      </c>
      <c r="I195" s="101">
        <f>IF(ISNUMBER(G195), $B199 * H195, "")</f>
        <v>-1546.3917525773197</v>
      </c>
      <c r="J195" s="15">
        <v>1905</v>
      </c>
      <c r="K195" s="32">
        <f t="shared" ref="K195:K198" si="108">IF(ISNUMBER(J195), (J195 - $B195) / $B195, "")</f>
        <v>-1.804123711340206E-2</v>
      </c>
      <c r="L195" s="18">
        <f>IF(ISNUMBER(J195), $B199 * K195, "")</f>
        <v>-1804.123711340206</v>
      </c>
      <c r="M195" s="31">
        <v>1940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50"/>
      <c r="R195" s="250"/>
      <c r="S195" s="250"/>
    </row>
    <row r="196" spans="1:19" ht="17.25" thickBot="1">
      <c r="A196" s="125" t="s">
        <v>204</v>
      </c>
      <c r="B196" s="126">
        <v>14.7</v>
      </c>
      <c r="C196" s="77">
        <v>-4.5454545499999999E-2</v>
      </c>
      <c r="D196" s="15">
        <v>14.6</v>
      </c>
      <c r="E196" s="32">
        <f t="shared" si="106"/>
        <v>-6.8027210884353505E-3</v>
      </c>
      <c r="F196" s="18">
        <f>IF(ISNUMBER(D196), $B199 * E196, "")</f>
        <v>-680.27210884353508</v>
      </c>
      <c r="G196" s="31">
        <v>14.6</v>
      </c>
      <c r="H196" s="32">
        <f t="shared" si="107"/>
        <v>-6.8027210884353505E-3</v>
      </c>
      <c r="I196" s="101">
        <f>IF(ISNUMBER(G196), $B199 * H196, "")</f>
        <v>-680.27210884353508</v>
      </c>
      <c r="J196" s="15">
        <v>14.5</v>
      </c>
      <c r="K196" s="32">
        <f t="shared" si="108"/>
        <v>-1.3605442176870701E-2</v>
      </c>
      <c r="L196" s="18">
        <f>IF(ISNUMBER(J196), $B199 * K196, "")</f>
        <v>-1360.5442176870702</v>
      </c>
      <c r="M196" s="31">
        <v>14.8</v>
      </c>
      <c r="N196" s="32">
        <f t="shared" si="109"/>
        <v>6.802721088435471E-3</v>
      </c>
      <c r="O196" s="18">
        <f>IF(ISNUMBER(M196), $B199 * N196, "")</f>
        <v>680.27210884354713</v>
      </c>
      <c r="Q196" s="250"/>
      <c r="R196" s="250"/>
      <c r="S196" s="250"/>
    </row>
    <row r="197" spans="1:19">
      <c r="A197" s="125" t="s">
        <v>254</v>
      </c>
      <c r="B197" s="126">
        <v>293</v>
      </c>
      <c r="C197" s="77">
        <v>-4.5602605900000003E-2</v>
      </c>
      <c r="D197" s="15">
        <v>291</v>
      </c>
      <c r="E197" s="32">
        <f t="shared" si="106"/>
        <v>-6.8259385665529011E-3</v>
      </c>
      <c r="F197" s="18">
        <f>IF(ISNUMBER(D197), $B199 * E197, "")</f>
        <v>-682.5938566552901</v>
      </c>
      <c r="G197" s="31">
        <v>292</v>
      </c>
      <c r="H197" s="32">
        <f t="shared" si="107"/>
        <v>-3.4129692832764505E-3</v>
      </c>
      <c r="I197" s="101">
        <f>IF(ISNUMBER(G197), $B199 * H197, "")</f>
        <v>-341.29692832764505</v>
      </c>
      <c r="J197" s="15">
        <v>293</v>
      </c>
      <c r="K197" s="32">
        <f t="shared" si="108"/>
        <v>0</v>
      </c>
      <c r="L197" s="18">
        <f>IF(ISNUMBER(J197), $B199 * K197, "")</f>
        <v>0</v>
      </c>
      <c r="M197" s="31">
        <v>303</v>
      </c>
      <c r="N197" s="32">
        <f t="shared" si="109"/>
        <v>3.4129692832764506E-2</v>
      </c>
      <c r="O197" s="18">
        <f>IF(ISNUMBER(M197), $B199 * N197, "")</f>
        <v>3412.9692832764508</v>
      </c>
      <c r="Q197" s="239"/>
      <c r="R197" s="240"/>
      <c r="S197" s="241"/>
    </row>
    <row r="198" spans="1:19" ht="17.25" thickBot="1">
      <c r="A198" s="130" t="s">
        <v>214</v>
      </c>
      <c r="B198" s="131">
        <v>1110</v>
      </c>
      <c r="C198" s="79">
        <v>-4.7210300400000002E-2</v>
      </c>
      <c r="D198" s="24">
        <v>1085</v>
      </c>
      <c r="E198" s="25">
        <f t="shared" si="106"/>
        <v>-2.2522522522522521E-2</v>
      </c>
      <c r="F198" s="104">
        <f>IF(ISNUMBER(D198), $B199 * E198, "")</f>
        <v>-2252.2522522522522</v>
      </c>
      <c r="G198" s="102">
        <v>1120</v>
      </c>
      <c r="H198" s="25">
        <f t="shared" si="107"/>
        <v>9.0090090090090089E-3</v>
      </c>
      <c r="I198" s="103">
        <f>IF(ISNUMBER(G198), $B199 * H198, "")</f>
        <v>900.90090090090087</v>
      </c>
      <c r="J198" s="24">
        <v>1135</v>
      </c>
      <c r="K198" s="25">
        <f t="shared" si="108"/>
        <v>2.2522522522522521E-2</v>
      </c>
      <c r="L198" s="104">
        <f>IF(ISNUMBER(J198), $B199 * K198, "")</f>
        <v>2252.2522522522522</v>
      </c>
      <c r="M198" s="102">
        <v>1125</v>
      </c>
      <c r="N198" s="25">
        <f t="shared" si="109"/>
        <v>1.3513513513513514E-2</v>
      </c>
      <c r="O198" s="104">
        <f>IF(ISNUMBER(M198), $B199 * N198, "")</f>
        <v>1351.3513513513515</v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-5.3259415284163487E-3</v>
      </c>
      <c r="F199" s="28">
        <f>SUM(F179:F198)</f>
        <v>-10651.883056832696</v>
      </c>
      <c r="G199" s="26" t="s">
        <v>271</v>
      </c>
      <c r="H199" s="27">
        <f>IF(COUNT(H179:H198), SUM(H179:H198) / COUNT(H179:H198), 0)</f>
        <v>-1.9168098543244729E-3</v>
      </c>
      <c r="I199" s="28">
        <f>SUM(I179:I198)</f>
        <v>-3833.619708648946</v>
      </c>
      <c r="J199" s="26" t="s">
        <v>271</v>
      </c>
      <c r="K199" s="27">
        <f>IF(COUNT(K179:K198), SUM(K179:K198) / COUNT(K179:K198), 0)</f>
        <v>-6.7330917438018726E-3</v>
      </c>
      <c r="L199" s="28">
        <f>SUM(L179:L198)</f>
        <v>-13466.183487603746</v>
      </c>
      <c r="M199" s="26" t="s">
        <v>271</v>
      </c>
      <c r="N199" s="27">
        <f>IF(COUNT(N179:N198), SUM(N179:N198) / COUNT(N179:N198), 0)</f>
        <v>9.2936654658584694E-3</v>
      </c>
      <c r="O199" s="28">
        <f>SUM(O179:O198)</f>
        <v>18587.330931716937</v>
      </c>
      <c r="Q199" s="245"/>
      <c r="R199" s="246"/>
      <c r="S199" s="24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5" priority="157">
      <formula>AND($N17 &gt; 0, ISNUMBER($N17))</formula>
    </cfRule>
    <cfRule type="expression" dxfId="374" priority="158">
      <formula>AND($N17 = 0 * ISNUMBER($N17))</formula>
    </cfRule>
    <cfRule type="expression" dxfId="373" priority="159">
      <formula>AND($N17 &lt; 0, ISNUMBER($N17))</formula>
    </cfRule>
  </conditionalFormatting>
  <conditionalFormatting sqref="A17:F36">
    <cfRule type="expression" dxfId="372" priority="166">
      <formula>AND($E17 &gt; 0, ISNUMBER($E17))</formula>
    </cfRule>
    <cfRule type="expression" dxfId="371" priority="167">
      <formula>AND($E17 = 0 * ISNUMBER($E17))</formula>
    </cfRule>
    <cfRule type="expression" dxfId="370" priority="168">
      <formula>AND($E17 &lt; 0, ISNUMBER($E17))</formula>
    </cfRule>
  </conditionalFormatting>
  <conditionalFormatting sqref="A17:C36 G17:I36">
    <cfRule type="expression" dxfId="369" priority="163">
      <formula>AND($H17 &gt; 0, ISNUMBER($H17))</formula>
    </cfRule>
    <cfRule type="expression" dxfId="368" priority="164">
      <formula>AND($H17 = 0 * ISNUMBER($H17))</formula>
    </cfRule>
    <cfRule type="expression" dxfId="367" priority="165">
      <formula>AND($H17 &lt; 0, ISNUMBER($H17))</formula>
    </cfRule>
  </conditionalFormatting>
  <conditionalFormatting sqref="A17:C36 J17:L36">
    <cfRule type="expression" dxfId="366" priority="160">
      <formula>AND($K17 &gt; 0, ISNUMBER($K17))</formula>
    </cfRule>
    <cfRule type="expression" dxfId="365" priority="161">
      <formula>AND($K17 = 0 * ISNUMBER($K17))</formula>
    </cfRule>
    <cfRule type="expression" dxfId="364" priority="162">
      <formula>AND($K17 &lt; 0, ISNUMBER($K17))</formula>
    </cfRule>
  </conditionalFormatting>
  <conditionalFormatting sqref="D15:F16 E37:F37">
    <cfRule type="expression" dxfId="363" priority="154">
      <formula>$E$37 &gt; 0</formula>
    </cfRule>
    <cfRule type="expression" dxfId="362" priority="155">
      <formula>$E$37 = 0</formula>
    </cfRule>
    <cfRule type="expression" dxfId="361" priority="156">
      <formula>$E$37 &lt; 0</formula>
    </cfRule>
  </conditionalFormatting>
  <conditionalFormatting sqref="G15:I16 H37:I37">
    <cfRule type="expression" dxfId="360" priority="151">
      <formula>$H$37 &gt; 0</formula>
    </cfRule>
    <cfRule type="expression" dxfId="359" priority="152">
      <formula>$H$37 = 0</formula>
    </cfRule>
    <cfRule type="expression" dxfId="358" priority="153">
      <formula>$H$37 &lt; 0</formula>
    </cfRule>
  </conditionalFormatting>
  <conditionalFormatting sqref="J15:L16 K37:L37">
    <cfRule type="expression" dxfId="357" priority="148">
      <formula>$K$37 &gt; 0</formula>
    </cfRule>
    <cfRule type="expression" dxfId="356" priority="149">
      <formula>$K$37 = 0</formula>
    </cfRule>
    <cfRule type="expression" dxfId="355" priority="150">
      <formula>$K$37 &lt; 0</formula>
    </cfRule>
  </conditionalFormatting>
  <conditionalFormatting sqref="M15:O16 N37:O37">
    <cfRule type="expression" dxfId="354" priority="145">
      <formula>$N$37 &gt; 0</formula>
    </cfRule>
    <cfRule type="expression" dxfId="353" priority="146">
      <formula>$N$37 = 0</formula>
    </cfRule>
    <cfRule type="expression" dxfId="352" priority="147">
      <formula>$N$37 &lt; 0</formula>
    </cfRule>
  </conditionalFormatting>
  <conditionalFormatting sqref="A44:C63 M44:O63">
    <cfRule type="expression" dxfId="351" priority="133">
      <formula>AND($N44 &gt; 0, ISNUMBER($N44))</formula>
    </cfRule>
    <cfRule type="expression" dxfId="350" priority="134">
      <formula>AND($N44 = 0 * ISNUMBER($N44))</formula>
    </cfRule>
    <cfRule type="expression" dxfId="349" priority="135">
      <formula>AND($N44 &lt; 0, ISNUMBER($N44))</formula>
    </cfRule>
  </conditionalFormatting>
  <conditionalFormatting sqref="A44:F63">
    <cfRule type="expression" dxfId="348" priority="142">
      <formula>AND($E44 &gt; 0, ISNUMBER($E44))</formula>
    </cfRule>
    <cfRule type="expression" dxfId="347" priority="143">
      <formula>AND($E44 = 0 * ISNUMBER($E44))</formula>
    </cfRule>
    <cfRule type="expression" dxfId="346" priority="144">
      <formula>AND($E44 &lt; 0, ISNUMBER($E44))</formula>
    </cfRule>
  </conditionalFormatting>
  <conditionalFormatting sqref="A44:C63 G44:I63">
    <cfRule type="expression" dxfId="345" priority="139">
      <formula>AND($H44 &gt; 0, ISNUMBER($H44))</formula>
    </cfRule>
    <cfRule type="expression" dxfId="344" priority="140">
      <formula>AND($H44 = 0 * ISNUMBER($H44))</formula>
    </cfRule>
    <cfRule type="expression" dxfId="343" priority="141">
      <formula>AND($H44 &lt; 0, ISNUMBER($H44))</formula>
    </cfRule>
  </conditionalFormatting>
  <conditionalFormatting sqref="A44:C63 J44:L63">
    <cfRule type="expression" dxfId="342" priority="136">
      <formula>AND($K44 &gt; 0, ISNUMBER($K44))</formula>
    </cfRule>
    <cfRule type="expression" dxfId="341" priority="137">
      <formula>AND($K44 = 0 * ISNUMBER($K44))</formula>
    </cfRule>
    <cfRule type="expression" dxfId="340" priority="138">
      <formula>AND($K44 &lt; 0, ISNUMBER($K44))</formula>
    </cfRule>
  </conditionalFormatting>
  <conditionalFormatting sqref="D42:F43 E64:F64">
    <cfRule type="expression" dxfId="339" priority="130">
      <formula>$E$64 &gt; 0</formula>
    </cfRule>
    <cfRule type="expression" dxfId="338" priority="131">
      <formula>$E$64 = 0</formula>
    </cfRule>
    <cfRule type="expression" dxfId="337" priority="132">
      <formula>$E$64 &lt; 0</formula>
    </cfRule>
  </conditionalFormatting>
  <conditionalFormatting sqref="G42:I43 H64:I64">
    <cfRule type="expression" dxfId="336" priority="127">
      <formula>$H$64 &gt; 0</formula>
    </cfRule>
    <cfRule type="expression" dxfId="335" priority="128">
      <formula>$H$64 = 0</formula>
    </cfRule>
    <cfRule type="expression" dxfId="334" priority="129">
      <formula>$H$64 &lt; 0</formula>
    </cfRule>
  </conditionalFormatting>
  <conditionalFormatting sqref="J42:L43 K64:L64">
    <cfRule type="expression" dxfId="333" priority="124">
      <formula>$K$64 &gt; 0</formula>
    </cfRule>
    <cfRule type="expression" dxfId="332" priority="125">
      <formula>$K$64 = 0</formula>
    </cfRule>
    <cfRule type="expression" dxfId="331" priority="126">
      <formula>$K$64 &lt; 0</formula>
    </cfRule>
  </conditionalFormatting>
  <conditionalFormatting sqref="M42:O43 N64:O64">
    <cfRule type="expression" dxfId="330" priority="121">
      <formula>$N$64 &gt; 0</formula>
    </cfRule>
    <cfRule type="expression" dxfId="329" priority="122">
      <formula>$N$64 = 0</formula>
    </cfRule>
    <cfRule type="expression" dxfId="328" priority="123">
      <formula>$N$64 &lt; 0</formula>
    </cfRule>
  </conditionalFormatting>
  <conditionalFormatting sqref="A71:C90 M71:O90">
    <cfRule type="expression" dxfId="327" priority="109">
      <formula>AND($N71 &gt; 0, ISNUMBER($N71))</formula>
    </cfRule>
    <cfRule type="expression" dxfId="326" priority="110">
      <formula>AND($N71 = 0 * ISNUMBER($N71))</formula>
    </cfRule>
    <cfRule type="expression" dxfId="325" priority="111">
      <formula>AND($N71 &lt; 0, ISNUMBER($N71))</formula>
    </cfRule>
  </conditionalFormatting>
  <conditionalFormatting sqref="A71:F90">
    <cfRule type="expression" dxfId="324" priority="118">
      <formula>AND($E71 &gt; 0, ISNUMBER($E71))</formula>
    </cfRule>
    <cfRule type="expression" dxfId="323" priority="119">
      <formula>AND($E71 = 0 * ISNUMBER($E71))</formula>
    </cfRule>
    <cfRule type="expression" dxfId="322" priority="120">
      <formula>AND($E71 &lt; 0, ISNUMBER($E71))</formula>
    </cfRule>
  </conditionalFormatting>
  <conditionalFormatting sqref="A71:C90 G71:I90">
    <cfRule type="expression" dxfId="321" priority="115">
      <formula>AND($H71 &gt; 0, ISNUMBER($H71))</formula>
    </cfRule>
    <cfRule type="expression" dxfId="320" priority="116">
      <formula>AND($H71 = 0 * ISNUMBER($H71))</formula>
    </cfRule>
    <cfRule type="expression" dxfId="319" priority="117">
      <formula>AND($H71 &lt; 0, ISNUMBER($H71))</formula>
    </cfRule>
  </conditionalFormatting>
  <conditionalFormatting sqref="A71:C90 J71:L90">
    <cfRule type="expression" dxfId="318" priority="112">
      <formula>AND($K71 &gt; 0, ISNUMBER($K71))</formula>
    </cfRule>
    <cfRule type="expression" dxfId="317" priority="113">
      <formula>AND($K71 = 0 * ISNUMBER($K71))</formula>
    </cfRule>
    <cfRule type="expression" dxfId="316" priority="114">
      <formula>AND($K71 &lt; 0, ISNUMBER($K71))</formula>
    </cfRule>
  </conditionalFormatting>
  <conditionalFormatting sqref="D69:F70 E91:F91">
    <cfRule type="expression" dxfId="315" priority="106">
      <formula>$E$91 &gt; 0</formula>
    </cfRule>
    <cfRule type="expression" dxfId="314" priority="107">
      <formula>$E$91 = 0</formula>
    </cfRule>
    <cfRule type="expression" dxfId="313" priority="108">
      <formula>$E$91 &lt; 0</formula>
    </cfRule>
  </conditionalFormatting>
  <conditionalFormatting sqref="G69:I70 H91:I91">
    <cfRule type="expression" dxfId="312" priority="103">
      <formula>$H$91 &gt; 0</formula>
    </cfRule>
    <cfRule type="expression" dxfId="311" priority="104">
      <formula>$H$91 = 0</formula>
    </cfRule>
    <cfRule type="expression" dxfId="310" priority="105">
      <formula>$H$91 &lt; 0</formula>
    </cfRule>
  </conditionalFormatting>
  <conditionalFormatting sqref="J69:L70 K91:L91">
    <cfRule type="expression" dxfId="309" priority="100">
      <formula>$K$91 &gt; 0</formula>
    </cfRule>
    <cfRule type="expression" dxfId="308" priority="101">
      <formula>$K$91 = 0</formula>
    </cfRule>
    <cfRule type="expression" dxfId="307" priority="102">
      <formula>$K$91 &lt; 0</formula>
    </cfRule>
  </conditionalFormatting>
  <conditionalFormatting sqref="M69:O70 N91:O91">
    <cfRule type="expression" dxfId="306" priority="97">
      <formula>$N$91 &gt; 0</formula>
    </cfRule>
    <cfRule type="expression" dxfId="305" priority="98">
      <formula>$N$91 = 0</formula>
    </cfRule>
    <cfRule type="expression" dxfId="304" priority="99">
      <formula>$N$91 &lt; 0</formula>
    </cfRule>
  </conditionalFormatting>
  <conditionalFormatting sqref="A98:C117 M98:O117">
    <cfRule type="expression" dxfId="303" priority="85">
      <formula>AND($N98 &gt; 0, ISNUMBER($N98))</formula>
    </cfRule>
    <cfRule type="expression" dxfId="302" priority="86">
      <formula>AND($N98 = 0 * ISNUMBER($N98))</formula>
    </cfRule>
    <cfRule type="expression" dxfId="301" priority="87">
      <formula>AND($N98 &lt; 0, ISNUMBER($N98))</formula>
    </cfRule>
  </conditionalFormatting>
  <conditionalFormatting sqref="A98:F117">
    <cfRule type="expression" dxfId="300" priority="94">
      <formula>AND($E98 &gt; 0, ISNUMBER($E98))</formula>
    </cfRule>
    <cfRule type="expression" dxfId="299" priority="95">
      <formula>AND($E98 = 0 * ISNUMBER($E98))</formula>
    </cfRule>
    <cfRule type="expression" dxfId="298" priority="96">
      <formula>AND($E98 &lt; 0, ISNUMBER($E98))</formula>
    </cfRule>
  </conditionalFormatting>
  <conditionalFormatting sqref="A98:C117 G98:I117">
    <cfRule type="expression" dxfId="297" priority="91">
      <formula>AND($H98 &gt; 0, ISNUMBER($H98))</formula>
    </cfRule>
    <cfRule type="expression" dxfId="296" priority="92">
      <formula>AND($H98 = 0 * ISNUMBER($H98))</formula>
    </cfRule>
    <cfRule type="expression" dxfId="295" priority="93">
      <formula>AND($H98 &lt; 0, ISNUMBER($H98))</formula>
    </cfRule>
  </conditionalFormatting>
  <conditionalFormatting sqref="A98:C117 J98:L117">
    <cfRule type="expression" dxfId="294" priority="88">
      <formula>AND($K98 &gt; 0, ISNUMBER($K98))</formula>
    </cfRule>
    <cfRule type="expression" dxfId="293" priority="89">
      <formula>AND($K98 = 0 * ISNUMBER($K98))</formula>
    </cfRule>
    <cfRule type="expression" dxfId="292" priority="90">
      <formula>AND($K98 &lt; 0, ISNUMBER($K98))</formula>
    </cfRule>
  </conditionalFormatting>
  <conditionalFormatting sqref="D96:F97 E118:F118">
    <cfRule type="expression" dxfId="291" priority="82">
      <formula>$E$118 &gt; 0</formula>
    </cfRule>
    <cfRule type="expression" dxfId="290" priority="83">
      <formula>$E$118 = 0</formula>
    </cfRule>
    <cfRule type="expression" dxfId="289" priority="84">
      <formula>$E$118 &lt; 0</formula>
    </cfRule>
  </conditionalFormatting>
  <conditionalFormatting sqref="G96:I97 H118:I118">
    <cfRule type="expression" dxfId="288" priority="79">
      <formula>$H$118 &gt; 0</formula>
    </cfRule>
    <cfRule type="expression" dxfId="287" priority="80">
      <formula>$H$118 = 0</formula>
    </cfRule>
    <cfRule type="expression" dxfId="286" priority="81">
      <formula>$H$118 &lt; 0</formula>
    </cfRule>
  </conditionalFormatting>
  <conditionalFormatting sqref="J96:L97 K118:L118">
    <cfRule type="expression" dxfId="285" priority="76">
      <formula>$K$118 &gt; 0</formula>
    </cfRule>
    <cfRule type="expression" dxfId="284" priority="77">
      <formula>$K$118 = 0</formula>
    </cfRule>
    <cfRule type="expression" dxfId="283" priority="78">
      <formula>$K$118 &lt; 0</formula>
    </cfRule>
  </conditionalFormatting>
  <conditionalFormatting sqref="M96:O97 N118:O118">
    <cfRule type="expression" dxfId="282" priority="73">
      <formula>$N$118 &gt; 0</formula>
    </cfRule>
    <cfRule type="expression" dxfId="281" priority="74">
      <formula>$N$118 = 0</formula>
    </cfRule>
    <cfRule type="expression" dxfId="280" priority="75">
      <formula>$N$118 &lt; 0</formula>
    </cfRule>
  </conditionalFormatting>
  <conditionalFormatting sqref="A125:C144 M125:O144">
    <cfRule type="expression" dxfId="279" priority="61">
      <formula>AND($N125 &gt; 0, ISNUMBER($N125))</formula>
    </cfRule>
    <cfRule type="expression" dxfId="278" priority="62">
      <formula>AND($N125 = 0 * ISNUMBER($N125))</formula>
    </cfRule>
    <cfRule type="expression" dxfId="277" priority="63">
      <formula>AND($N125 &lt; 0, ISNUMBER($N125))</formula>
    </cfRule>
  </conditionalFormatting>
  <conditionalFormatting sqref="A125:F144">
    <cfRule type="expression" dxfId="276" priority="70">
      <formula>AND($E125 &gt; 0, ISNUMBER($E125))</formula>
    </cfRule>
    <cfRule type="expression" dxfId="275" priority="71">
      <formula>AND($E125 = 0 * ISNUMBER($E125))</formula>
    </cfRule>
    <cfRule type="expression" dxfId="274" priority="72">
      <formula>AND($E125 &lt; 0, ISNUMBER($E125))</formula>
    </cfRule>
  </conditionalFormatting>
  <conditionalFormatting sqref="A125:C144 G125:I144">
    <cfRule type="expression" dxfId="273" priority="67">
      <formula>AND($H125 &gt; 0, ISNUMBER($H125))</formula>
    </cfRule>
    <cfRule type="expression" dxfId="272" priority="68">
      <formula>AND($H125 = 0 * ISNUMBER($H125))</formula>
    </cfRule>
    <cfRule type="expression" dxfId="271" priority="69">
      <formula>AND($H125 &lt; 0, ISNUMBER($H125))</formula>
    </cfRule>
  </conditionalFormatting>
  <conditionalFormatting sqref="A125:C144 J125:L144">
    <cfRule type="expression" dxfId="270" priority="64">
      <formula>AND($K125 &gt; 0, ISNUMBER($K125))</formula>
    </cfRule>
    <cfRule type="expression" dxfId="269" priority="65">
      <formula>AND($K125 = 0 * ISNUMBER($K125))</formula>
    </cfRule>
    <cfRule type="expression" dxfId="268" priority="66">
      <formula>AND($K125 &lt; 0, ISNUMBER($K125))</formula>
    </cfRule>
  </conditionalFormatting>
  <conditionalFormatting sqref="D123:F124 E145:F145">
    <cfRule type="expression" dxfId="267" priority="58">
      <formula>$E$145 &gt; 0</formula>
    </cfRule>
    <cfRule type="expression" dxfId="266" priority="59">
      <formula>$E$145 = 0</formula>
    </cfRule>
    <cfRule type="expression" dxfId="265" priority="60">
      <formula>$E$145 &lt; 0</formula>
    </cfRule>
  </conditionalFormatting>
  <conditionalFormatting sqref="G123:I124 H145:I145">
    <cfRule type="expression" dxfId="264" priority="55">
      <formula>$H$145 &gt; 0</formula>
    </cfRule>
    <cfRule type="expression" dxfId="263" priority="56">
      <formula>$H$145 = 0</formula>
    </cfRule>
    <cfRule type="expression" dxfId="262" priority="57">
      <formula>$H$145 &lt; 0</formula>
    </cfRule>
  </conditionalFormatting>
  <conditionalFormatting sqref="J123:L124 K145:L145">
    <cfRule type="expression" dxfId="261" priority="52">
      <formula>$K$145 &gt; 0</formula>
    </cfRule>
    <cfRule type="expression" dxfId="260" priority="53">
      <formula>$K$145 = 0</formula>
    </cfRule>
    <cfRule type="expression" dxfId="259" priority="54">
      <formula>$K$145 &lt; 0</formula>
    </cfRule>
  </conditionalFormatting>
  <conditionalFormatting sqref="M123:O124 N145:O145">
    <cfRule type="expression" dxfId="258" priority="49">
      <formula>$N$145 &gt; 0</formula>
    </cfRule>
    <cfRule type="expression" dxfId="257" priority="50">
      <formula>$N$145 = 0</formula>
    </cfRule>
    <cfRule type="expression" dxfId="256" priority="51">
      <formula>$N$145 &lt; 0</formula>
    </cfRule>
  </conditionalFormatting>
  <conditionalFormatting sqref="A152:C171 M152:O171">
    <cfRule type="expression" dxfId="255" priority="37">
      <formula>AND($N152 &gt; 0, ISNUMBER($N152))</formula>
    </cfRule>
    <cfRule type="expression" dxfId="254" priority="38">
      <formula>AND($N152 = 0 * ISNUMBER($N152))</formula>
    </cfRule>
    <cfRule type="expression" dxfId="253" priority="39">
      <formula>AND($N152 &lt; 0, ISNUMBER($N152))</formula>
    </cfRule>
  </conditionalFormatting>
  <conditionalFormatting sqref="A152:F171">
    <cfRule type="expression" dxfId="252" priority="46">
      <formula>AND($E152 &gt; 0, ISNUMBER($E152))</formula>
    </cfRule>
    <cfRule type="expression" dxfId="251" priority="47">
      <formula>AND($E152 = 0 * ISNUMBER($E152))</formula>
    </cfRule>
    <cfRule type="expression" dxfId="250" priority="48">
      <formula>AND($E152 &lt; 0, ISNUMBER($E152))</formula>
    </cfRule>
  </conditionalFormatting>
  <conditionalFormatting sqref="A152:C171 G152:I171">
    <cfRule type="expression" dxfId="249" priority="43">
      <formula>AND($H152 &gt; 0, ISNUMBER($H152))</formula>
    </cfRule>
    <cfRule type="expression" dxfId="248" priority="44">
      <formula>AND($H152 = 0 * ISNUMBER($H152))</formula>
    </cfRule>
    <cfRule type="expression" dxfId="247" priority="45">
      <formula>AND($H152 &lt; 0, ISNUMBER($H152))</formula>
    </cfRule>
  </conditionalFormatting>
  <conditionalFormatting sqref="A152:C171 J152:L171">
    <cfRule type="expression" dxfId="246" priority="40">
      <formula>AND($K152 &gt; 0, ISNUMBER($K152))</formula>
    </cfRule>
    <cfRule type="expression" dxfId="245" priority="41">
      <formula>AND($K152 = 0 * ISNUMBER($K152))</formula>
    </cfRule>
    <cfRule type="expression" dxfId="244" priority="42">
      <formula>AND($K152 &lt; 0, ISNUMBER($K152))</formula>
    </cfRule>
  </conditionalFormatting>
  <conditionalFormatting sqref="D150:F151 E172:F172">
    <cfRule type="expression" dxfId="243" priority="34">
      <formula>$E$172 &gt; 0</formula>
    </cfRule>
    <cfRule type="expression" dxfId="242" priority="35">
      <formula>$E$172 = 0</formula>
    </cfRule>
    <cfRule type="expression" dxfId="241" priority="36">
      <formula>$E$172 &lt; 0</formula>
    </cfRule>
  </conditionalFormatting>
  <conditionalFormatting sqref="G150:I151 H172:I172">
    <cfRule type="expression" dxfId="240" priority="31">
      <formula>$H$172 &gt; 0</formula>
    </cfRule>
    <cfRule type="expression" dxfId="239" priority="32">
      <formula>$H$172 = 0</formula>
    </cfRule>
    <cfRule type="expression" dxfId="238" priority="33">
      <formula>$H$172 &lt; 0</formula>
    </cfRule>
  </conditionalFormatting>
  <conditionalFormatting sqref="J150:L151 K172:L172">
    <cfRule type="expression" dxfId="237" priority="28">
      <formula>$K$172 &gt; 0</formula>
    </cfRule>
    <cfRule type="expression" dxfId="236" priority="29">
      <formula>$K$172 = 0</formula>
    </cfRule>
    <cfRule type="expression" dxfId="235" priority="30">
      <formula>$K$172 &lt; 0</formula>
    </cfRule>
  </conditionalFormatting>
  <conditionalFormatting sqref="M150:O151 N172:O172">
    <cfRule type="expression" dxfId="234" priority="25">
      <formula>$N$172 &gt; 0</formula>
    </cfRule>
    <cfRule type="expression" dxfId="233" priority="26">
      <formula>$N$172 = 0</formula>
    </cfRule>
    <cfRule type="expression" dxfId="232" priority="27">
      <formula>$N$172 &lt; 0</formula>
    </cfRule>
  </conditionalFormatting>
  <conditionalFormatting sqref="A179:C198 M179:O198">
    <cfRule type="expression" dxfId="231" priority="13">
      <formula>AND($N179 &gt; 0, ISNUMBER($N179))</formula>
    </cfRule>
    <cfRule type="expression" dxfId="230" priority="14">
      <formula>AND($N179 = 0 * ISNUMBER($N179))</formula>
    </cfRule>
    <cfRule type="expression" dxfId="229" priority="15">
      <formula>AND($N179 &lt; 0, ISNUMBER($N179))</formula>
    </cfRule>
  </conditionalFormatting>
  <conditionalFormatting sqref="A179:F198">
    <cfRule type="expression" dxfId="228" priority="22">
      <formula>AND($E179 &gt; 0, ISNUMBER($E179))</formula>
    </cfRule>
    <cfRule type="expression" dxfId="227" priority="23">
      <formula>AND($E179 = 0 * ISNUMBER($E179))</formula>
    </cfRule>
    <cfRule type="expression" dxfId="226" priority="24">
      <formula>AND($E179 &lt; 0, ISNUMBER($E179))</formula>
    </cfRule>
  </conditionalFormatting>
  <conditionalFormatting sqref="A179:C198 G179:I198">
    <cfRule type="expression" dxfId="225" priority="19">
      <formula>AND($H179 &gt; 0, ISNUMBER($H179))</formula>
    </cfRule>
    <cfRule type="expression" dxfId="224" priority="20">
      <formula>AND($H179 = 0 * ISNUMBER($H179))</formula>
    </cfRule>
    <cfRule type="expression" dxfId="223" priority="21">
      <formula>AND($H179 &lt; 0, ISNUMBER($H179))</formula>
    </cfRule>
  </conditionalFormatting>
  <conditionalFormatting sqref="A179:C198 J179:L198">
    <cfRule type="expression" dxfId="222" priority="16">
      <formula>AND($K179 &gt; 0, ISNUMBER($K179))</formula>
    </cfRule>
    <cfRule type="expression" dxfId="221" priority="17">
      <formula>AND($K179 = 0 * ISNUMBER($K179))</formula>
    </cfRule>
    <cfRule type="expression" dxfId="220" priority="18">
      <formula>AND($K179 &lt; 0, ISNUMBER($K179))</formula>
    </cfRule>
  </conditionalFormatting>
  <conditionalFormatting sqref="D177:F178 E199:F199">
    <cfRule type="expression" dxfId="219" priority="10">
      <formula>$E$199 &gt; 0</formula>
    </cfRule>
    <cfRule type="expression" dxfId="218" priority="11">
      <formula>$E$199 = 0</formula>
    </cfRule>
    <cfRule type="expression" dxfId="217" priority="12">
      <formula>$E$199 &lt; 0</formula>
    </cfRule>
  </conditionalFormatting>
  <conditionalFormatting sqref="G177:I178 H199:I199">
    <cfRule type="expression" dxfId="216" priority="7">
      <formula>$H$199 &gt; 0</formula>
    </cfRule>
    <cfRule type="expression" dxfId="215" priority="8">
      <formula>$H$199 = 0</formula>
    </cfRule>
    <cfRule type="expression" dxfId="214" priority="9">
      <formula>$H$199 &lt; 0</formula>
    </cfRule>
  </conditionalFormatting>
  <conditionalFormatting sqref="J177:L178 K199:L199">
    <cfRule type="expression" dxfId="213" priority="4">
      <formula>$K$199 &gt; 0</formula>
    </cfRule>
    <cfRule type="expression" dxfId="212" priority="5">
      <formula>$K$199 = 0</formula>
    </cfRule>
    <cfRule type="expression" dxfId="211" priority="6">
      <formula>$K$199 &lt; 0</formula>
    </cfRule>
  </conditionalFormatting>
  <conditionalFormatting sqref="M177:O178 N199:O199">
    <cfRule type="expression" dxfId="210" priority="1">
      <formula>$N$199 &gt; 0</formula>
    </cfRule>
    <cfRule type="expression" dxfId="209" priority="2">
      <formula>$N$199 = 0</formula>
    </cfRule>
    <cfRule type="expression" dxfId="2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64E03-912E-4F75-9B1E-9106BC062737}">
  <sheetPr codeName="Sheet26"/>
  <dimension ref="A1:S199"/>
  <sheetViews>
    <sheetView tabSelected="1" topLeftCell="A172" zoomScaleNormal="100" workbookViewId="0">
      <selection activeCell="D199" sqref="D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92">
        <v>44428</v>
      </c>
      <c r="H1" s="293"/>
      <c r="I1" s="294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95" t="s">
        <v>8</v>
      </c>
      <c r="C2" s="296"/>
      <c r="D2" s="296"/>
      <c r="E2" s="296"/>
      <c r="F2" s="297"/>
      <c r="G2" s="289" t="s">
        <v>46</v>
      </c>
      <c r="H2" s="290"/>
      <c r="I2" s="291"/>
      <c r="J2" s="1" t="s">
        <v>3</v>
      </c>
      <c r="K2" s="295" t="s">
        <v>320</v>
      </c>
      <c r="L2" s="296"/>
      <c r="M2" s="296"/>
      <c r="N2" s="296"/>
      <c r="O2" s="297"/>
      <c r="Q2" s="2" t="s">
        <v>6</v>
      </c>
      <c r="R2" s="3">
        <v>0.375</v>
      </c>
    </row>
    <row r="3" spans="1:19" ht="17.25" customHeight="1" thickBot="1">
      <c r="A3" s="118" t="s">
        <v>7</v>
      </c>
      <c r="B3" s="286" t="s">
        <v>328</v>
      </c>
      <c r="C3" s="287"/>
      <c r="D3" s="287"/>
      <c r="E3" s="287"/>
      <c r="F3" s="288"/>
      <c r="G3" s="28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119,954 KRW (6.00%)</v>
      </c>
      <c r="H3" s="283"/>
      <c r="I3" s="284"/>
      <c r="J3" s="4" t="s">
        <v>7</v>
      </c>
      <c r="K3" s="286" t="s">
        <v>321</v>
      </c>
      <c r="L3" s="287"/>
      <c r="M3" s="287"/>
      <c r="N3" s="287"/>
      <c r="O3" s="28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6" t="s">
        <v>16</v>
      </c>
      <c r="C4" s="287"/>
      <c r="D4" s="287"/>
      <c r="E4" s="287"/>
      <c r="F4" s="288"/>
      <c r="G4" s="289" t="s">
        <v>44</v>
      </c>
      <c r="H4" s="290"/>
      <c r="I4" s="291"/>
      <c r="J4" s="4" t="s">
        <v>11</v>
      </c>
      <c r="K4" s="286" t="s">
        <v>322</v>
      </c>
      <c r="L4" s="287"/>
      <c r="M4" s="287"/>
      <c r="N4" s="287"/>
      <c r="O4" s="28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6" t="s">
        <v>319</v>
      </c>
      <c r="C5" s="287"/>
      <c r="D5" s="287"/>
      <c r="E5" s="287"/>
      <c r="F5" s="288"/>
      <c r="G5" s="28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74,300 KRW (4.13%)</v>
      </c>
      <c r="H5" s="283"/>
      <c r="I5" s="284"/>
      <c r="J5" s="4" t="s">
        <v>15</v>
      </c>
      <c r="K5" s="286" t="s">
        <v>323</v>
      </c>
      <c r="L5" s="287"/>
      <c r="M5" s="287"/>
      <c r="N5" s="287"/>
      <c r="O5" s="288"/>
    </row>
    <row r="6" spans="1:19">
      <c r="A6" s="118" t="s">
        <v>18</v>
      </c>
      <c r="B6" s="286"/>
      <c r="C6" s="287"/>
      <c r="D6" s="287"/>
      <c r="E6" s="287"/>
      <c r="F6" s="288"/>
      <c r="G6" s="289" t="s">
        <v>45</v>
      </c>
      <c r="H6" s="290"/>
      <c r="I6" s="291"/>
      <c r="J6" s="4" t="s">
        <v>18</v>
      </c>
      <c r="K6" s="286" t="s">
        <v>324</v>
      </c>
      <c r="L6" s="287"/>
      <c r="M6" s="287"/>
      <c r="N6" s="287"/>
      <c r="O6" s="288"/>
    </row>
    <row r="7" spans="1:19" ht="17.25" thickBot="1">
      <c r="A7" s="118" t="s">
        <v>21</v>
      </c>
      <c r="B7" s="286"/>
      <c r="C7" s="287"/>
      <c r="D7" s="287"/>
      <c r="E7" s="287"/>
      <c r="F7" s="288"/>
      <c r="G7" s="28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96,900 KRW (4.85%)</v>
      </c>
      <c r="H7" s="283"/>
      <c r="I7" s="284"/>
      <c r="J7" s="4" t="s">
        <v>21</v>
      </c>
      <c r="K7" s="286" t="s">
        <v>325</v>
      </c>
      <c r="L7" s="287"/>
      <c r="M7" s="287"/>
      <c r="N7" s="287"/>
      <c r="O7" s="288"/>
    </row>
    <row r="8" spans="1:19" ht="17.25" thickBot="1">
      <c r="A8" s="118" t="s">
        <v>24</v>
      </c>
      <c r="B8" s="286"/>
      <c r="C8" s="287"/>
      <c r="D8" s="287"/>
      <c r="E8" s="287"/>
      <c r="F8" s="288"/>
      <c r="G8" s="289" t="s">
        <v>255</v>
      </c>
      <c r="H8" s="290"/>
      <c r="I8" s="291"/>
      <c r="J8" s="4" t="s">
        <v>24</v>
      </c>
      <c r="K8" s="286"/>
      <c r="L8" s="287"/>
      <c r="M8" s="287"/>
      <c r="N8" s="287"/>
      <c r="O8" s="288"/>
      <c r="Q8" s="261" t="s">
        <v>27</v>
      </c>
      <c r="R8" s="263"/>
    </row>
    <row r="9" spans="1:19" ht="17.25" thickBot="1">
      <c r="A9" s="118" t="s">
        <v>28</v>
      </c>
      <c r="B9" s="286"/>
      <c r="C9" s="287"/>
      <c r="D9" s="287"/>
      <c r="E9" s="287"/>
      <c r="F9" s="288"/>
      <c r="G9" s="28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83,305 KRW (4.17%)</v>
      </c>
      <c r="H9" s="283"/>
      <c r="I9" s="284"/>
      <c r="J9" s="4" t="s">
        <v>28</v>
      </c>
      <c r="K9" s="286"/>
      <c r="L9" s="287"/>
      <c r="M9" s="287"/>
      <c r="N9" s="287"/>
      <c r="O9" s="288"/>
      <c r="Q9" s="2" t="s">
        <v>29</v>
      </c>
      <c r="R9" s="6">
        <v>10</v>
      </c>
    </row>
    <row r="10" spans="1:19">
      <c r="A10" s="118" t="s">
        <v>30</v>
      </c>
      <c r="B10" s="286"/>
      <c r="C10" s="287"/>
      <c r="D10" s="287"/>
      <c r="E10" s="287"/>
      <c r="F10" s="288"/>
      <c r="G10" s="289" t="s">
        <v>47</v>
      </c>
      <c r="H10" s="290"/>
      <c r="I10" s="291"/>
      <c r="J10" s="4" t="s">
        <v>30</v>
      </c>
      <c r="K10" s="286" t="s">
        <v>326</v>
      </c>
      <c r="L10" s="287"/>
      <c r="M10" s="287"/>
      <c r="N10" s="287"/>
      <c r="O10" s="288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8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69,987 KRW (4.12%)</v>
      </c>
      <c r="H11" s="283"/>
      <c r="I11" s="284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60"/>
      <c r="R13" s="260"/>
      <c r="S13" s="260"/>
    </row>
    <row r="14" spans="1:19" ht="17.25" customHeight="1" thickBot="1">
      <c r="A14" s="235" t="s">
        <v>35</v>
      </c>
      <c r="B14" s="261" t="s">
        <v>36</v>
      </c>
      <c r="C14" s="263"/>
      <c r="D14" s="261" t="s">
        <v>37</v>
      </c>
      <c r="E14" s="262"/>
      <c r="F14" s="263"/>
      <c r="G14" s="264">
        <f>_xlfn.IFNA(VLOOKUP(B14, 현재가테이블!$B$2:$D$200, 2, FALSE), "-")</f>
        <v>55244000</v>
      </c>
      <c r="H14" s="265"/>
      <c r="I14" s="266"/>
      <c r="J14" s="261" t="s">
        <v>38</v>
      </c>
      <c r="K14" s="262"/>
      <c r="L14" s="263"/>
      <c r="M14" s="267">
        <f>_xlfn.IFNA(VLOOKUP(B14, 현재가테이블!$B$2:$D$200, 3, FALSE), "-")</f>
        <v>4.1259974000000003E-3</v>
      </c>
      <c r="N14" s="268"/>
      <c r="O14" s="269"/>
      <c r="Q14" s="260"/>
      <c r="R14" s="260"/>
      <c r="S14" s="260"/>
    </row>
    <row r="15" spans="1:19" ht="17.25" customHeight="1" thickBot="1">
      <c r="A15" s="298" t="s">
        <v>39</v>
      </c>
      <c r="B15" s="299" t="str">
        <f>TEXT($G$1, "[$-ko-KR]yyyy-mm-dd(ddd) ") &amp; "오전 00:00"</f>
        <v>2021-08-20(금) 오전 00:00</v>
      </c>
      <c r="C15" s="300"/>
      <c r="D15" s="274" t="str">
        <f>TEXT($G$1, "[$-ko-KR]yyyy-mm-dd(ddd) ") &amp; "오후 14:00"</f>
        <v>2021-08-20(금) 오후 14:00</v>
      </c>
      <c r="E15" s="275"/>
      <c r="F15" s="276"/>
      <c r="G15" s="274" t="str">
        <f>TEXT($G$1, "[$-ko-KR]yyyy-mm-dd(ddd) ") &amp; "오후 19:00"</f>
        <v>2021-08-20(금) 오후 19:00</v>
      </c>
      <c r="H15" s="275"/>
      <c r="I15" s="276"/>
      <c r="J15" s="274" t="str">
        <f>TEXT($G$1, "[$-ko-KR]yyyy-mm-dd(ddd) ") &amp; "오후 21:00"</f>
        <v>2021-08-20(금) 오후 21:00</v>
      </c>
      <c r="K15" s="275"/>
      <c r="L15" s="276"/>
      <c r="M15" s="274" t="str">
        <f>TEXT($G$1+1, "[$-ko-KR]yyyy-mm-dd(ddd) ") &amp; "오전 00:00"</f>
        <v>2021-08-21(토) 오전 00:00</v>
      </c>
      <c r="N15" s="275"/>
      <c r="O15" s="276"/>
      <c r="Q15" s="260"/>
      <c r="R15" s="260"/>
      <c r="S15" s="260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6" t="s">
        <v>37</v>
      </c>
      <c r="H16" s="237" t="s">
        <v>40</v>
      </c>
      <c r="I16" s="23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0"/>
      <c r="R16" s="250"/>
      <c r="S16" s="250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32.9</v>
      </c>
      <c r="C17" s="76">
        <f>IF(NOT(ISBLANK(_xlfn.IFNA(VLOOKUP($A17, $A$40:$O$199, 3, FALSE), ))), _xlfn.IFNA(VLOOKUP($A17, $A$40:$O$199, 3, FALSE), ), "")</f>
        <v>0</v>
      </c>
      <c r="D17" s="13">
        <f>IF(NOT(ISBLANK(_xlfn.IFNA(VLOOKUP($A17, $A$40:$O$199, 4, FALSE), ))), _xlfn.IFNA(VLOOKUP($A17, $A$40:$O$199, 4, FALSE), ), "")</f>
        <v>33.9</v>
      </c>
      <c r="E17" s="14">
        <f>IF(NOT(ISBLANK(_xlfn.IFNA(VLOOKUP($A17, $A$40:$O$199, 5, FALSE), ))), _xlfn.IFNA(VLOOKUP($A17, $A$40:$O$199, 5, FALSE), ), "")</f>
        <v>3.0395136778115502E-2</v>
      </c>
      <c r="F17" s="16">
        <f>IF(NOT(ISBLANK(_xlfn.IFNA(VLOOKUP($A17, $A$40:$O$199, 6, FALSE), ))), _xlfn.IFNA(VLOOKUP($A17, $A$40:$O$199, 6, FALSE), ), "")</f>
        <v>3039.5136778115502</v>
      </c>
      <c r="G17" s="29">
        <f>IF(NOT(ISBLANK(_xlfn.IFNA(VLOOKUP($A17, $A$40:$O$199, 7, FALSE), ))), _xlfn.IFNA(VLOOKUP($A17, $A$40:$O$199, 7, FALSE), ), "")</f>
        <v>34.200000000000003</v>
      </c>
      <c r="H17" s="14">
        <f>IF(NOT(ISBLANK(_xlfn.IFNA(VLOOKUP($A17, $A$40:$O$199, 8, FALSE), ))), _xlfn.IFNA(VLOOKUP($A17, $A$40:$O$199, 8, FALSE), ), "")</f>
        <v>3.9513677811550282E-2</v>
      </c>
      <c r="I17" s="100">
        <f>IF(NOT(ISBLANK(_xlfn.IFNA(VLOOKUP($A17, $A$40:$O$199, 9, FALSE), ))), _xlfn.IFNA(VLOOKUP($A17, $A$40:$O$199, 9, FALSE), ), "")</f>
        <v>3951.3677811550283</v>
      </c>
      <c r="J17" s="13">
        <f>IF(NOT(ISBLANK(_xlfn.IFNA(VLOOKUP($A17, $A$40:$O$199, 10, FALSE), ))), _xlfn.IFNA(VLOOKUP($A17, $A$40:$O$199, 10, FALSE), ), "")</f>
        <v>34.700000000000003</v>
      </c>
      <c r="K17" s="14">
        <f>IF(NOT(ISBLANK(_xlfn.IFNA(VLOOKUP($A17, $A$40:$O$199, 11, FALSE), ))), _xlfn.IFNA(VLOOKUP($A17, $A$40:$O$199, 11, FALSE), ), "")</f>
        <v>5.4711246200608035E-2</v>
      </c>
      <c r="L17" s="16">
        <f>IF(NOT(ISBLANK(_xlfn.IFNA(VLOOKUP($A17, $A$40:$O$199, 12, FALSE), ))), _xlfn.IFNA(VLOOKUP($A17, $A$40:$O$199, 12, FALSE), ), "")</f>
        <v>5471.1246200608039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0"/>
      <c r="R17" s="260"/>
      <c r="S17" s="26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76.7</v>
      </c>
      <c r="C18" s="77">
        <f t="shared" ref="C18:C36" si="1">IF(NOT(ISBLANK(_xlfn.IFNA(VLOOKUP($A18, $A$40:$O$199, 3, FALSE), ))), _xlfn.IFNA(VLOOKUP($A18, $A$40:$O$199, 3, FALSE), ), "")</f>
        <v>-5.1880674000000003E-3</v>
      </c>
      <c r="D18" s="15">
        <f t="shared" ref="D18:D36" si="2">IF(NOT(ISBLANK(_xlfn.IFNA(VLOOKUP($A18, $A$40:$O$199, 4, FALSE), ))), _xlfn.IFNA(VLOOKUP($A18, $A$40:$O$199, 4, FALSE), ), "")</f>
        <v>80.900000000000006</v>
      </c>
      <c r="E18" s="32">
        <f t="shared" ref="E18:E36" si="3">IF(NOT(ISBLANK(_xlfn.IFNA(VLOOKUP($A18, $A$40:$O$199, 5, FALSE), ))), _xlfn.IFNA(VLOOKUP($A18, $A$40:$O$199, 5, FALSE), ), "")</f>
        <v>5.475880052151242E-2</v>
      </c>
      <c r="F18" s="18">
        <f t="shared" ref="F18:F36" si="4">IF(NOT(ISBLANK(_xlfn.IFNA(VLOOKUP($A18, $A$40:$O$199, 6, FALSE), ))), _xlfn.IFNA(VLOOKUP($A18, $A$40:$O$199, 6, FALSE), ), "")</f>
        <v>5475.8800521512421</v>
      </c>
      <c r="G18" s="31">
        <f t="shared" ref="G18:G36" si="5">IF(NOT(ISBLANK(_xlfn.IFNA(VLOOKUP($A18, $A$40:$O$199, 7, FALSE), ))), _xlfn.IFNA(VLOOKUP($A18, $A$40:$O$199, 7, FALSE), ), "")</f>
        <v>81.3</v>
      </c>
      <c r="H18" s="32">
        <f t="shared" ref="H18:H36" si="6">IF(NOT(ISBLANK(_xlfn.IFNA(VLOOKUP($A18, $A$40:$O$199, 8, FALSE), ))), _xlfn.IFNA(VLOOKUP($A18, $A$40:$O$199, 8, FALSE), ), "")</f>
        <v>5.9973924380703966E-2</v>
      </c>
      <c r="I18" s="101">
        <f t="shared" ref="I18:I36" si="7">IF(NOT(ISBLANK(_xlfn.IFNA(VLOOKUP($A18, $A$40:$O$199, 9, FALSE), ))), _xlfn.IFNA(VLOOKUP($A18, $A$40:$O$199, 9, FALSE), ), "")</f>
        <v>5997.3924380703966</v>
      </c>
      <c r="J18" s="15">
        <f t="shared" ref="J18:J36" si="8">IF(NOT(ISBLANK(_xlfn.IFNA(VLOOKUP($A18, $A$40:$O$199, 10, FALSE), ))), _xlfn.IFNA(VLOOKUP($A18, $A$40:$O$199, 10, FALSE), ), "")</f>
        <v>80.599999999999994</v>
      </c>
      <c r="K18" s="32">
        <f t="shared" ref="K18:K36" si="9">IF(NOT(ISBLANK(_xlfn.IFNA(VLOOKUP($A18, $A$40:$O$199, 11, FALSE), ))), _xlfn.IFNA(VLOOKUP($A18, $A$40:$O$199, 11, FALSE), ), "")</f>
        <v>5.0847457627118529E-2</v>
      </c>
      <c r="L18" s="18">
        <f t="shared" ref="L18:L36" si="10">IF(NOT(ISBLANK(_xlfn.IFNA(VLOOKUP($A18, $A$40:$O$199, 12, FALSE), ))), _xlfn.IFNA(VLOOKUP($A18, $A$40:$O$199, 12, FALSE), ), "")</f>
        <v>5084.7457627118529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0"/>
      <c r="R18" s="260"/>
      <c r="S18" s="260"/>
    </row>
    <row r="19" spans="1:19" ht="17.25" customHeight="1" thickBot="1">
      <c r="A19" s="125" t="s">
        <v>204</v>
      </c>
      <c r="B19" s="126">
        <f t="shared" si="0"/>
        <v>14.8</v>
      </c>
      <c r="C19" s="77">
        <f t="shared" si="1"/>
        <v>-1.33333333E-2</v>
      </c>
      <c r="D19" s="15">
        <f t="shared" si="2"/>
        <v>15.3</v>
      </c>
      <c r="E19" s="32">
        <f t="shared" si="3"/>
        <v>3.3783783783783779E-2</v>
      </c>
      <c r="F19" s="18">
        <f t="shared" si="4"/>
        <v>3378.3783783783779</v>
      </c>
      <c r="G19" s="31">
        <f t="shared" si="5"/>
        <v>15.3</v>
      </c>
      <c r="H19" s="32">
        <f t="shared" si="6"/>
        <v>3.3783783783783779E-2</v>
      </c>
      <c r="I19" s="101">
        <f t="shared" si="7"/>
        <v>3378.3783783783779</v>
      </c>
      <c r="J19" s="15">
        <f t="shared" si="8"/>
        <v>15.3</v>
      </c>
      <c r="K19" s="32">
        <f t="shared" si="9"/>
        <v>3.3783783783783779E-2</v>
      </c>
      <c r="L19" s="18">
        <f t="shared" si="10"/>
        <v>3378.3783783783779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0"/>
      <c r="R19" s="250"/>
      <c r="S19" s="250"/>
    </row>
    <row r="20" spans="1:19" ht="17.25" customHeight="1" thickBot="1">
      <c r="A20" s="125" t="s">
        <v>148</v>
      </c>
      <c r="B20" s="126">
        <f t="shared" si="0"/>
        <v>20.399999999999999</v>
      </c>
      <c r="C20" s="77">
        <f t="shared" si="1"/>
        <v>-4.8780487999999997E-3</v>
      </c>
      <c r="D20" s="15">
        <f t="shared" si="2"/>
        <v>22</v>
      </c>
      <c r="E20" s="32">
        <f t="shared" si="3"/>
        <v>7.8431372549019676E-2</v>
      </c>
      <c r="F20" s="18">
        <f t="shared" si="4"/>
        <v>7843.1372549019679</v>
      </c>
      <c r="G20" s="31">
        <f t="shared" si="5"/>
        <v>21.9</v>
      </c>
      <c r="H20" s="32">
        <f t="shared" si="6"/>
        <v>7.3529411764705885E-2</v>
      </c>
      <c r="I20" s="101">
        <f t="shared" si="7"/>
        <v>7352.9411764705883</v>
      </c>
      <c r="J20" s="15">
        <f t="shared" si="8"/>
        <v>21.6</v>
      </c>
      <c r="K20" s="32">
        <f t="shared" si="9"/>
        <v>5.8823529411764851E-2</v>
      </c>
      <c r="L20" s="18">
        <f t="shared" si="10"/>
        <v>5882.3529411764848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0"/>
      <c r="R20" s="250"/>
      <c r="S20" s="250"/>
    </row>
    <row r="21" spans="1:19" ht="17.25" customHeight="1" thickBot="1">
      <c r="A21" s="127" t="s">
        <v>65</v>
      </c>
      <c r="B21" s="128">
        <f t="shared" si="0"/>
        <v>35.700000000000003</v>
      </c>
      <c r="C21" s="78">
        <f t="shared" si="1"/>
        <v>2.8089887999999999E-3</v>
      </c>
      <c r="D21" s="20">
        <f t="shared" si="2"/>
        <v>37.200000000000003</v>
      </c>
      <c r="E21" s="21">
        <f t="shared" si="3"/>
        <v>4.2016806722689072E-2</v>
      </c>
      <c r="F21" s="22">
        <f t="shared" si="4"/>
        <v>4201.6806722689071</v>
      </c>
      <c r="G21" s="30">
        <f t="shared" si="5"/>
        <v>37.6</v>
      </c>
      <c r="H21" s="21">
        <f t="shared" si="6"/>
        <v>5.3221288515406119E-2</v>
      </c>
      <c r="I21" s="105">
        <f t="shared" si="7"/>
        <v>5322.1288515406122</v>
      </c>
      <c r="J21" s="20">
        <f t="shared" si="8"/>
        <v>37.1</v>
      </c>
      <c r="K21" s="21">
        <f t="shared" si="9"/>
        <v>3.9215686274509762E-2</v>
      </c>
      <c r="L21" s="22">
        <f t="shared" si="10"/>
        <v>3921.5686274509762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0"/>
      <c r="R21" s="250"/>
      <c r="S21" s="250"/>
    </row>
    <row r="22" spans="1:19" ht="17.25" customHeight="1" thickBot="1">
      <c r="A22" s="125" t="s">
        <v>98</v>
      </c>
      <c r="B22" s="129">
        <f t="shared" si="0"/>
        <v>4.9000000000000004</v>
      </c>
      <c r="C22" s="80">
        <f t="shared" si="1"/>
        <v>-1.4084507E-2</v>
      </c>
      <c r="D22" s="106">
        <f t="shared" si="2"/>
        <v>5.13</v>
      </c>
      <c r="E22" s="107">
        <f t="shared" si="3"/>
        <v>4.6938775510203985E-2</v>
      </c>
      <c r="F22" s="108">
        <f t="shared" si="4"/>
        <v>4693.8775510203986</v>
      </c>
      <c r="G22" s="109">
        <f t="shared" si="5"/>
        <v>5.15</v>
      </c>
      <c r="H22" s="107">
        <f t="shared" si="6"/>
        <v>5.10204081632653E-2</v>
      </c>
      <c r="I22" s="110">
        <f t="shared" si="7"/>
        <v>5102.0408163265301</v>
      </c>
      <c r="J22" s="106">
        <f t="shared" si="8"/>
        <v>5.12</v>
      </c>
      <c r="K22" s="107">
        <f t="shared" si="9"/>
        <v>4.4897959183673418E-2</v>
      </c>
      <c r="L22" s="108">
        <f t="shared" si="10"/>
        <v>4489.795918367342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0"/>
      <c r="R22" s="250"/>
      <c r="S22" s="250"/>
    </row>
    <row r="23" spans="1:19" ht="17.25" customHeight="1" thickBot="1">
      <c r="A23" s="125" t="s">
        <v>208</v>
      </c>
      <c r="B23" s="126">
        <f t="shared" si="0"/>
        <v>13.4</v>
      </c>
      <c r="C23" s="77">
        <f t="shared" si="1"/>
        <v>-1.47058824E-2</v>
      </c>
      <c r="D23" s="15">
        <f t="shared" si="2"/>
        <v>13.7</v>
      </c>
      <c r="E23" s="32">
        <f t="shared" si="3"/>
        <v>2.2388059701492456E-2</v>
      </c>
      <c r="F23" s="18">
        <f t="shared" si="4"/>
        <v>2238.8059701492457</v>
      </c>
      <c r="G23" s="31">
        <f t="shared" si="5"/>
        <v>13.8</v>
      </c>
      <c r="H23" s="32">
        <f t="shared" si="6"/>
        <v>2.9850746268656744E-2</v>
      </c>
      <c r="I23" s="101">
        <f t="shared" si="7"/>
        <v>2985.0746268656744</v>
      </c>
      <c r="J23" s="15">
        <f t="shared" si="8"/>
        <v>13.8</v>
      </c>
      <c r="K23" s="32">
        <f t="shared" si="9"/>
        <v>2.9850746268656744E-2</v>
      </c>
      <c r="L23" s="18">
        <f t="shared" si="10"/>
        <v>2985.0746268656744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0"/>
      <c r="R23" s="250"/>
      <c r="S23" s="250"/>
    </row>
    <row r="24" spans="1:19" ht="17.25" customHeight="1" thickBot="1">
      <c r="A24" s="125" t="s">
        <v>202</v>
      </c>
      <c r="B24" s="126">
        <f t="shared" si="0"/>
        <v>85.3</v>
      </c>
      <c r="C24" s="77">
        <f t="shared" si="1"/>
        <v>-8.1395349000000002E-3</v>
      </c>
      <c r="D24" s="15">
        <f t="shared" si="2"/>
        <v>88.8</v>
      </c>
      <c r="E24" s="32">
        <f t="shared" si="3"/>
        <v>4.1031652989449004E-2</v>
      </c>
      <c r="F24" s="18">
        <f t="shared" si="4"/>
        <v>4103.1652989449003</v>
      </c>
      <c r="G24" s="31">
        <f t="shared" si="5"/>
        <v>89.4</v>
      </c>
      <c r="H24" s="32">
        <f t="shared" si="6"/>
        <v>4.8065650644783221E-2</v>
      </c>
      <c r="I24" s="101">
        <f t="shared" si="7"/>
        <v>4806.5650644783218</v>
      </c>
      <c r="J24" s="15">
        <f t="shared" si="8"/>
        <v>88.8</v>
      </c>
      <c r="K24" s="32">
        <f t="shared" si="9"/>
        <v>4.1031652989449004E-2</v>
      </c>
      <c r="L24" s="18">
        <f t="shared" si="10"/>
        <v>4103.1652989449003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0"/>
      <c r="R24" s="250"/>
      <c r="S24" s="250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-8.1967212999999994E-3</v>
      </c>
      <c r="D25" s="15">
        <f t="shared" si="2"/>
        <v>12.6</v>
      </c>
      <c r="E25" s="32">
        <f t="shared" si="3"/>
        <v>4.1322314049586778E-2</v>
      </c>
      <c r="F25" s="18">
        <f t="shared" si="4"/>
        <v>4132.2314049586776</v>
      </c>
      <c r="G25" s="31">
        <f t="shared" si="5"/>
        <v>12.6</v>
      </c>
      <c r="H25" s="32">
        <f t="shared" si="6"/>
        <v>4.1322314049586778E-2</v>
      </c>
      <c r="I25" s="101">
        <f t="shared" si="7"/>
        <v>4132.2314049586776</v>
      </c>
      <c r="J25" s="15">
        <f t="shared" si="8"/>
        <v>12.6</v>
      </c>
      <c r="K25" s="32">
        <f t="shared" si="9"/>
        <v>4.1322314049586778E-2</v>
      </c>
      <c r="L25" s="18">
        <f t="shared" si="10"/>
        <v>4132.2314049586776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234</v>
      </c>
      <c r="B26" s="131">
        <f t="shared" si="0"/>
        <v>69.099999999999994</v>
      </c>
      <c r="C26" s="79">
        <f t="shared" si="1"/>
        <v>2.9027575999999999E-3</v>
      </c>
      <c r="D26" s="24">
        <f t="shared" si="2"/>
        <v>71.2</v>
      </c>
      <c r="E26" s="25">
        <f t="shared" si="3"/>
        <v>3.0390738060781602E-2</v>
      </c>
      <c r="F26" s="104">
        <f t="shared" si="4"/>
        <v>3039.07380607816</v>
      </c>
      <c r="G26" s="102">
        <f t="shared" si="5"/>
        <v>72.599999999999994</v>
      </c>
      <c r="H26" s="25">
        <f t="shared" si="6"/>
        <v>5.0651230101302465E-2</v>
      </c>
      <c r="I26" s="103">
        <f t="shared" si="7"/>
        <v>5065.1230101302463</v>
      </c>
      <c r="J26" s="24">
        <f t="shared" si="8"/>
        <v>72.8</v>
      </c>
      <c r="K26" s="25">
        <f t="shared" si="9"/>
        <v>5.3545586107091217E-2</v>
      </c>
      <c r="L26" s="104">
        <f t="shared" si="10"/>
        <v>5354.5586107091221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1"/>
      <c r="R26" s="252"/>
      <c r="S26" s="253"/>
    </row>
    <row r="27" spans="1:19" ht="17.25" customHeight="1">
      <c r="A27" s="123" t="s">
        <v>178</v>
      </c>
      <c r="B27" s="124">
        <f t="shared" si="0"/>
        <v>16.2</v>
      </c>
      <c r="C27" s="76">
        <f t="shared" si="1"/>
        <v>6.2111800999999998E-3</v>
      </c>
      <c r="D27" s="13">
        <f t="shared" si="2"/>
        <v>16.7</v>
      </c>
      <c r="E27" s="14">
        <f t="shared" si="3"/>
        <v>3.0864197530864199E-2</v>
      </c>
      <c r="F27" s="16">
        <f t="shared" si="4"/>
        <v>3086.4197530864199</v>
      </c>
      <c r="G27" s="29">
        <f t="shared" si="5"/>
        <v>16.7</v>
      </c>
      <c r="H27" s="14">
        <f t="shared" si="6"/>
        <v>3.0864197530864199E-2</v>
      </c>
      <c r="I27" s="100">
        <f t="shared" si="7"/>
        <v>3086.4197530864199</v>
      </c>
      <c r="J27" s="13">
        <f t="shared" si="8"/>
        <v>16.7</v>
      </c>
      <c r="K27" s="14">
        <f t="shared" si="9"/>
        <v>3.0864197530864199E-2</v>
      </c>
      <c r="L27" s="16">
        <f t="shared" si="10"/>
        <v>3086.4197530864199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4"/>
      <c r="R27" s="255"/>
      <c r="S27" s="256"/>
    </row>
    <row r="28" spans="1:19" ht="17.25" customHeight="1" thickBot="1">
      <c r="A28" s="125" t="s">
        <v>240</v>
      </c>
      <c r="B28" s="126">
        <f t="shared" si="0"/>
        <v>71.5</v>
      </c>
      <c r="C28" s="77">
        <f t="shared" si="1"/>
        <v>-4.1782729999999997E-3</v>
      </c>
      <c r="D28" s="15">
        <f t="shared" si="2"/>
        <v>72.8</v>
      </c>
      <c r="E28" s="32">
        <f t="shared" si="3"/>
        <v>1.8181818181818143E-2</v>
      </c>
      <c r="F28" s="18">
        <f t="shared" si="4"/>
        <v>1818.1818181818144</v>
      </c>
      <c r="G28" s="31">
        <f t="shared" si="5"/>
        <v>73.099999999999994</v>
      </c>
      <c r="H28" s="32">
        <f t="shared" si="6"/>
        <v>2.2377622377622298E-2</v>
      </c>
      <c r="I28" s="101">
        <f t="shared" si="7"/>
        <v>2237.7622377622297</v>
      </c>
      <c r="J28" s="15">
        <f t="shared" si="8"/>
        <v>73.2</v>
      </c>
      <c r="K28" s="32">
        <f t="shared" si="9"/>
        <v>2.3776223776223817E-2</v>
      </c>
      <c r="L28" s="18">
        <f t="shared" si="10"/>
        <v>2377.6223776223819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7"/>
      <c r="R28" s="258"/>
      <c r="S28" s="259"/>
    </row>
    <row r="29" spans="1:19" ht="17.25" customHeight="1" thickBot="1">
      <c r="A29" s="125" t="s">
        <v>72</v>
      </c>
      <c r="B29" s="126">
        <f t="shared" si="0"/>
        <v>23</v>
      </c>
      <c r="C29" s="77">
        <f t="shared" si="1"/>
        <v>-1.28755365E-2</v>
      </c>
      <c r="D29" s="15">
        <f t="shared" si="2"/>
        <v>23.5</v>
      </c>
      <c r="E29" s="32">
        <f t="shared" si="3"/>
        <v>2.1739130434782608E-2</v>
      </c>
      <c r="F29" s="18">
        <f t="shared" si="4"/>
        <v>2173.913043478261</v>
      </c>
      <c r="G29" s="31">
        <f t="shared" si="5"/>
        <v>23.7</v>
      </c>
      <c r="H29" s="32">
        <f t="shared" si="6"/>
        <v>3.0434782608695622E-2</v>
      </c>
      <c r="I29" s="101">
        <f t="shared" si="7"/>
        <v>3043.4782608695623</v>
      </c>
      <c r="J29" s="15">
        <f t="shared" si="8"/>
        <v>23.8</v>
      </c>
      <c r="K29" s="32">
        <f t="shared" si="9"/>
        <v>3.4782608695652202E-2</v>
      </c>
      <c r="L29" s="18">
        <f t="shared" si="10"/>
        <v>3478.2608695652202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0"/>
      <c r="R29" s="250"/>
      <c r="S29" s="250"/>
    </row>
    <row r="30" spans="1:19" ht="17.25" customHeight="1" thickBot="1">
      <c r="A30" s="125" t="s">
        <v>216</v>
      </c>
      <c r="B30" s="126">
        <f t="shared" si="0"/>
        <v>10.9</v>
      </c>
      <c r="C30" s="77">
        <f t="shared" si="1"/>
        <v>2.8301886799999999E-2</v>
      </c>
      <c r="D30" s="15">
        <f t="shared" si="2"/>
        <v>11.2</v>
      </c>
      <c r="E30" s="32">
        <f t="shared" si="3"/>
        <v>2.7522935779816415E-2</v>
      </c>
      <c r="F30" s="18">
        <f t="shared" si="4"/>
        <v>2752.2935779816416</v>
      </c>
      <c r="G30" s="31">
        <f t="shared" si="5"/>
        <v>11.3</v>
      </c>
      <c r="H30" s="32">
        <f t="shared" si="6"/>
        <v>3.6697247706422048E-2</v>
      </c>
      <c r="I30" s="101">
        <f t="shared" si="7"/>
        <v>3669.7247706422049</v>
      </c>
      <c r="J30" s="15">
        <f t="shared" si="8"/>
        <v>11.2</v>
      </c>
      <c r="K30" s="32">
        <f t="shared" si="9"/>
        <v>2.7522935779816415E-2</v>
      </c>
      <c r="L30" s="18">
        <f t="shared" si="10"/>
        <v>2752.2935779816416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0"/>
      <c r="R30" s="260"/>
      <c r="S30" s="260"/>
    </row>
    <row r="31" spans="1:19" ht="17.25" customHeight="1" thickBot="1">
      <c r="A31" s="127" t="s">
        <v>190</v>
      </c>
      <c r="B31" s="128">
        <f t="shared" si="0"/>
        <v>18.100000000000001</v>
      </c>
      <c r="C31" s="78">
        <f t="shared" si="1"/>
        <v>1.68539326E-2</v>
      </c>
      <c r="D31" s="20">
        <f t="shared" si="2"/>
        <v>19.2</v>
      </c>
      <c r="E31" s="21">
        <f t="shared" si="3"/>
        <v>6.0773480662983305E-2</v>
      </c>
      <c r="F31" s="22">
        <f t="shared" si="4"/>
        <v>6077.3480662983302</v>
      </c>
      <c r="G31" s="30">
        <f t="shared" si="5"/>
        <v>19.399999999999999</v>
      </c>
      <c r="H31" s="21">
        <f t="shared" si="6"/>
        <v>7.1823204419889333E-2</v>
      </c>
      <c r="I31" s="105">
        <f t="shared" si="7"/>
        <v>7182.3204419889335</v>
      </c>
      <c r="J31" s="20">
        <f t="shared" si="8"/>
        <v>19.2</v>
      </c>
      <c r="K31" s="21">
        <f t="shared" si="9"/>
        <v>6.0773480662983305E-2</v>
      </c>
      <c r="L31" s="22">
        <f t="shared" si="10"/>
        <v>6077.3480662983302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0"/>
      <c r="R31" s="260"/>
      <c r="S31" s="260"/>
    </row>
    <row r="32" spans="1:19" ht="17.25" customHeight="1" thickBot="1">
      <c r="A32" s="125" t="s">
        <v>150</v>
      </c>
      <c r="B32" s="129">
        <f t="shared" si="0"/>
        <v>12.6</v>
      </c>
      <c r="C32" s="80">
        <f t="shared" si="1"/>
        <v>2.4390243900000001E-2</v>
      </c>
      <c r="D32" s="106">
        <f t="shared" si="2"/>
        <v>12.9</v>
      </c>
      <c r="E32" s="107">
        <f t="shared" si="3"/>
        <v>2.3809523809523867E-2</v>
      </c>
      <c r="F32" s="108">
        <f t="shared" si="4"/>
        <v>2380.9523809523866</v>
      </c>
      <c r="G32" s="109">
        <f t="shared" si="5"/>
        <v>13.1</v>
      </c>
      <c r="H32" s="107">
        <f t="shared" si="6"/>
        <v>3.968253968253968E-2</v>
      </c>
      <c r="I32" s="110">
        <f t="shared" si="7"/>
        <v>3968.2539682539682</v>
      </c>
      <c r="J32" s="106">
        <f t="shared" si="8"/>
        <v>13</v>
      </c>
      <c r="K32" s="107">
        <f t="shared" si="9"/>
        <v>3.1746031746031772E-2</v>
      </c>
      <c r="L32" s="108">
        <f t="shared" si="10"/>
        <v>3174.6031746031772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0"/>
      <c r="R32" s="250"/>
      <c r="S32" s="250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-1.6666666699999999E-2</v>
      </c>
      <c r="D33" s="15">
        <f t="shared" si="2"/>
        <v>12.2</v>
      </c>
      <c r="E33" s="32">
        <f t="shared" si="3"/>
        <v>3.3898305084745638E-2</v>
      </c>
      <c r="F33" s="18">
        <f t="shared" si="4"/>
        <v>3389.8305084745639</v>
      </c>
      <c r="G33" s="31">
        <f t="shared" si="5"/>
        <v>12.3</v>
      </c>
      <c r="H33" s="32">
        <f t="shared" si="6"/>
        <v>4.2372881355932202E-2</v>
      </c>
      <c r="I33" s="101">
        <f t="shared" si="7"/>
        <v>4237.2881355932204</v>
      </c>
      <c r="J33" s="15">
        <f t="shared" si="8"/>
        <v>12.3</v>
      </c>
      <c r="K33" s="32">
        <f t="shared" si="9"/>
        <v>4.2372881355932202E-2</v>
      </c>
      <c r="L33" s="18">
        <f t="shared" si="10"/>
        <v>4237.2881355932204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0"/>
      <c r="R33" s="250"/>
      <c r="S33" s="25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0"/>
      <c r="R34" s="250"/>
      <c r="S34" s="25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9"/>
      <c r="R35" s="240"/>
      <c r="S35" s="24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2"/>
      <c r="R36" s="243"/>
      <c r="S36" s="244"/>
    </row>
    <row r="37" spans="1:19" ht="17.25" customHeight="1" thickBot="1">
      <c r="A37" s="132" t="s">
        <v>42</v>
      </c>
      <c r="B37" s="303">
        <v>100000</v>
      </c>
      <c r="C37" s="304"/>
      <c r="D37" s="26" t="s">
        <v>43</v>
      </c>
      <c r="E37" s="27">
        <f>IF(COUNT(E17:E36), SUM(E17:E36) / COUNT(E17:E36), 0)</f>
        <v>3.7543931303009904E-2</v>
      </c>
      <c r="F37" s="28">
        <f>SUM(F17:F36)</f>
        <v>63824.683215116849</v>
      </c>
      <c r="G37" s="26" t="s">
        <v>43</v>
      </c>
      <c r="H37" s="27">
        <f>IF(COUNT(H17:H36), SUM(H17:H36) / COUNT(H17:H36), 0)</f>
        <v>4.442264183327705E-2</v>
      </c>
      <c r="I37" s="28">
        <f>SUM(I17:I36)</f>
        <v>75518.491116570993</v>
      </c>
      <c r="J37" s="26" t="s">
        <v>43</v>
      </c>
      <c r="K37" s="27">
        <f>IF(COUNT(K17:K36), SUM(K17:K36) / COUNT(K17:K36), 0)</f>
        <v>4.1168724790808589E-2</v>
      </c>
      <c r="L37" s="28">
        <f>SUM(L17:L36)</f>
        <v>69986.832144374595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5"/>
      <c r="R37" s="246"/>
      <c r="S37" s="24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60"/>
      <c r="R40" s="260"/>
      <c r="S40" s="260"/>
    </row>
    <row r="41" spans="1:19" ht="17.25" customHeight="1" thickBot="1">
      <c r="A41" s="235" t="s">
        <v>267</v>
      </c>
      <c r="B41" s="261" t="s">
        <v>49</v>
      </c>
      <c r="C41" s="263"/>
      <c r="D41" s="261" t="s">
        <v>58</v>
      </c>
      <c r="E41" s="262"/>
      <c r="F41" s="263"/>
      <c r="G41" s="264">
        <f>_xlfn.IFNA(VLOOKUP(B41, 현재가테이블!$B$2:$D$200, 2, FALSE), "-")</f>
        <v>55244000</v>
      </c>
      <c r="H41" s="265"/>
      <c r="I41" s="266"/>
      <c r="J41" s="261" t="s">
        <v>59</v>
      </c>
      <c r="K41" s="262"/>
      <c r="L41" s="263"/>
      <c r="M41" s="267">
        <f>_xlfn.IFNA(VLOOKUP(B41, 현재가테이블!$B$2:$D$200, 3, FALSE), "-")</f>
        <v>4.1259974000000003E-3</v>
      </c>
      <c r="N41" s="268"/>
      <c r="O41" s="269"/>
      <c r="Q41" s="260"/>
      <c r="R41" s="260"/>
      <c r="S41" s="260"/>
    </row>
    <row r="42" spans="1:19" ht="17.25" customHeight="1" thickBot="1">
      <c r="A42" s="305" t="s">
        <v>55</v>
      </c>
      <c r="B42" s="301" t="str">
        <f>TEXT($G$1, "[$-ko-KR]yyyy-mm-dd(ddd) ") &amp; "오전 00:00"</f>
        <v>2021-08-20(금) 오전 00:00</v>
      </c>
      <c r="C42" s="302"/>
      <c r="D42" s="274" t="str">
        <f>TEXT($G$1, "[$-ko-KR]yyyy-mm-dd(ddd) ") &amp; "오후 14:00"</f>
        <v>2021-08-20(금) 오후 14:00</v>
      </c>
      <c r="E42" s="275"/>
      <c r="F42" s="276"/>
      <c r="G42" s="274" t="str">
        <f>TEXT($G$1, "[$-ko-KR]yyyy-mm-dd(ddd) ") &amp; "오후 19:00"</f>
        <v>2021-08-20(금) 오후 19:00</v>
      </c>
      <c r="H42" s="275"/>
      <c r="I42" s="276"/>
      <c r="J42" s="274" t="str">
        <f>TEXT($G$1, "[$-ko-KR]yyyy-mm-dd(ddd) ") &amp; "오후 21:00"</f>
        <v>2021-08-20(금) 오후 21:00</v>
      </c>
      <c r="K42" s="275"/>
      <c r="L42" s="276"/>
      <c r="M42" s="274" t="str">
        <f>TEXT($G$1+1, "[$-ko-KR]yyyy-mm-dd(ddd) ") &amp; "오전 00:00"</f>
        <v>2021-08-21(토) 오전 00:00</v>
      </c>
      <c r="N42" s="275"/>
      <c r="O42" s="276"/>
      <c r="Q42" s="260"/>
      <c r="R42" s="260"/>
      <c r="S42" s="260"/>
    </row>
    <row r="43" spans="1:19" ht="17.25" customHeight="1" thickBot="1">
      <c r="A43" s="30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6" t="s">
        <v>58</v>
      </c>
      <c r="H43" s="237" t="s">
        <v>268</v>
      </c>
      <c r="I43" s="23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0"/>
      <c r="R43" s="250"/>
      <c r="S43" s="250"/>
    </row>
    <row r="44" spans="1:19" ht="17.25" customHeight="1" thickBot="1">
      <c r="A44" s="123" t="s">
        <v>216</v>
      </c>
      <c r="B44" s="124">
        <v>10.9</v>
      </c>
      <c r="C44" s="76">
        <v>2.8301886799999999E-2</v>
      </c>
      <c r="D44" s="13">
        <v>11.2</v>
      </c>
      <c r="E44" s="14">
        <f>IF(ISNUMBER(D44), (D44 - $B44) / $B44, "")</f>
        <v>2.7522935779816415E-2</v>
      </c>
      <c r="F44" s="16">
        <f>IF(ISNUMBER(D44), $B64 * E44, "")</f>
        <v>2752.2935779816416</v>
      </c>
      <c r="G44" s="29">
        <v>11.3</v>
      </c>
      <c r="H44" s="14">
        <f>IF(ISNUMBER(G44), (G44 - $B44) / $B44, "")</f>
        <v>3.6697247706422048E-2</v>
      </c>
      <c r="I44" s="100">
        <f>IF(ISNUMBER(G44), $B64 * H44, "")</f>
        <v>3669.7247706422049</v>
      </c>
      <c r="J44" s="13">
        <v>11.2</v>
      </c>
      <c r="K44" s="14">
        <f>IF(ISNUMBER(J44), (J44 - $B44) / $B44, "")</f>
        <v>2.7522935779816415E-2</v>
      </c>
      <c r="L44" s="16">
        <f>IF(ISNUMBER(J44), $B64 * K44, "")</f>
        <v>2752.2935779816416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0"/>
      <c r="R44" s="260"/>
      <c r="S44" s="260"/>
    </row>
    <row r="45" spans="1:19" ht="17.25" customHeight="1" thickBot="1">
      <c r="A45" s="125" t="s">
        <v>150</v>
      </c>
      <c r="B45" s="126">
        <v>12.6</v>
      </c>
      <c r="C45" s="77">
        <v>2.4390243900000001E-2</v>
      </c>
      <c r="D45" s="15">
        <v>12.9</v>
      </c>
      <c r="E45" s="32">
        <f t="shared" ref="E45:E48" si="14">IF(ISNUMBER(D45), (D45 - $B45) / $B45, "")</f>
        <v>2.3809523809523867E-2</v>
      </c>
      <c r="F45" s="18">
        <f>IF(ISNUMBER(D45), $B64 * E45, "")</f>
        <v>2380.9523809523866</v>
      </c>
      <c r="G45" s="31">
        <v>13.1</v>
      </c>
      <c r="H45" s="32">
        <f t="shared" ref="H45:H48" si="15">IF(ISNUMBER(G45), (G45 - $B45) / $B45, "")</f>
        <v>3.968253968253968E-2</v>
      </c>
      <c r="I45" s="101">
        <f>IF(ISNUMBER(G45), $B64 * H45, "")</f>
        <v>3968.2539682539682</v>
      </c>
      <c r="J45" s="15">
        <v>13</v>
      </c>
      <c r="K45" s="32">
        <f t="shared" ref="K45:K48" si="16">IF(ISNUMBER(J45), (J45 - $B45) / $B45, "")</f>
        <v>3.1746031746031772E-2</v>
      </c>
      <c r="L45" s="18">
        <f>IF(ISNUMBER(J45), $B64 * K45, "")</f>
        <v>3174.6031746031772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0"/>
      <c r="R45" s="260"/>
      <c r="S45" s="260"/>
    </row>
    <row r="46" spans="1:19" ht="17.25" customHeight="1" thickBot="1">
      <c r="A46" s="125" t="s">
        <v>190</v>
      </c>
      <c r="B46" s="126">
        <v>18.100000000000001</v>
      </c>
      <c r="C46" s="77">
        <v>1.68539326E-2</v>
      </c>
      <c r="D46" s="15">
        <v>19.2</v>
      </c>
      <c r="E46" s="32">
        <f t="shared" si="14"/>
        <v>6.0773480662983305E-2</v>
      </c>
      <c r="F46" s="18">
        <f>IF(ISNUMBER(D46), $B64 * E46, "")</f>
        <v>6077.3480662983302</v>
      </c>
      <c r="G46" s="31">
        <v>19.399999999999999</v>
      </c>
      <c r="H46" s="32">
        <f t="shared" si="15"/>
        <v>7.1823204419889333E-2</v>
      </c>
      <c r="I46" s="101">
        <f>IF(ISNUMBER(G46), $B64 * H46, "")</f>
        <v>7182.3204419889335</v>
      </c>
      <c r="J46" s="15">
        <v>19.2</v>
      </c>
      <c r="K46" s="32">
        <f t="shared" si="16"/>
        <v>6.0773480662983305E-2</v>
      </c>
      <c r="L46" s="18">
        <f>IF(ISNUMBER(J46), $B64 * K46, "")</f>
        <v>6077.3480662983302</v>
      </c>
      <c r="M46" s="31"/>
      <c r="N46" s="32" t="str">
        <f t="shared" si="17"/>
        <v/>
      </c>
      <c r="O46" s="18" t="str">
        <f>IF(ISNUMBER(M46), $B64 * N46, "")</f>
        <v/>
      </c>
      <c r="Q46" s="250"/>
      <c r="R46" s="250"/>
      <c r="S46" s="250"/>
    </row>
    <row r="47" spans="1:19" ht="17.25" customHeight="1" thickBot="1">
      <c r="A47" s="125" t="s">
        <v>178</v>
      </c>
      <c r="B47" s="126">
        <v>16.2</v>
      </c>
      <c r="C47" s="77">
        <v>6.2111800999999998E-3</v>
      </c>
      <c r="D47" s="15">
        <v>16.7</v>
      </c>
      <c r="E47" s="32">
        <f t="shared" si="14"/>
        <v>3.0864197530864199E-2</v>
      </c>
      <c r="F47" s="18">
        <f>IF(ISNUMBER(D47), $B64 * E47, "")</f>
        <v>3086.4197530864199</v>
      </c>
      <c r="G47" s="31">
        <v>16.7</v>
      </c>
      <c r="H47" s="32">
        <f t="shared" si="15"/>
        <v>3.0864197530864199E-2</v>
      </c>
      <c r="I47" s="101">
        <f>IF(ISNUMBER(G47), $B64 * H47, "")</f>
        <v>3086.4197530864199</v>
      </c>
      <c r="J47" s="15">
        <v>16.7</v>
      </c>
      <c r="K47" s="32">
        <f t="shared" si="16"/>
        <v>3.0864197530864199E-2</v>
      </c>
      <c r="L47" s="18">
        <f>IF(ISNUMBER(J47), $B64 * K47, "")</f>
        <v>3086.4197530864199</v>
      </c>
      <c r="M47" s="31"/>
      <c r="N47" s="32" t="str">
        <f t="shared" si="17"/>
        <v/>
      </c>
      <c r="O47" s="18" t="str">
        <f>IF(ISNUMBER(M47), $B64 * N47, "")</f>
        <v/>
      </c>
      <c r="Q47" s="250"/>
      <c r="R47" s="250"/>
      <c r="S47" s="250"/>
    </row>
    <row r="48" spans="1:19" ht="17.25" customHeight="1" thickBot="1">
      <c r="A48" s="127" t="s">
        <v>234</v>
      </c>
      <c r="B48" s="128">
        <v>69.099999999999994</v>
      </c>
      <c r="C48" s="78">
        <v>2.9027575999999999E-3</v>
      </c>
      <c r="D48" s="20">
        <v>71.2</v>
      </c>
      <c r="E48" s="21">
        <f t="shared" si="14"/>
        <v>3.0390738060781602E-2</v>
      </c>
      <c r="F48" s="22">
        <f>IF(ISNUMBER(D48), $B64 * E48, "")</f>
        <v>3039.07380607816</v>
      </c>
      <c r="G48" s="30">
        <v>72.599999999999994</v>
      </c>
      <c r="H48" s="21">
        <f t="shared" si="15"/>
        <v>5.0651230101302465E-2</v>
      </c>
      <c r="I48" s="105">
        <f>IF(ISNUMBER(G48), $B64 * H48, "")</f>
        <v>5065.1230101302463</v>
      </c>
      <c r="J48" s="20">
        <v>72.8</v>
      </c>
      <c r="K48" s="21">
        <f t="shared" si="16"/>
        <v>5.3545586107091217E-2</v>
      </c>
      <c r="L48" s="22">
        <f>IF(ISNUMBER(J48), $B64 * K48, "")</f>
        <v>5354.5586107091221</v>
      </c>
      <c r="M48" s="30"/>
      <c r="N48" s="21" t="str">
        <f t="shared" si="17"/>
        <v/>
      </c>
      <c r="O48" s="22" t="str">
        <f>IF(ISNUMBER(M48), $B64 * N48, "")</f>
        <v/>
      </c>
      <c r="Q48" s="250"/>
      <c r="R48" s="250"/>
      <c r="S48" s="250"/>
    </row>
    <row r="49" spans="1:19" ht="17.25" customHeight="1" thickBot="1">
      <c r="A49" s="125" t="s">
        <v>65</v>
      </c>
      <c r="B49" s="129">
        <v>35.700000000000003</v>
      </c>
      <c r="C49" s="80">
        <v>2.8089887999999999E-3</v>
      </c>
      <c r="D49" s="106">
        <v>37.200000000000003</v>
      </c>
      <c r="E49" s="107">
        <f>IF(ISNUMBER(D49), (D49 - $B49) / $B49, "")</f>
        <v>4.2016806722689072E-2</v>
      </c>
      <c r="F49" s="108">
        <f>IF(ISNUMBER(D49), $B64 * E49, "")</f>
        <v>4201.6806722689071</v>
      </c>
      <c r="G49" s="109">
        <v>37.6</v>
      </c>
      <c r="H49" s="107">
        <f>IF(ISNUMBER(G49), (G49 - $B49) / $B49, "")</f>
        <v>5.3221288515406119E-2</v>
      </c>
      <c r="I49" s="110">
        <f>IF(ISNUMBER(G49), $B64 * H49, "")</f>
        <v>5322.1288515406122</v>
      </c>
      <c r="J49" s="106">
        <v>37.1</v>
      </c>
      <c r="K49" s="107">
        <f>IF(ISNUMBER(J49), (J49 - $B49) / $B49, "")</f>
        <v>3.9215686274509762E-2</v>
      </c>
      <c r="L49" s="108">
        <f>IF(ISNUMBER(J49), $B64 * K49, "")</f>
        <v>3921.5686274509762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0"/>
      <c r="R49" s="250"/>
      <c r="S49" s="250"/>
    </row>
    <row r="50" spans="1:19" ht="17.25" customHeight="1" thickBot="1">
      <c r="A50" s="125" t="s">
        <v>152</v>
      </c>
      <c r="B50" s="126">
        <v>99.7</v>
      </c>
      <c r="C50" s="77">
        <v>0</v>
      </c>
      <c r="D50" s="15">
        <v>104</v>
      </c>
      <c r="E50" s="32">
        <f t="shared" ref="E50:E53" si="18">IF(ISNUMBER(D50), (D50 - $B50) / $B50, "")</f>
        <v>4.3129388164493451E-2</v>
      </c>
      <c r="F50" s="18">
        <f>IF(ISNUMBER(D50), $B64 * E50, "")</f>
        <v>4312.9388164493448</v>
      </c>
      <c r="G50" s="31">
        <v>103</v>
      </c>
      <c r="H50" s="32">
        <f t="shared" ref="H50:H53" si="19">IF(ISNUMBER(G50), (G50 - $B50) / $B50, "")</f>
        <v>3.3099297893681011E-2</v>
      </c>
      <c r="I50" s="101">
        <f>IF(ISNUMBER(G50), $B64 * H50, "")</f>
        <v>3309.929789368101</v>
      </c>
      <c r="J50" s="15">
        <v>104</v>
      </c>
      <c r="K50" s="32">
        <f t="shared" ref="K50:K53" si="20">IF(ISNUMBER(J50), (J50 - $B50) / $B50, "")</f>
        <v>4.3129388164493451E-2</v>
      </c>
      <c r="L50" s="18">
        <f>IF(ISNUMBER(J50), $B64 * K50, "")</f>
        <v>4312.9388164493448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0"/>
      <c r="R50" s="250"/>
      <c r="S50" s="250"/>
    </row>
    <row r="51" spans="1:19" ht="17.25" customHeight="1" thickBot="1">
      <c r="A51" s="125" t="s">
        <v>122</v>
      </c>
      <c r="B51" s="126">
        <v>32.9</v>
      </c>
      <c r="C51" s="77">
        <v>0</v>
      </c>
      <c r="D51" s="15">
        <v>33.9</v>
      </c>
      <c r="E51" s="32">
        <f t="shared" si="18"/>
        <v>3.0395136778115502E-2</v>
      </c>
      <c r="F51" s="18">
        <f>IF(ISNUMBER(D51), $B64 * E51, "")</f>
        <v>3039.5136778115502</v>
      </c>
      <c r="G51" s="31">
        <v>34.200000000000003</v>
      </c>
      <c r="H51" s="32">
        <f t="shared" si="19"/>
        <v>3.9513677811550282E-2</v>
      </c>
      <c r="I51" s="101">
        <f>IF(ISNUMBER(G51), $B64 * H51, "")</f>
        <v>3951.3677811550283</v>
      </c>
      <c r="J51" s="15">
        <v>34.700000000000003</v>
      </c>
      <c r="K51" s="32">
        <f t="shared" si="20"/>
        <v>5.4711246200608035E-2</v>
      </c>
      <c r="L51" s="18">
        <f>IF(ISNUMBER(J51), $B64 * K51, "")</f>
        <v>5471.1246200608039</v>
      </c>
      <c r="M51" s="31"/>
      <c r="N51" s="32" t="str">
        <f t="shared" si="21"/>
        <v/>
      </c>
      <c r="O51" s="18" t="str">
        <f>IF(ISNUMBER(M51), $B64 * N51, "")</f>
        <v/>
      </c>
      <c r="Q51" s="250"/>
      <c r="R51" s="250"/>
      <c r="S51" s="250"/>
    </row>
    <row r="52" spans="1:19" ht="17.25" customHeight="1" thickBot="1">
      <c r="A52" s="125" t="s">
        <v>240</v>
      </c>
      <c r="B52" s="126">
        <v>71.5</v>
      </c>
      <c r="C52" s="77">
        <v>-4.1782729999999997E-3</v>
      </c>
      <c r="D52" s="15">
        <v>72.8</v>
      </c>
      <c r="E52" s="32">
        <f t="shared" si="18"/>
        <v>1.8181818181818143E-2</v>
      </c>
      <c r="F52" s="18">
        <f>IF(ISNUMBER(D52), $B64 * E52, "")</f>
        <v>1818.1818181818144</v>
      </c>
      <c r="G52" s="31">
        <v>73.099999999999994</v>
      </c>
      <c r="H52" s="32">
        <f t="shared" si="19"/>
        <v>2.2377622377622298E-2</v>
      </c>
      <c r="I52" s="101">
        <f>IF(ISNUMBER(G52), $B64 * H52, "")</f>
        <v>2237.7622377622297</v>
      </c>
      <c r="J52" s="15">
        <v>73.2</v>
      </c>
      <c r="K52" s="32">
        <f t="shared" si="20"/>
        <v>2.3776223776223817E-2</v>
      </c>
      <c r="L52" s="18">
        <f>IF(ISNUMBER(J52), $B64 * K52, "")</f>
        <v>2377.6223776223819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148</v>
      </c>
      <c r="B53" s="131">
        <v>20.399999999999999</v>
      </c>
      <c r="C53" s="79">
        <v>-4.8780487999999997E-3</v>
      </c>
      <c r="D53" s="24">
        <v>22</v>
      </c>
      <c r="E53" s="25">
        <f t="shared" si="18"/>
        <v>7.8431372549019676E-2</v>
      </c>
      <c r="F53" s="104">
        <f>IF(ISNUMBER(D53), $B64 * E53, "")</f>
        <v>7843.1372549019679</v>
      </c>
      <c r="G53" s="102">
        <v>21.9</v>
      </c>
      <c r="H53" s="25">
        <f t="shared" si="19"/>
        <v>7.3529411764705885E-2</v>
      </c>
      <c r="I53" s="103">
        <f>IF(ISNUMBER(G53), $B64 * H53, "")</f>
        <v>7352.9411764705883</v>
      </c>
      <c r="J53" s="24">
        <v>21.6</v>
      </c>
      <c r="K53" s="25">
        <f t="shared" si="20"/>
        <v>5.8823529411764851E-2</v>
      </c>
      <c r="L53" s="104">
        <f>IF(ISNUMBER(J53), $B64 * K53, "")</f>
        <v>5882.3529411764848</v>
      </c>
      <c r="M53" s="102"/>
      <c r="N53" s="25" t="str">
        <f t="shared" si="21"/>
        <v/>
      </c>
      <c r="O53" s="104" t="str">
        <f>IF(ISNUMBER(M53), $B64 * N53, "")</f>
        <v/>
      </c>
      <c r="Q53" s="251"/>
      <c r="R53" s="252"/>
      <c r="S53" s="253"/>
    </row>
    <row r="54" spans="1:19" ht="17.25" customHeight="1">
      <c r="A54" s="123" t="s">
        <v>250</v>
      </c>
      <c r="B54" s="124">
        <v>76.7</v>
      </c>
      <c r="C54" s="76">
        <v>-5.1880674000000003E-3</v>
      </c>
      <c r="D54" s="13">
        <v>80.900000000000006</v>
      </c>
      <c r="E54" s="14">
        <f>IF(ISNUMBER(D54), (D54 - $B54) / $B54, "")</f>
        <v>5.475880052151242E-2</v>
      </c>
      <c r="F54" s="16">
        <f>IF(ISNUMBER(D54), $B64 * E54, "")</f>
        <v>5475.8800521512421</v>
      </c>
      <c r="G54" s="29">
        <v>81.3</v>
      </c>
      <c r="H54" s="14">
        <f>IF(ISNUMBER(G54), (G54 - $B54) / $B54, "")</f>
        <v>5.9973924380703966E-2</v>
      </c>
      <c r="I54" s="100">
        <f>IF(ISNUMBER(G54), $B64 * H54, "")</f>
        <v>5997.3924380703966</v>
      </c>
      <c r="J54" s="13">
        <v>80.599999999999994</v>
      </c>
      <c r="K54" s="14">
        <f>IF(ISNUMBER(J54), (J54 - $B54) / $B54, "")</f>
        <v>5.0847457627118529E-2</v>
      </c>
      <c r="L54" s="16">
        <f>IF(ISNUMBER(J54), $B64 * K54, "")</f>
        <v>5084.7457627118529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4"/>
      <c r="R54" s="255"/>
      <c r="S54" s="256"/>
    </row>
    <row r="55" spans="1:19" ht="17.25" customHeight="1" thickBot="1">
      <c r="A55" s="125" t="s">
        <v>202</v>
      </c>
      <c r="B55" s="126">
        <v>85.3</v>
      </c>
      <c r="C55" s="77">
        <v>-8.1395349000000002E-3</v>
      </c>
      <c r="D55" s="15">
        <v>88.8</v>
      </c>
      <c r="E55" s="32">
        <f t="shared" ref="E55:E58" si="22">IF(ISNUMBER(D55), (D55 - $B55) / $B55, "")</f>
        <v>4.1031652989449004E-2</v>
      </c>
      <c r="F55" s="18">
        <f>IF(ISNUMBER(D55), $B64 * E55, "")</f>
        <v>4103.1652989449003</v>
      </c>
      <c r="G55" s="31">
        <v>89.4</v>
      </c>
      <c r="H55" s="32">
        <f t="shared" ref="H55:H58" si="23">IF(ISNUMBER(G55), (G55 - $B55) / $B55, "")</f>
        <v>4.8065650644783221E-2</v>
      </c>
      <c r="I55" s="101">
        <f>IF(ISNUMBER(G55), $B64 * H55, "")</f>
        <v>4806.5650644783218</v>
      </c>
      <c r="J55" s="15">
        <v>88.8</v>
      </c>
      <c r="K55" s="32">
        <f t="shared" ref="K55:K58" si="24">IF(ISNUMBER(J55), (J55 - $B55) / $B55, "")</f>
        <v>4.1031652989449004E-2</v>
      </c>
      <c r="L55" s="18">
        <f>IF(ISNUMBER(J55), $B64 * K55, "")</f>
        <v>4103.1652989449003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7"/>
      <c r="R55" s="258"/>
      <c r="S55" s="259"/>
    </row>
    <row r="56" spans="1:19" ht="17.25" customHeight="1" thickBot="1">
      <c r="A56" s="125" t="s">
        <v>188</v>
      </c>
      <c r="B56" s="126">
        <v>12.1</v>
      </c>
      <c r="C56" s="77">
        <v>-8.1967212999999994E-3</v>
      </c>
      <c r="D56" s="15">
        <v>12.6</v>
      </c>
      <c r="E56" s="32">
        <f t="shared" si="22"/>
        <v>4.1322314049586778E-2</v>
      </c>
      <c r="F56" s="18">
        <f>IF(ISNUMBER(D56), $B64 * E56, "")</f>
        <v>4132.2314049586776</v>
      </c>
      <c r="G56" s="31">
        <v>12.6</v>
      </c>
      <c r="H56" s="32">
        <f t="shared" si="23"/>
        <v>4.1322314049586778E-2</v>
      </c>
      <c r="I56" s="101">
        <f>IF(ISNUMBER(G56), $B64 * H56, "")</f>
        <v>4132.2314049586776</v>
      </c>
      <c r="J56" s="15">
        <v>12.6</v>
      </c>
      <c r="K56" s="32">
        <f t="shared" si="24"/>
        <v>4.1322314049586778E-2</v>
      </c>
      <c r="L56" s="18">
        <f>IF(ISNUMBER(J56), $B64 * K56, "")</f>
        <v>4132.2314049586776</v>
      </c>
      <c r="M56" s="31"/>
      <c r="N56" s="32" t="str">
        <f t="shared" si="25"/>
        <v/>
      </c>
      <c r="O56" s="18" t="str">
        <f>IF(ISNUMBER(M56), $B64 * N56, "")</f>
        <v/>
      </c>
      <c r="Q56" s="250"/>
      <c r="R56" s="250"/>
      <c r="S56" s="250"/>
    </row>
    <row r="57" spans="1:19" ht="17.25" customHeight="1" thickBot="1">
      <c r="A57" s="125" t="s">
        <v>72</v>
      </c>
      <c r="B57" s="126">
        <v>23</v>
      </c>
      <c r="C57" s="77">
        <v>-1.28755365E-2</v>
      </c>
      <c r="D57" s="15">
        <v>23.5</v>
      </c>
      <c r="E57" s="32">
        <f t="shared" si="22"/>
        <v>2.1739130434782608E-2</v>
      </c>
      <c r="F57" s="18">
        <f>IF(ISNUMBER(D57), $B64 * E57, "")</f>
        <v>2173.913043478261</v>
      </c>
      <c r="G57" s="31">
        <v>23.7</v>
      </c>
      <c r="H57" s="32">
        <f t="shared" si="23"/>
        <v>3.0434782608695622E-2</v>
      </c>
      <c r="I57" s="101">
        <f>IF(ISNUMBER(G57), $B64 * H57, "")</f>
        <v>3043.4782608695623</v>
      </c>
      <c r="J57" s="15">
        <v>23.8</v>
      </c>
      <c r="K57" s="32">
        <f t="shared" si="24"/>
        <v>3.4782608695652202E-2</v>
      </c>
      <c r="L57" s="18">
        <f>IF(ISNUMBER(J57), $B64 * K57, "")</f>
        <v>3478.2608695652202</v>
      </c>
      <c r="M57" s="31"/>
      <c r="N57" s="32" t="str">
        <f t="shared" si="25"/>
        <v/>
      </c>
      <c r="O57" s="18" t="str">
        <f>IF(ISNUMBER(M57), $B64 * N57, "")</f>
        <v/>
      </c>
      <c r="Q57" s="260"/>
      <c r="R57" s="260"/>
      <c r="S57" s="260"/>
    </row>
    <row r="58" spans="1:19" ht="17.25" customHeight="1" thickBot="1">
      <c r="A58" s="127" t="s">
        <v>204</v>
      </c>
      <c r="B58" s="128">
        <v>14.8</v>
      </c>
      <c r="C58" s="78">
        <v>-1.33333333E-2</v>
      </c>
      <c r="D58" s="20">
        <v>15.3</v>
      </c>
      <c r="E58" s="21">
        <f t="shared" si="22"/>
        <v>3.3783783783783779E-2</v>
      </c>
      <c r="F58" s="22">
        <f>IF(ISNUMBER(D58), $B64 * E58, "")</f>
        <v>3378.3783783783779</v>
      </c>
      <c r="G58" s="30">
        <v>15.3</v>
      </c>
      <c r="H58" s="21">
        <f t="shared" si="23"/>
        <v>3.3783783783783779E-2</v>
      </c>
      <c r="I58" s="105">
        <f>IF(ISNUMBER(G58), $B64 * H58, "")</f>
        <v>3378.3783783783779</v>
      </c>
      <c r="J58" s="20">
        <v>15.3</v>
      </c>
      <c r="K58" s="21">
        <f t="shared" si="24"/>
        <v>3.3783783783783779E-2</v>
      </c>
      <c r="L58" s="22">
        <f>IF(ISNUMBER(J58), $B64 * K58, "")</f>
        <v>3378.3783783783779</v>
      </c>
      <c r="M58" s="30"/>
      <c r="N58" s="21" t="str">
        <f t="shared" si="25"/>
        <v/>
      </c>
      <c r="O58" s="22" t="str">
        <f>IF(ISNUMBER(M58), $B64 * N58, "")</f>
        <v/>
      </c>
      <c r="Q58" s="260"/>
      <c r="R58" s="260"/>
      <c r="S58" s="260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5.13</v>
      </c>
      <c r="E59" s="107">
        <f>IF(ISNUMBER(D59), (D59 - $B59) / $B59, "")</f>
        <v>4.6938775510203985E-2</v>
      </c>
      <c r="F59" s="108">
        <f>IF(ISNUMBER(D59), $B64 * E59, "")</f>
        <v>4693.8775510203986</v>
      </c>
      <c r="G59" s="109">
        <v>5.15</v>
      </c>
      <c r="H59" s="107">
        <f>IF(ISNUMBER(G59), (G59 - $B59) / $B59, "")</f>
        <v>5.10204081632653E-2</v>
      </c>
      <c r="I59" s="110">
        <f>IF(ISNUMBER(G59), $B64 * H59, "")</f>
        <v>5102.0408163265301</v>
      </c>
      <c r="J59" s="106">
        <v>5.12</v>
      </c>
      <c r="K59" s="107">
        <f>IF(ISNUMBER(J59), (J59 - $B59) / $B59, "")</f>
        <v>4.4897959183673418E-2</v>
      </c>
      <c r="L59" s="108">
        <f>IF(ISNUMBER(J59), $B64 * K59, "")</f>
        <v>4489.795918367342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0"/>
      <c r="R59" s="250"/>
      <c r="S59" s="250"/>
    </row>
    <row r="60" spans="1:19" ht="17.25" customHeight="1" thickBot="1">
      <c r="A60" s="125" t="s">
        <v>208</v>
      </c>
      <c r="B60" s="126">
        <v>13.4</v>
      </c>
      <c r="C60" s="77">
        <v>-1.47058824E-2</v>
      </c>
      <c r="D60" s="15">
        <v>13.7</v>
      </c>
      <c r="E60" s="32">
        <f t="shared" ref="E60:E63" si="26">IF(ISNUMBER(D60), (D60 - $B60) / $B60, "")</f>
        <v>2.2388059701492456E-2</v>
      </c>
      <c r="F60" s="18">
        <f>IF(ISNUMBER(D60), $B64 * E60, "")</f>
        <v>2238.8059701492457</v>
      </c>
      <c r="G60" s="31">
        <v>13.8</v>
      </c>
      <c r="H60" s="32">
        <f t="shared" ref="H60:H63" si="27">IF(ISNUMBER(G60), (G60 - $B60) / $B60, "")</f>
        <v>2.9850746268656744E-2</v>
      </c>
      <c r="I60" s="101">
        <f>IF(ISNUMBER(G60), $B64 * H60, "")</f>
        <v>2985.0746268656744</v>
      </c>
      <c r="J60" s="15">
        <v>13.8</v>
      </c>
      <c r="K60" s="32">
        <f t="shared" ref="K60:K63" si="28">IF(ISNUMBER(J60), (J60 - $B60) / $B60, "")</f>
        <v>2.9850746268656744E-2</v>
      </c>
      <c r="L60" s="18">
        <f>IF(ISNUMBER(J60), $B64 * K60, "")</f>
        <v>2985.0746268656744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0"/>
      <c r="R60" s="250"/>
      <c r="S60" s="250"/>
    </row>
    <row r="61" spans="1:19" ht="17.25" customHeight="1" thickBot="1">
      <c r="A61" s="125" t="s">
        <v>210</v>
      </c>
      <c r="B61" s="126">
        <v>11.8</v>
      </c>
      <c r="C61" s="77">
        <v>-1.6666666699999999E-2</v>
      </c>
      <c r="D61" s="15">
        <v>12.2</v>
      </c>
      <c r="E61" s="32">
        <f t="shared" si="26"/>
        <v>3.3898305084745638E-2</v>
      </c>
      <c r="F61" s="18">
        <f>IF(ISNUMBER(D61), $B64 * E61, "")</f>
        <v>3389.8305084745639</v>
      </c>
      <c r="G61" s="31">
        <v>12.3</v>
      </c>
      <c r="H61" s="32">
        <f t="shared" si="27"/>
        <v>4.2372881355932202E-2</v>
      </c>
      <c r="I61" s="101">
        <f>IF(ISNUMBER(G61), $B64 * H61, "")</f>
        <v>4237.2881355932204</v>
      </c>
      <c r="J61" s="15">
        <v>12.3</v>
      </c>
      <c r="K61" s="32">
        <f t="shared" si="28"/>
        <v>4.2372881355932202E-2</v>
      </c>
      <c r="L61" s="18">
        <f>IF(ISNUMBER(J61), $B64 * K61, "")</f>
        <v>4237.2881355932204</v>
      </c>
      <c r="M61" s="31"/>
      <c r="N61" s="32" t="str">
        <f t="shared" si="29"/>
        <v/>
      </c>
      <c r="O61" s="18" t="str">
        <f>IF(ISNUMBER(M61), $B64 * N61, "")</f>
        <v/>
      </c>
      <c r="Q61" s="250"/>
      <c r="R61" s="250"/>
      <c r="S61" s="25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9"/>
      <c r="R62" s="240"/>
      <c r="S62" s="24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2"/>
      <c r="R63" s="243"/>
      <c r="S63" s="244"/>
    </row>
    <row r="64" spans="1:19" ht="17.25" customHeight="1" thickBot="1">
      <c r="A64" s="132" t="s">
        <v>270</v>
      </c>
      <c r="B64" s="303">
        <f>$B$37</f>
        <v>100000</v>
      </c>
      <c r="C64" s="304"/>
      <c r="D64" s="26" t="s">
        <v>271</v>
      </c>
      <c r="E64" s="27">
        <f>IF(COUNT(E44:E63), SUM(E44:E63) / COUNT(E44:E63), 0)</f>
        <v>3.7854234461981218E-2</v>
      </c>
      <c r="F64" s="28">
        <f>SUM(F44:F63)</f>
        <v>68137.622031566192</v>
      </c>
      <c r="G64" s="26" t="s">
        <v>271</v>
      </c>
      <c r="H64" s="27">
        <f>IF(COUNT(H44:H63), SUM(H44:H63) / COUNT(H44:H63), 0)</f>
        <v>4.3793567169966151E-2</v>
      </c>
      <c r="I64" s="28">
        <f>SUM(I44:I63)</f>
        <v>78828.420905939085</v>
      </c>
      <c r="J64" s="26" t="s">
        <v>271</v>
      </c>
      <c r="K64" s="27">
        <f>IF(COUNT(K44:K63), SUM(K44:K63) / COUNT(K44:K63), 0)</f>
        <v>4.127765053379108E-2</v>
      </c>
      <c r="L64" s="28">
        <f>SUM(L44:L63)</f>
        <v>74299.770960823953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5"/>
      <c r="R64" s="246"/>
      <c r="S64" s="24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60"/>
      <c r="R67" s="260"/>
      <c r="S67" s="260"/>
    </row>
    <row r="68" spans="1:19" ht="17.25" thickBot="1">
      <c r="A68" s="235" t="s">
        <v>267</v>
      </c>
      <c r="B68" s="261" t="s">
        <v>49</v>
      </c>
      <c r="C68" s="263"/>
      <c r="D68" s="261" t="s">
        <v>58</v>
      </c>
      <c r="E68" s="262"/>
      <c r="F68" s="263"/>
      <c r="G68" s="264">
        <f>_xlfn.IFNA(VLOOKUP(B68, 현재가테이블!$B$2:$D$200, 2, FALSE), "-")</f>
        <v>55244000</v>
      </c>
      <c r="H68" s="265"/>
      <c r="I68" s="266"/>
      <c r="J68" s="261" t="s">
        <v>59</v>
      </c>
      <c r="K68" s="262"/>
      <c r="L68" s="263"/>
      <c r="M68" s="267">
        <f>_xlfn.IFNA(VLOOKUP(B68, 현재가테이블!$B$2:$D$200, 3, FALSE), "-")</f>
        <v>4.1259974000000003E-3</v>
      </c>
      <c r="N68" s="268"/>
      <c r="O68" s="269"/>
      <c r="Q68" s="260"/>
      <c r="R68" s="260"/>
      <c r="S68" s="260"/>
    </row>
    <row r="69" spans="1:19" ht="17.25" thickBot="1">
      <c r="A69" s="305" t="s">
        <v>55</v>
      </c>
      <c r="B69" s="301" t="str">
        <f>TEXT($G$1, "[$-ko-KR]yyyy-mm-dd(ddd) ") &amp; "오전 00:00"</f>
        <v>2021-08-20(금) 오전 00:00</v>
      </c>
      <c r="C69" s="302"/>
      <c r="D69" s="274" t="str">
        <f>TEXT($G$1, "[$-ko-KR]yyyy-mm-dd(ddd) ") &amp; "오후 14:00"</f>
        <v>2021-08-20(금) 오후 14:00</v>
      </c>
      <c r="E69" s="275"/>
      <c r="F69" s="276"/>
      <c r="G69" s="274" t="str">
        <f>TEXT($G$1, "[$-ko-KR]yyyy-mm-dd(ddd) ") &amp; "오후 19:00"</f>
        <v>2021-08-20(금) 오후 19:00</v>
      </c>
      <c r="H69" s="275"/>
      <c r="I69" s="276"/>
      <c r="J69" s="274" t="str">
        <f>TEXT($G$1, "[$-ko-KR]yyyy-mm-dd(ddd) ") &amp; "오후 21:00"</f>
        <v>2021-08-20(금) 오후 21:00</v>
      </c>
      <c r="K69" s="275"/>
      <c r="L69" s="276"/>
      <c r="M69" s="274" t="str">
        <f>TEXT($G$1+1, "[$-ko-KR]yyyy-mm-dd(ddd) ") &amp; "오전 00:00"</f>
        <v>2021-08-21(토) 오전 00:00</v>
      </c>
      <c r="N69" s="275"/>
      <c r="O69" s="276"/>
      <c r="Q69" s="260"/>
      <c r="R69" s="260"/>
      <c r="S69" s="260"/>
    </row>
    <row r="70" spans="1:19" ht="17.25" thickBot="1">
      <c r="A70" s="30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6" t="s">
        <v>58</v>
      </c>
      <c r="H70" s="237" t="s">
        <v>268</v>
      </c>
      <c r="I70" s="23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0"/>
      <c r="R70" s="250"/>
      <c r="S70" s="250"/>
    </row>
    <row r="71" spans="1:19" ht="17.25" thickBot="1">
      <c r="A71" s="123" t="s">
        <v>166</v>
      </c>
      <c r="B71" s="124">
        <v>258</v>
      </c>
      <c r="C71" s="76">
        <v>8.8607594900000003E-2</v>
      </c>
      <c r="D71" s="13">
        <v>277</v>
      </c>
      <c r="E71" s="14">
        <f>IF(ISNUMBER(D71), (D71 - $B71) / $B71, "")</f>
        <v>7.3643410852713184E-2</v>
      </c>
      <c r="F71" s="16">
        <f>IF(ISNUMBER(D71), $B91 * E71, "")</f>
        <v>7364.3410852713187</v>
      </c>
      <c r="G71" s="29">
        <v>274</v>
      </c>
      <c r="H71" s="14">
        <f>IF(ISNUMBER(G71), (G71 - $B71) / $B71, "")</f>
        <v>6.2015503875968991E-2</v>
      </c>
      <c r="I71" s="100">
        <f>IF(ISNUMBER(G71), $B91 * H71, "")</f>
        <v>6201.5503875968989</v>
      </c>
      <c r="J71" s="13">
        <v>270</v>
      </c>
      <c r="K71" s="14">
        <f>IF(ISNUMBER(J71), (J71 - $B71) / $B71, "")</f>
        <v>4.6511627906976744E-2</v>
      </c>
      <c r="L71" s="16">
        <f>IF(ISNUMBER(J71), $B91 * K71, "")</f>
        <v>4651.1627906976746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0"/>
      <c r="R71" s="260"/>
      <c r="S71" s="260"/>
    </row>
    <row r="72" spans="1:19" ht="17.25" thickBot="1">
      <c r="A72" s="125" t="s">
        <v>132</v>
      </c>
      <c r="B72" s="126">
        <v>118</v>
      </c>
      <c r="C72" s="77">
        <v>3.50877193E-2</v>
      </c>
      <c r="D72" s="15">
        <v>122</v>
      </c>
      <c r="E72" s="32">
        <f t="shared" ref="E72:E75" si="30">IF(ISNUMBER(D72), (D72 - $B72) / $B72, "")</f>
        <v>3.3898305084745763E-2</v>
      </c>
      <c r="F72" s="18">
        <f>IF(ISNUMBER(D72), $B91 * E72, "")</f>
        <v>3389.8305084745762</v>
      </c>
      <c r="G72" s="31">
        <v>125</v>
      </c>
      <c r="H72" s="32">
        <f t="shared" ref="H72:H75" si="31">IF(ISNUMBER(G72), (G72 - $B72) / $B72, "")</f>
        <v>5.9322033898305086E-2</v>
      </c>
      <c r="I72" s="101">
        <f>IF(ISNUMBER(G72), $B91 * H72, "")</f>
        <v>5932.203389830509</v>
      </c>
      <c r="J72" s="15">
        <v>124</v>
      </c>
      <c r="K72" s="32">
        <f t="shared" ref="K72:K75" si="32">IF(ISNUMBER(J72), (J72 - $B72) / $B72, "")</f>
        <v>5.0847457627118647E-2</v>
      </c>
      <c r="L72" s="18">
        <f>IF(ISNUMBER(J72), $B91 * K72, "")</f>
        <v>5084.7457627118647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0"/>
      <c r="R72" s="260"/>
      <c r="S72" s="260"/>
    </row>
    <row r="73" spans="1:19" ht="17.25" thickBot="1">
      <c r="A73" s="125" t="s">
        <v>110</v>
      </c>
      <c r="B73" s="126">
        <v>187</v>
      </c>
      <c r="C73" s="77">
        <v>3.3149171300000002E-2</v>
      </c>
      <c r="D73" s="15">
        <v>192</v>
      </c>
      <c r="E73" s="32">
        <f t="shared" si="30"/>
        <v>2.6737967914438502E-2</v>
      </c>
      <c r="F73" s="18">
        <f>IF(ISNUMBER(D73), $B91 * E73, "")</f>
        <v>2673.79679144385</v>
      </c>
      <c r="G73" s="31">
        <v>192</v>
      </c>
      <c r="H73" s="32">
        <f t="shared" si="31"/>
        <v>2.6737967914438502E-2</v>
      </c>
      <c r="I73" s="101">
        <f>IF(ISNUMBER(G73), $B91 * H73, "")</f>
        <v>2673.79679144385</v>
      </c>
      <c r="J73" s="15">
        <v>193</v>
      </c>
      <c r="K73" s="32">
        <f t="shared" si="32"/>
        <v>3.2085561497326207E-2</v>
      </c>
      <c r="L73" s="18">
        <f>IF(ISNUMBER(J73), $B91 * K73, "")</f>
        <v>3208.5561497326207</v>
      </c>
      <c r="M73" s="31"/>
      <c r="N73" s="32" t="str">
        <f t="shared" si="33"/>
        <v/>
      </c>
      <c r="O73" s="18" t="str">
        <f>IF(ISNUMBER(M73), $B91 * N73, "")</f>
        <v/>
      </c>
      <c r="Q73" s="250"/>
      <c r="R73" s="250"/>
      <c r="S73" s="250"/>
    </row>
    <row r="74" spans="1:19" ht="17.25" thickBot="1">
      <c r="A74" s="125" t="s">
        <v>51</v>
      </c>
      <c r="B74" s="126">
        <v>416</v>
      </c>
      <c r="C74" s="77">
        <v>3.2258064500000003E-2</v>
      </c>
      <c r="D74" s="15">
        <v>444</v>
      </c>
      <c r="E74" s="32">
        <f t="shared" si="30"/>
        <v>6.7307692307692304E-2</v>
      </c>
      <c r="F74" s="18">
        <f>IF(ISNUMBER(D74), $B91 * E74, "")</f>
        <v>6730.7692307692305</v>
      </c>
      <c r="G74" s="31">
        <v>437</v>
      </c>
      <c r="H74" s="32">
        <f t="shared" si="31"/>
        <v>5.0480769230769232E-2</v>
      </c>
      <c r="I74" s="101">
        <f>IF(ISNUMBER(G74), $B91 * H74, "")</f>
        <v>5048.0769230769229</v>
      </c>
      <c r="J74" s="15">
        <v>438</v>
      </c>
      <c r="K74" s="32">
        <f t="shared" si="32"/>
        <v>5.2884615384615384E-2</v>
      </c>
      <c r="L74" s="18">
        <f>IF(ISNUMBER(J74), $B91 * K74, "")</f>
        <v>5288.4615384615381</v>
      </c>
      <c r="M74" s="31"/>
      <c r="N74" s="32" t="str">
        <f t="shared" si="33"/>
        <v/>
      </c>
      <c r="O74" s="18" t="str">
        <f>IF(ISNUMBER(M74), $B91 * N74, "")</f>
        <v/>
      </c>
      <c r="Q74" s="250"/>
      <c r="R74" s="250"/>
      <c r="S74" s="250"/>
    </row>
    <row r="75" spans="1:19" ht="17.25" thickBot="1">
      <c r="A75" s="127" t="s">
        <v>254</v>
      </c>
      <c r="B75" s="128">
        <v>303</v>
      </c>
      <c r="C75" s="78">
        <v>2.3648648599999999E-2</v>
      </c>
      <c r="D75" s="20">
        <v>306</v>
      </c>
      <c r="E75" s="21">
        <f t="shared" si="30"/>
        <v>9.9009900990099011E-3</v>
      </c>
      <c r="F75" s="22">
        <f>IF(ISNUMBER(D75), $B91 * E75, "")</f>
        <v>990.09900990099015</v>
      </c>
      <c r="G75" s="30">
        <v>310</v>
      </c>
      <c r="H75" s="21">
        <f t="shared" si="31"/>
        <v>2.3102310231023101E-2</v>
      </c>
      <c r="I75" s="105">
        <f>IF(ISNUMBER(G75), $B91 * H75, "")</f>
        <v>2310.2310231023102</v>
      </c>
      <c r="J75" s="20">
        <v>312</v>
      </c>
      <c r="K75" s="21">
        <f t="shared" si="32"/>
        <v>2.9702970297029702E-2</v>
      </c>
      <c r="L75" s="22">
        <f>IF(ISNUMBER(J75), $B91 * K75, "")</f>
        <v>2970.2970297029701</v>
      </c>
      <c r="M75" s="30"/>
      <c r="N75" s="21" t="str">
        <f t="shared" si="33"/>
        <v/>
      </c>
      <c r="O75" s="22" t="str">
        <f>IF(ISNUMBER(M75), $B91 * N75, "")</f>
        <v/>
      </c>
      <c r="Q75" s="250"/>
      <c r="R75" s="250"/>
      <c r="S75" s="250"/>
    </row>
    <row r="76" spans="1:19" ht="17.25" thickBot="1">
      <c r="A76" s="125" t="s">
        <v>232</v>
      </c>
      <c r="B76" s="129">
        <v>532</v>
      </c>
      <c r="C76" s="80">
        <v>2.3076923100000001E-2</v>
      </c>
      <c r="D76" s="106">
        <v>581</v>
      </c>
      <c r="E76" s="107">
        <f>IF(ISNUMBER(D76), (D76 - $B76) / $B76, "")</f>
        <v>9.2105263157894732E-2</v>
      </c>
      <c r="F76" s="108">
        <f>IF(ISNUMBER(D76), $B91 * E76, "")</f>
        <v>9210.5263157894733</v>
      </c>
      <c r="G76" s="109">
        <v>629</v>
      </c>
      <c r="H76" s="107">
        <f>IF(ISNUMBER(G76), (G76 - $B76) / $B76, "")</f>
        <v>0.18233082706766918</v>
      </c>
      <c r="I76" s="110">
        <f>IF(ISNUMBER(G76), $B91 * H76, "")</f>
        <v>18233.082706766916</v>
      </c>
      <c r="J76" s="106">
        <v>629</v>
      </c>
      <c r="K76" s="107">
        <f>IF(ISNUMBER(J76), (J76 - $B76) / $B76, "")</f>
        <v>0.18233082706766918</v>
      </c>
      <c r="L76" s="108">
        <f>IF(ISNUMBER(J76), $B91 * K76, "")</f>
        <v>18233.082706766916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0"/>
      <c r="R76" s="250"/>
      <c r="S76" s="250"/>
    </row>
    <row r="77" spans="1:19" ht="17.25" thickBot="1">
      <c r="A77" s="125" t="s">
        <v>54</v>
      </c>
      <c r="B77" s="126">
        <v>269</v>
      </c>
      <c r="C77" s="77">
        <v>1.89393939E-2</v>
      </c>
      <c r="D77" s="15">
        <v>282</v>
      </c>
      <c r="E77" s="32">
        <f t="shared" ref="E77:E80" si="34">IF(ISNUMBER(D77), (D77 - $B77) / $B77, "")</f>
        <v>4.8327137546468404E-2</v>
      </c>
      <c r="F77" s="18">
        <f>IF(ISNUMBER(D77), $B91 * E77, "")</f>
        <v>4832.7137546468402</v>
      </c>
      <c r="G77" s="31">
        <v>289</v>
      </c>
      <c r="H77" s="32">
        <f t="shared" ref="H77:H80" si="35">IF(ISNUMBER(G77), (G77 - $B77) / $B77, "")</f>
        <v>7.434944237918216E-2</v>
      </c>
      <c r="I77" s="101">
        <f>IF(ISNUMBER(G77), $B91 * H77, "")</f>
        <v>7434.9442379182155</v>
      </c>
      <c r="J77" s="15">
        <v>284</v>
      </c>
      <c r="K77" s="32">
        <f t="shared" ref="K77:K80" si="36">IF(ISNUMBER(J77), (J77 - $B77) / $B77, "")</f>
        <v>5.5762081784386616E-2</v>
      </c>
      <c r="L77" s="18">
        <f>IF(ISNUMBER(J77), $B91 * K77, "")</f>
        <v>5576.2081784386619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0"/>
      <c r="R77" s="250"/>
      <c r="S77" s="250"/>
    </row>
    <row r="78" spans="1:19" ht="17.25" thickBot="1">
      <c r="A78" s="125" t="s">
        <v>266</v>
      </c>
      <c r="B78" s="126">
        <v>362</v>
      </c>
      <c r="C78" s="77">
        <v>1.40056022E-2</v>
      </c>
      <c r="D78" s="15">
        <v>372</v>
      </c>
      <c r="E78" s="32">
        <f t="shared" si="34"/>
        <v>2.7624309392265192E-2</v>
      </c>
      <c r="F78" s="18">
        <f>IF(ISNUMBER(D78), $B91 * E78, "")</f>
        <v>2762.4309392265191</v>
      </c>
      <c r="G78" s="31">
        <v>377</v>
      </c>
      <c r="H78" s="32">
        <f t="shared" si="35"/>
        <v>4.1436464088397788E-2</v>
      </c>
      <c r="I78" s="101">
        <f>IF(ISNUMBER(G78), $B91 * H78, "")</f>
        <v>4143.6464088397788</v>
      </c>
      <c r="J78" s="15">
        <v>375</v>
      </c>
      <c r="K78" s="32">
        <f t="shared" si="36"/>
        <v>3.591160220994475E-2</v>
      </c>
      <c r="L78" s="18">
        <f>IF(ISNUMBER(J78), $B91 * K78, "")</f>
        <v>3591.1602209944749</v>
      </c>
      <c r="M78" s="31"/>
      <c r="N78" s="32" t="str">
        <f t="shared" si="37"/>
        <v/>
      </c>
      <c r="O78" s="18" t="str">
        <f>IF(ISNUMBER(M78), $B91 * N78, "")</f>
        <v/>
      </c>
      <c r="Q78" s="250"/>
      <c r="R78" s="250"/>
      <c r="S78" s="250"/>
    </row>
    <row r="79" spans="1:19" ht="17.25" thickBot="1">
      <c r="A79" s="125" t="s">
        <v>192</v>
      </c>
      <c r="B79" s="126">
        <v>227</v>
      </c>
      <c r="C79" s="77">
        <v>1.3392857100000001E-2</v>
      </c>
      <c r="D79" s="15">
        <v>231</v>
      </c>
      <c r="E79" s="32">
        <f t="shared" si="34"/>
        <v>1.7621145374449341E-2</v>
      </c>
      <c r="F79" s="18">
        <f>IF(ISNUMBER(D79), $B91 * E79, "")</f>
        <v>1762.1145374449341</v>
      </c>
      <c r="G79" s="31">
        <v>234</v>
      </c>
      <c r="H79" s="32">
        <f t="shared" si="35"/>
        <v>3.0837004405286344E-2</v>
      </c>
      <c r="I79" s="101">
        <f>IF(ISNUMBER(G79), $B91 * H79, "")</f>
        <v>3083.7004405286343</v>
      </c>
      <c r="J79" s="15">
        <v>235</v>
      </c>
      <c r="K79" s="32">
        <f t="shared" si="36"/>
        <v>3.5242290748898682E-2</v>
      </c>
      <c r="L79" s="18">
        <f>IF(ISNUMBER(J79), $B91 * K79, "")</f>
        <v>3524.2290748898681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80</v>
      </c>
      <c r="B80" s="131">
        <v>856</v>
      </c>
      <c r="C80" s="79">
        <v>1.1820331E-2</v>
      </c>
      <c r="D80" s="24">
        <v>885</v>
      </c>
      <c r="E80" s="25">
        <f t="shared" si="34"/>
        <v>3.3878504672897193E-2</v>
      </c>
      <c r="F80" s="104">
        <f>IF(ISNUMBER(D80), $B91 * E80, "")</f>
        <v>3387.8504672897193</v>
      </c>
      <c r="G80" s="102">
        <v>899</v>
      </c>
      <c r="H80" s="25">
        <f t="shared" si="35"/>
        <v>5.0233644859813083E-2</v>
      </c>
      <c r="I80" s="103">
        <f>IF(ISNUMBER(G80), $B91 * H80, "")</f>
        <v>5023.3644859813085</v>
      </c>
      <c r="J80" s="24">
        <v>890</v>
      </c>
      <c r="K80" s="25">
        <f t="shared" si="36"/>
        <v>3.9719626168224297E-2</v>
      </c>
      <c r="L80" s="104">
        <f>IF(ISNUMBER(J80), $B91 * K80, "")</f>
        <v>3971.9626168224295</v>
      </c>
      <c r="M80" s="102"/>
      <c r="N80" s="25" t="str">
        <f t="shared" si="37"/>
        <v/>
      </c>
      <c r="O80" s="104" t="str">
        <f>IF(ISNUMBER(M80), $B91 * N80, "")</f>
        <v/>
      </c>
      <c r="Q80" s="251"/>
      <c r="R80" s="252"/>
      <c r="S80" s="253"/>
    </row>
    <row r="81" spans="1:19">
      <c r="A81" s="123" t="s">
        <v>61</v>
      </c>
      <c r="B81" s="124">
        <v>924</v>
      </c>
      <c r="C81" s="76">
        <v>1.0940919E-2</v>
      </c>
      <c r="D81" s="13">
        <v>970</v>
      </c>
      <c r="E81" s="14">
        <f>IF(ISNUMBER(D81), (D81 - $B81) / $B81, "")</f>
        <v>4.9783549783549784E-2</v>
      </c>
      <c r="F81" s="16">
        <f>IF(ISNUMBER(D81), $B91 * E81, "")</f>
        <v>4978.3549783549788</v>
      </c>
      <c r="G81" s="29">
        <v>961</v>
      </c>
      <c r="H81" s="14">
        <f>IF(ISNUMBER(G81), (G81 - $B81) / $B81, "")</f>
        <v>4.004329004329004E-2</v>
      </c>
      <c r="I81" s="100">
        <f>IF(ISNUMBER(G81), $B91 * H81, "")</f>
        <v>4004.329004329004</v>
      </c>
      <c r="J81" s="13">
        <v>957</v>
      </c>
      <c r="K81" s="14">
        <f>IF(ISNUMBER(J81), (J81 - $B81) / $B81, "")</f>
        <v>3.5714285714285712E-2</v>
      </c>
      <c r="L81" s="16">
        <f>IF(ISNUMBER(J81), $B91 * K81, "")</f>
        <v>3571.4285714285711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4"/>
      <c r="R81" s="255"/>
      <c r="S81" s="256"/>
    </row>
    <row r="82" spans="1:19" ht="17.25" thickBot="1">
      <c r="A82" s="125" t="s">
        <v>220</v>
      </c>
      <c r="B82" s="126">
        <v>207</v>
      </c>
      <c r="C82" s="77">
        <v>9.7560975999999994E-3</v>
      </c>
      <c r="D82" s="15">
        <v>209</v>
      </c>
      <c r="E82" s="32">
        <f t="shared" ref="E82:E85" si="38">IF(ISNUMBER(D82), (D82 - $B82) / $B82, "")</f>
        <v>9.6618357487922701E-3</v>
      </c>
      <c r="F82" s="18">
        <f>IF(ISNUMBER(D82), $B91 * E82, "")</f>
        <v>966.18357487922697</v>
      </c>
      <c r="G82" s="31">
        <v>212</v>
      </c>
      <c r="H82" s="32">
        <f t="shared" ref="H82:H85" si="39">IF(ISNUMBER(G82), (G82 - $B82) / $B82, "")</f>
        <v>2.4154589371980676E-2</v>
      </c>
      <c r="I82" s="101">
        <f>IF(ISNUMBER(G82), $B91 * H82, "")</f>
        <v>2415.4589371980678</v>
      </c>
      <c r="J82" s="15">
        <v>212</v>
      </c>
      <c r="K82" s="32">
        <f t="shared" ref="K82:K85" si="40">IF(ISNUMBER(J82), (J82 - $B82) / $B82, "")</f>
        <v>2.4154589371980676E-2</v>
      </c>
      <c r="L82" s="18">
        <f>IF(ISNUMBER(J82), $B91 * K82, "")</f>
        <v>2415.4589371980678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7"/>
      <c r="R82" s="258"/>
      <c r="S82" s="259"/>
    </row>
    <row r="83" spans="1:19" ht="17.25" thickBot="1">
      <c r="A83" s="125" t="s">
        <v>238</v>
      </c>
      <c r="B83" s="126">
        <v>109</v>
      </c>
      <c r="C83" s="77">
        <v>9.2592592999999994E-3</v>
      </c>
      <c r="D83" s="15">
        <v>110</v>
      </c>
      <c r="E83" s="32">
        <f t="shared" si="38"/>
        <v>9.1743119266055051E-3</v>
      </c>
      <c r="F83" s="18">
        <f>IF(ISNUMBER(D83), $B91 * E83, "")</f>
        <v>917.43119266055055</v>
      </c>
      <c r="G83" s="31">
        <v>111</v>
      </c>
      <c r="H83" s="32">
        <f t="shared" si="39"/>
        <v>1.834862385321101E-2</v>
      </c>
      <c r="I83" s="101">
        <f>IF(ISNUMBER(G83), $B91 * H83, "")</f>
        <v>1834.8623853211011</v>
      </c>
      <c r="J83" s="15">
        <v>112</v>
      </c>
      <c r="K83" s="32">
        <f t="shared" si="40"/>
        <v>2.7522935779816515E-2</v>
      </c>
      <c r="L83" s="18">
        <f>IF(ISNUMBER(J83), $B91 * K83, "")</f>
        <v>2752.2935779816517</v>
      </c>
      <c r="M83" s="31"/>
      <c r="N83" s="32" t="str">
        <f t="shared" si="41"/>
        <v/>
      </c>
      <c r="O83" s="18" t="str">
        <f>IF(ISNUMBER(M83), $B91 * N83, "")</f>
        <v/>
      </c>
      <c r="Q83" s="250"/>
      <c r="R83" s="250"/>
      <c r="S83" s="250"/>
    </row>
    <row r="84" spans="1:19" ht="17.25" thickBot="1">
      <c r="A84" s="125" t="s">
        <v>130</v>
      </c>
      <c r="B84" s="126">
        <v>109</v>
      </c>
      <c r="C84" s="77">
        <v>9.2592592999999994E-3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117</v>
      </c>
      <c r="H84" s="32">
        <f t="shared" si="39"/>
        <v>7.3394495412844041E-2</v>
      </c>
      <c r="I84" s="101">
        <f>IF(ISNUMBER(G84), $B91 * H84, "")</f>
        <v>7339.4495412844044</v>
      </c>
      <c r="J84" s="15">
        <v>116</v>
      </c>
      <c r="K84" s="32">
        <f t="shared" si="40"/>
        <v>6.4220183486238536E-2</v>
      </c>
      <c r="L84" s="18">
        <f>IF(ISNUMBER(J84), $B91 * K84, "")</f>
        <v>6422.0183486238539</v>
      </c>
      <c r="M84" s="31"/>
      <c r="N84" s="32" t="str">
        <f t="shared" si="41"/>
        <v/>
      </c>
      <c r="O84" s="18" t="str">
        <f>IF(ISNUMBER(M84), $B91 * N84, "")</f>
        <v/>
      </c>
      <c r="Q84" s="260"/>
      <c r="R84" s="260"/>
      <c r="S84" s="260"/>
    </row>
    <row r="85" spans="1:19" ht="17.25" thickBot="1">
      <c r="A85" s="127" t="s">
        <v>118</v>
      </c>
      <c r="B85" s="128">
        <v>169</v>
      </c>
      <c r="C85" s="78">
        <v>5.9523809999999996E-3</v>
      </c>
      <c r="D85" s="20">
        <v>173</v>
      </c>
      <c r="E85" s="21">
        <f t="shared" si="38"/>
        <v>2.3668639053254437E-2</v>
      </c>
      <c r="F85" s="22">
        <f>IF(ISNUMBER(D85), $B91 * E85, "")</f>
        <v>2366.8639053254437</v>
      </c>
      <c r="G85" s="30">
        <v>177</v>
      </c>
      <c r="H85" s="21">
        <f t="shared" si="39"/>
        <v>4.7337278106508875E-2</v>
      </c>
      <c r="I85" s="105">
        <f>IF(ISNUMBER(G85), $B91 * H85, "")</f>
        <v>4733.7278106508875</v>
      </c>
      <c r="J85" s="20">
        <v>177</v>
      </c>
      <c r="K85" s="21">
        <f t="shared" si="40"/>
        <v>4.7337278106508875E-2</v>
      </c>
      <c r="L85" s="22">
        <f>IF(ISNUMBER(J85), $B91 * K85, "")</f>
        <v>4733.7278106508875</v>
      </c>
      <c r="M85" s="30"/>
      <c r="N85" s="21" t="str">
        <f t="shared" si="41"/>
        <v/>
      </c>
      <c r="O85" s="22" t="str">
        <f>IF(ISNUMBER(M85), $B91 * N85, "")</f>
        <v/>
      </c>
      <c r="Q85" s="260"/>
      <c r="R85" s="260"/>
      <c r="S85" s="260"/>
    </row>
    <row r="86" spans="1:19" ht="17.25" thickBot="1">
      <c r="A86" s="125" t="s">
        <v>174</v>
      </c>
      <c r="B86" s="129">
        <v>343</v>
      </c>
      <c r="C86" s="80">
        <v>5.8651025999999998E-3</v>
      </c>
      <c r="D86" s="106">
        <v>355</v>
      </c>
      <c r="E86" s="107">
        <f>IF(ISNUMBER(D86), (D86 - $B86) / $B86, "")</f>
        <v>3.4985422740524783E-2</v>
      </c>
      <c r="F86" s="108">
        <f>IF(ISNUMBER(D86), $B91 * E86, "")</f>
        <v>3498.5422740524782</v>
      </c>
      <c r="G86" s="109">
        <v>360</v>
      </c>
      <c r="H86" s="107">
        <f>IF(ISNUMBER(G86), (G86 - $B86) / $B86, "")</f>
        <v>4.9562682215743441E-2</v>
      </c>
      <c r="I86" s="110">
        <f>IF(ISNUMBER(G86), $B91 * H86, "")</f>
        <v>4956.2682215743444</v>
      </c>
      <c r="J86" s="106">
        <v>357</v>
      </c>
      <c r="K86" s="107">
        <f>IF(ISNUMBER(J86), (J86 - $B86) / $B86, "")</f>
        <v>4.0816326530612242E-2</v>
      </c>
      <c r="L86" s="108">
        <f>IF(ISNUMBER(J86), $B91 * K86, "")</f>
        <v>4081.6326530612241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0"/>
      <c r="R86" s="250"/>
      <c r="S86" s="250"/>
    </row>
    <row r="87" spans="1:19" ht="17.25" thickBot="1">
      <c r="A87" s="125" t="s">
        <v>86</v>
      </c>
      <c r="B87" s="126">
        <v>392</v>
      </c>
      <c r="C87" s="77">
        <v>5.1282050999999999E-3</v>
      </c>
      <c r="D87" s="15">
        <v>406</v>
      </c>
      <c r="E87" s="32">
        <f t="shared" ref="E87:E90" si="42">IF(ISNUMBER(D87), (D87 - $B87) / $B87, "")</f>
        <v>3.5714285714285712E-2</v>
      </c>
      <c r="F87" s="18">
        <f>IF(ISNUMBER(D87), $B91 * E87, "")</f>
        <v>3571.4285714285711</v>
      </c>
      <c r="G87" s="31">
        <v>406</v>
      </c>
      <c r="H87" s="32">
        <f t="shared" ref="H87:H90" si="43">IF(ISNUMBER(G87), (G87 - $B87) / $B87, "")</f>
        <v>3.5714285714285712E-2</v>
      </c>
      <c r="I87" s="101">
        <f>IF(ISNUMBER(G87), $B91 * H87, "")</f>
        <v>3571.4285714285711</v>
      </c>
      <c r="J87" s="15">
        <v>407</v>
      </c>
      <c r="K87" s="32">
        <f t="shared" ref="K87:K90" si="44">IF(ISNUMBER(J87), (J87 - $B87) / $B87, "")</f>
        <v>3.826530612244898E-2</v>
      </c>
      <c r="L87" s="18">
        <f>IF(ISNUMBER(J87), $B91 * K87, "")</f>
        <v>3826.5306122448978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0"/>
      <c r="R87" s="250"/>
      <c r="S87" s="250"/>
    </row>
    <row r="88" spans="1:19" ht="17.25" thickBot="1">
      <c r="A88" s="125" t="s">
        <v>242</v>
      </c>
      <c r="B88" s="126">
        <v>485</v>
      </c>
      <c r="C88" s="77">
        <v>4.1407867000000003E-3</v>
      </c>
      <c r="D88" s="15">
        <v>499</v>
      </c>
      <c r="E88" s="32">
        <f t="shared" si="42"/>
        <v>2.88659793814433E-2</v>
      </c>
      <c r="F88" s="18">
        <f>IF(ISNUMBER(D88), $B91 * E88, "")</f>
        <v>2886.5979381443299</v>
      </c>
      <c r="G88" s="31">
        <v>503</v>
      </c>
      <c r="H88" s="32">
        <f t="shared" si="43"/>
        <v>3.711340206185567E-2</v>
      </c>
      <c r="I88" s="101">
        <f>IF(ISNUMBER(G88), $B91 * H88, "")</f>
        <v>3711.3402061855668</v>
      </c>
      <c r="J88" s="15">
        <v>504</v>
      </c>
      <c r="K88" s="32">
        <f t="shared" si="44"/>
        <v>3.9175257731958762E-2</v>
      </c>
      <c r="L88" s="18">
        <f>IF(ISNUMBER(J88), $B91 * K88, "")</f>
        <v>3917.5257731958764</v>
      </c>
      <c r="M88" s="31"/>
      <c r="N88" s="32" t="str">
        <f t="shared" si="45"/>
        <v/>
      </c>
      <c r="O88" s="18" t="str">
        <f>IF(ISNUMBER(M88), $B91 * N88, "")</f>
        <v/>
      </c>
      <c r="Q88" s="250"/>
      <c r="R88" s="250"/>
      <c r="S88" s="250"/>
    </row>
    <row r="89" spans="1:19">
      <c r="A89" s="125" t="s">
        <v>124</v>
      </c>
      <c r="B89" s="126">
        <v>361</v>
      </c>
      <c r="C89" s="77">
        <v>2.7777778000000002E-3</v>
      </c>
      <c r="D89" s="15">
        <v>381</v>
      </c>
      <c r="E89" s="32">
        <f t="shared" si="42"/>
        <v>5.5401662049861494E-2</v>
      </c>
      <c r="F89" s="18">
        <f>IF(ISNUMBER(D89), $B91 * E89, "")</f>
        <v>5540.1662049861498</v>
      </c>
      <c r="G89" s="31">
        <v>384</v>
      </c>
      <c r="H89" s="32">
        <f t="shared" si="43"/>
        <v>6.3711911357340723E-2</v>
      </c>
      <c r="I89" s="101">
        <f>IF(ISNUMBER(G89), $B91 * H89, "")</f>
        <v>6371.1911357340723</v>
      </c>
      <c r="J89" s="15">
        <v>381</v>
      </c>
      <c r="K89" s="32">
        <f t="shared" si="44"/>
        <v>5.5401662049861494E-2</v>
      </c>
      <c r="L89" s="18">
        <f>IF(ISNUMBER(J89), $B91 * K89, "")</f>
        <v>5540.1662049861498</v>
      </c>
      <c r="M89" s="31"/>
      <c r="N89" s="32" t="str">
        <f t="shared" si="45"/>
        <v/>
      </c>
      <c r="O89" s="18" t="str">
        <f>IF(ISNUMBER(M89), $B91 * N89, "")</f>
        <v/>
      </c>
      <c r="Q89" s="239"/>
      <c r="R89" s="240"/>
      <c r="S89" s="241"/>
    </row>
    <row r="90" spans="1:19" ht="17.25" thickBot="1">
      <c r="A90" s="130" t="s">
        <v>57</v>
      </c>
      <c r="B90" s="131">
        <v>226</v>
      </c>
      <c r="C90" s="79">
        <v>0</v>
      </c>
      <c r="D90" s="24">
        <v>234</v>
      </c>
      <c r="E90" s="25">
        <f t="shared" si="42"/>
        <v>3.5398230088495575E-2</v>
      </c>
      <c r="F90" s="104">
        <f>IF(ISNUMBER(D90), $B91 * E90, "")</f>
        <v>3539.8230088495575</v>
      </c>
      <c r="G90" s="102">
        <v>235</v>
      </c>
      <c r="H90" s="25">
        <f t="shared" si="43"/>
        <v>3.9823008849557522E-2</v>
      </c>
      <c r="I90" s="103">
        <f>IF(ISNUMBER(G90), $B91 * H90, "")</f>
        <v>3982.3008849557523</v>
      </c>
      <c r="J90" s="24">
        <v>234</v>
      </c>
      <c r="K90" s="25">
        <f t="shared" si="44"/>
        <v>3.5398230088495575E-2</v>
      </c>
      <c r="L90" s="104">
        <f>IF(ISNUMBER(J90), $B91 * K90, "")</f>
        <v>3539.8230088495575</v>
      </c>
      <c r="M90" s="102"/>
      <c r="N90" s="25" t="str">
        <f t="shared" si="45"/>
        <v/>
      </c>
      <c r="O90" s="104" t="str">
        <f>IF(ISNUMBER(M90), $B91 * N90, "")</f>
        <v/>
      </c>
      <c r="Q90" s="242"/>
      <c r="R90" s="243"/>
      <c r="S90" s="244"/>
    </row>
    <row r="91" spans="1:19" ht="17.25" thickBot="1">
      <c r="A91" s="132" t="s">
        <v>270</v>
      </c>
      <c r="B91" s="303">
        <f>$B$37</f>
        <v>100000</v>
      </c>
      <c r="C91" s="304"/>
      <c r="D91" s="26" t="s">
        <v>271</v>
      </c>
      <c r="E91" s="27">
        <f>IF(COUNT(E71:E90), SUM(E71:E90) / COUNT(E71:E90), 0)</f>
        <v>3.660236333712992E-2</v>
      </c>
      <c r="F91" s="28">
        <f>SUM(F71:F90)</f>
        <v>73204.726674259859</v>
      </c>
      <c r="G91" s="26" t="s">
        <v>271</v>
      </c>
      <c r="H91" s="27">
        <f>IF(COUNT(H71:H90), SUM(H71:H90) / COUNT(H71:H90), 0)</f>
        <v>5.1502476746873548E-2</v>
      </c>
      <c r="I91" s="28">
        <f>SUM(I71:I90)</f>
        <v>103004.9534937471</v>
      </c>
      <c r="J91" s="26" t="s">
        <v>271</v>
      </c>
      <c r="K91" s="27">
        <f>IF(COUNT(K71:K90), SUM(K71:K90) / COUNT(K71:K90), 0)</f>
        <v>4.8450235783719889E-2</v>
      </c>
      <c r="L91" s="28">
        <f>SUM(L71:L90)</f>
        <v>96900.471567439759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5"/>
      <c r="R91" s="246"/>
      <c r="S91" s="24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60"/>
      <c r="R94" s="260"/>
      <c r="S94" s="260"/>
    </row>
    <row r="95" spans="1:19" ht="17.25" thickBot="1">
      <c r="A95" s="235" t="s">
        <v>267</v>
      </c>
      <c r="B95" s="261" t="s">
        <v>49</v>
      </c>
      <c r="C95" s="263"/>
      <c r="D95" s="261" t="s">
        <v>58</v>
      </c>
      <c r="E95" s="262"/>
      <c r="F95" s="263"/>
      <c r="G95" s="264">
        <f>_xlfn.IFNA(VLOOKUP(B95, 현재가테이블!$B$2:$D$200, 2, FALSE), "-")</f>
        <v>55244000</v>
      </c>
      <c r="H95" s="265"/>
      <c r="I95" s="266"/>
      <c r="J95" s="261" t="s">
        <v>59</v>
      </c>
      <c r="K95" s="262"/>
      <c r="L95" s="263"/>
      <c r="M95" s="267">
        <f>_xlfn.IFNA(VLOOKUP(B95, 현재가테이블!$B$2:$D$200, 3, FALSE), "-")</f>
        <v>4.1259974000000003E-3</v>
      </c>
      <c r="N95" s="268"/>
      <c r="O95" s="269"/>
      <c r="Q95" s="260"/>
      <c r="R95" s="260"/>
      <c r="S95" s="260"/>
    </row>
    <row r="96" spans="1:19" ht="17.25" thickBot="1">
      <c r="A96" s="305" t="s">
        <v>55</v>
      </c>
      <c r="B96" s="301" t="str">
        <f>TEXT($G$1, "[$-ko-KR]yyyy-mm-dd(ddd) ") &amp; "오전 00:00"</f>
        <v>2021-08-20(금) 오전 00:00</v>
      </c>
      <c r="C96" s="302"/>
      <c r="D96" s="274" t="str">
        <f>TEXT($G$1, "[$-ko-KR]yyyy-mm-dd(ddd) ") &amp; "오후 14:00"</f>
        <v>2021-08-20(금) 오후 14:00</v>
      </c>
      <c r="E96" s="275"/>
      <c r="F96" s="276"/>
      <c r="G96" s="274" t="str">
        <f>TEXT($G$1, "[$-ko-KR]yyyy-mm-dd(ddd) ") &amp; "오후 19:00"</f>
        <v>2021-08-20(금) 오후 19:00</v>
      </c>
      <c r="H96" s="275"/>
      <c r="I96" s="276"/>
      <c r="J96" s="274" t="str">
        <f>TEXT($G$1, "[$-ko-KR]yyyy-mm-dd(ddd) ") &amp; "오후 21:00"</f>
        <v>2021-08-20(금) 오후 21:00</v>
      </c>
      <c r="K96" s="275"/>
      <c r="L96" s="276"/>
      <c r="M96" s="274" t="str">
        <f>TEXT($G$1+1, "[$-ko-KR]yyyy-mm-dd(ddd) ") &amp; "오전 00:00"</f>
        <v>2021-08-21(토) 오전 00:00</v>
      </c>
      <c r="N96" s="275"/>
      <c r="O96" s="276"/>
      <c r="Q96" s="260"/>
      <c r="R96" s="260"/>
      <c r="S96" s="260"/>
    </row>
    <row r="97" spans="1:19" ht="17.25" thickBot="1">
      <c r="A97" s="30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6" t="s">
        <v>58</v>
      </c>
      <c r="H97" s="237" t="s">
        <v>268</v>
      </c>
      <c r="I97" s="23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0"/>
      <c r="R97" s="250"/>
      <c r="S97" s="250"/>
    </row>
    <row r="98" spans="1:19" ht="17.25" thickBot="1">
      <c r="A98" s="123" t="s">
        <v>166</v>
      </c>
      <c r="B98" s="124">
        <v>258</v>
      </c>
      <c r="C98" s="76">
        <v>8.8607594900000003E-2</v>
      </c>
      <c r="D98" s="13">
        <v>277</v>
      </c>
      <c r="E98" s="14">
        <f>IF(ISNUMBER(D98), (D98 - $B98) / $B98, "")</f>
        <v>7.3643410852713184E-2</v>
      </c>
      <c r="F98" s="16">
        <f>IF(ISNUMBER(D98), $B118 * E98, "")</f>
        <v>7364.3410852713187</v>
      </c>
      <c r="G98" s="29">
        <v>274</v>
      </c>
      <c r="H98" s="14">
        <f>IF(ISNUMBER(G98), (G98 - $B98) / $B98, "")</f>
        <v>6.2015503875968991E-2</v>
      </c>
      <c r="I98" s="100">
        <f>IF(ISNUMBER(G98), $B118 * H98, "")</f>
        <v>6201.5503875968989</v>
      </c>
      <c r="J98" s="13">
        <v>270</v>
      </c>
      <c r="K98" s="14">
        <f>IF(ISNUMBER(J98), (J98 - $B98) / $B98, "")</f>
        <v>4.6511627906976744E-2</v>
      </c>
      <c r="L98" s="16">
        <f>IF(ISNUMBER(J98), $B118 * K98, "")</f>
        <v>4651.1627906976746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0"/>
      <c r="R98" s="260"/>
      <c r="S98" s="260"/>
    </row>
    <row r="99" spans="1:19" ht="17.25" thickBot="1">
      <c r="A99" s="125" t="s">
        <v>134</v>
      </c>
      <c r="B99" s="126">
        <v>29930</v>
      </c>
      <c r="C99" s="77">
        <v>6.2855113599999998E-2</v>
      </c>
      <c r="D99" s="15">
        <v>31540</v>
      </c>
      <c r="E99" s="32">
        <f t="shared" ref="E99:E102" si="46">IF(ISNUMBER(D99), (D99 - $B99) / $B99, "")</f>
        <v>5.3792181757434013E-2</v>
      </c>
      <c r="F99" s="18">
        <f>IF(ISNUMBER(D99), $B118 * E99, "")</f>
        <v>5379.2181757434009</v>
      </c>
      <c r="G99" s="31">
        <v>31380</v>
      </c>
      <c r="H99" s="32">
        <f t="shared" ref="H99:H102" si="47">IF(ISNUMBER(G99), (G99 - $B99) / $B99, "")</f>
        <v>4.8446374874707654E-2</v>
      </c>
      <c r="I99" s="101">
        <f>IF(ISNUMBER(G99), $B118 * H99, "")</f>
        <v>4844.6374874707653</v>
      </c>
      <c r="J99" s="15">
        <v>32650</v>
      </c>
      <c r="K99" s="32">
        <f t="shared" ref="K99:K102" si="48">IF(ISNUMBER(J99), (J99 - $B99) / $B99, "")</f>
        <v>9.0878717006348142E-2</v>
      </c>
      <c r="L99" s="18">
        <f>IF(ISNUMBER(J99), $B118 * K99, "")</f>
        <v>9087.8717006348143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0"/>
      <c r="R99" s="260"/>
      <c r="S99" s="260"/>
    </row>
    <row r="100" spans="1:19" ht="17.25" thickBot="1">
      <c r="A100" s="125" t="s">
        <v>106</v>
      </c>
      <c r="B100" s="126">
        <v>66350</v>
      </c>
      <c r="C100" s="77">
        <v>5.8889243500000001E-2</v>
      </c>
      <c r="D100" s="15">
        <v>67200</v>
      </c>
      <c r="E100" s="32">
        <f t="shared" si="46"/>
        <v>1.281085154483798E-2</v>
      </c>
      <c r="F100" s="18">
        <f>IF(ISNUMBER(D100), $B118 * E100, "")</f>
        <v>1281.0851544837981</v>
      </c>
      <c r="G100" s="31">
        <v>67600</v>
      </c>
      <c r="H100" s="32">
        <f t="shared" si="47"/>
        <v>1.8839487565938208E-2</v>
      </c>
      <c r="I100" s="101">
        <f>IF(ISNUMBER(G100), $B118 * H100, "")</f>
        <v>1883.9487565938207</v>
      </c>
      <c r="J100" s="15">
        <v>68980</v>
      </c>
      <c r="K100" s="32">
        <f t="shared" si="48"/>
        <v>3.9638281838733989E-2</v>
      </c>
      <c r="L100" s="18">
        <f>IF(ISNUMBER(J100), $B118 * K100, "")</f>
        <v>3963.8281838733988</v>
      </c>
      <c r="M100" s="31"/>
      <c r="N100" s="32" t="str">
        <f t="shared" si="49"/>
        <v/>
      </c>
      <c r="O100" s="18" t="str">
        <f>IF(ISNUMBER(M100), $B118 * N100, "")</f>
        <v/>
      </c>
      <c r="Q100" s="250"/>
      <c r="R100" s="250"/>
      <c r="S100" s="250"/>
    </row>
    <row r="101" spans="1:19" ht="17.25" thickBot="1">
      <c r="A101" s="125" t="s">
        <v>172</v>
      </c>
      <c r="B101" s="126">
        <v>3335</v>
      </c>
      <c r="C101" s="77">
        <v>5.70522979E-2</v>
      </c>
      <c r="D101" s="15">
        <v>3395</v>
      </c>
      <c r="E101" s="32">
        <f t="shared" si="46"/>
        <v>1.7991004497751123E-2</v>
      </c>
      <c r="F101" s="18">
        <f>IF(ISNUMBER(D101), $B118 * E101, "")</f>
        <v>1799.1004497751123</v>
      </c>
      <c r="G101" s="31">
        <v>3415</v>
      </c>
      <c r="H101" s="32">
        <f t="shared" si="47"/>
        <v>2.3988005997001498E-2</v>
      </c>
      <c r="I101" s="101">
        <f>IF(ISNUMBER(G101), $B118 * H101, "")</f>
        <v>2398.8005997001496</v>
      </c>
      <c r="J101" s="15">
        <v>3395</v>
      </c>
      <c r="K101" s="32">
        <f t="shared" si="48"/>
        <v>1.7991004497751123E-2</v>
      </c>
      <c r="L101" s="18">
        <f>IF(ISNUMBER(J101), $B118 * K101, "")</f>
        <v>1799.1004497751123</v>
      </c>
      <c r="M101" s="31"/>
      <c r="N101" s="32" t="str">
        <f t="shared" si="49"/>
        <v/>
      </c>
      <c r="O101" s="18" t="str">
        <f>IF(ISNUMBER(M101), $B118 * N101, "")</f>
        <v/>
      </c>
      <c r="Q101" s="250"/>
      <c r="R101" s="250"/>
      <c r="S101" s="250"/>
    </row>
    <row r="102" spans="1:19" ht="17.25" thickBot="1">
      <c r="A102" s="127" t="s">
        <v>146</v>
      </c>
      <c r="B102" s="128">
        <v>3910</v>
      </c>
      <c r="C102" s="78">
        <v>5.24899058E-2</v>
      </c>
      <c r="D102" s="20">
        <v>4115</v>
      </c>
      <c r="E102" s="21">
        <f t="shared" si="46"/>
        <v>5.2429667519181586E-2</v>
      </c>
      <c r="F102" s="22">
        <f>IF(ISNUMBER(D102), $B118 * E102, "")</f>
        <v>5242.9667519181585</v>
      </c>
      <c r="G102" s="30">
        <v>4315</v>
      </c>
      <c r="H102" s="21">
        <f t="shared" si="47"/>
        <v>0.10358056265984655</v>
      </c>
      <c r="I102" s="105">
        <f>IF(ISNUMBER(G102), $B118 * H102, "")</f>
        <v>10358.056265984655</v>
      </c>
      <c r="J102" s="20">
        <v>4370</v>
      </c>
      <c r="K102" s="21">
        <f t="shared" si="48"/>
        <v>0.11764705882352941</v>
      </c>
      <c r="L102" s="22">
        <f>IF(ISNUMBER(J102), $B118 * K102, "")</f>
        <v>11764.705882352941</v>
      </c>
      <c r="M102" s="30"/>
      <c r="N102" s="21" t="str">
        <f t="shared" si="49"/>
        <v/>
      </c>
      <c r="O102" s="22" t="str">
        <f>IF(ISNUMBER(M102), $B118 * N102, "")</f>
        <v/>
      </c>
      <c r="Q102" s="250"/>
      <c r="R102" s="250"/>
      <c r="S102" s="250"/>
    </row>
    <row r="103" spans="1:19" ht="17.25" thickBot="1">
      <c r="A103" s="125" t="s">
        <v>140</v>
      </c>
      <c r="B103" s="129">
        <v>6400</v>
      </c>
      <c r="C103" s="80">
        <v>5.17666393E-2</v>
      </c>
      <c r="D103" s="106">
        <v>7225</v>
      </c>
      <c r="E103" s="107">
        <f>IF(ISNUMBER(D103), (D103 - $B103) / $B103, "")</f>
        <v>0.12890625</v>
      </c>
      <c r="F103" s="108">
        <f>IF(ISNUMBER(D103), $B118 * E103, "")</f>
        <v>12890.625</v>
      </c>
      <c r="G103" s="109">
        <v>7160</v>
      </c>
      <c r="H103" s="107">
        <f>IF(ISNUMBER(G103), (G103 - $B103) / $B103, "")</f>
        <v>0.11874999999999999</v>
      </c>
      <c r="I103" s="110">
        <f>IF(ISNUMBER(G103), $B118 * H103, "")</f>
        <v>11875</v>
      </c>
      <c r="J103" s="106">
        <v>7090</v>
      </c>
      <c r="K103" s="107">
        <f>IF(ISNUMBER(J103), (J103 - $B103) / $B103, "")</f>
        <v>0.10781250000000001</v>
      </c>
      <c r="L103" s="108">
        <f>IF(ISNUMBER(J103), $B118 * K103, "")</f>
        <v>10781.25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0"/>
      <c r="R103" s="250"/>
      <c r="S103" s="250"/>
    </row>
    <row r="104" spans="1:19" ht="17.25" thickBot="1">
      <c r="A104" s="125" t="s">
        <v>224</v>
      </c>
      <c r="B104" s="126">
        <v>5420</v>
      </c>
      <c r="C104" s="77">
        <v>4.2307692299999998E-2</v>
      </c>
      <c r="D104" s="15">
        <v>6130</v>
      </c>
      <c r="E104" s="32">
        <f t="shared" ref="E104:E107" si="50">IF(ISNUMBER(D104), (D104 - $B104) / $B104, "")</f>
        <v>0.13099630996309963</v>
      </c>
      <c r="F104" s="18">
        <f>IF(ISNUMBER(D104), $B118 * E104, "")</f>
        <v>13099.630996309963</v>
      </c>
      <c r="G104" s="31">
        <v>6135</v>
      </c>
      <c r="H104" s="32">
        <f t="shared" ref="H104:H107" si="51">IF(ISNUMBER(G104), (G104 - $B104) / $B104, "")</f>
        <v>0.13191881918819187</v>
      </c>
      <c r="I104" s="101">
        <f>IF(ISNUMBER(G104), $B118 * H104, "")</f>
        <v>13191.881918819186</v>
      </c>
      <c r="J104" s="15">
        <v>6185</v>
      </c>
      <c r="K104" s="32">
        <f t="shared" ref="K104:K107" si="52">IF(ISNUMBER(J104), (J104 - $B104) / $B104, "")</f>
        <v>0.14114391143911439</v>
      </c>
      <c r="L104" s="18">
        <f>IF(ISNUMBER(J104), $B118 * K104, "")</f>
        <v>14114.39114391144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0"/>
      <c r="R104" s="250"/>
      <c r="S104" s="250"/>
    </row>
    <row r="105" spans="1:19" ht="17.25" thickBot="1">
      <c r="A105" s="125" t="s">
        <v>96</v>
      </c>
      <c r="B105" s="126">
        <v>4100</v>
      </c>
      <c r="C105" s="77">
        <v>3.9290240800000001E-2</v>
      </c>
      <c r="D105" s="15">
        <v>4275</v>
      </c>
      <c r="E105" s="32">
        <f t="shared" si="50"/>
        <v>4.2682926829268296E-2</v>
      </c>
      <c r="F105" s="18">
        <f>IF(ISNUMBER(D105), $B118 * E105, "")</f>
        <v>4268.2926829268299</v>
      </c>
      <c r="G105" s="31">
        <v>4280</v>
      </c>
      <c r="H105" s="32">
        <f t="shared" si="51"/>
        <v>4.3902439024390241E-2</v>
      </c>
      <c r="I105" s="101">
        <f>IF(ISNUMBER(G105), $B118 * H105, "")</f>
        <v>4390.2439024390242</v>
      </c>
      <c r="J105" s="15">
        <v>4255</v>
      </c>
      <c r="K105" s="32">
        <f t="shared" si="52"/>
        <v>3.7804878048780487E-2</v>
      </c>
      <c r="L105" s="18">
        <f>IF(ISNUMBER(J105), $B118 * K105, "")</f>
        <v>3780.4878048780488</v>
      </c>
      <c r="M105" s="31"/>
      <c r="N105" s="32" t="str">
        <f t="shared" si="53"/>
        <v/>
      </c>
      <c r="O105" s="18" t="str">
        <f>IF(ISNUMBER(M105), $B118 * N105, "")</f>
        <v/>
      </c>
      <c r="Q105" s="250"/>
      <c r="R105" s="250"/>
      <c r="S105" s="250"/>
    </row>
    <row r="106" spans="1:19" ht="17.25" thickBot="1">
      <c r="A106" s="125" t="s">
        <v>132</v>
      </c>
      <c r="B106" s="126">
        <v>118</v>
      </c>
      <c r="C106" s="77">
        <v>3.50877193E-2</v>
      </c>
      <c r="D106" s="15">
        <v>122</v>
      </c>
      <c r="E106" s="32">
        <f t="shared" si="50"/>
        <v>3.3898305084745763E-2</v>
      </c>
      <c r="F106" s="18">
        <f>IF(ISNUMBER(D106), $B118 * E106, "")</f>
        <v>3389.8305084745762</v>
      </c>
      <c r="G106" s="31">
        <v>125</v>
      </c>
      <c r="H106" s="32">
        <f t="shared" si="51"/>
        <v>5.9322033898305086E-2</v>
      </c>
      <c r="I106" s="101">
        <f>IF(ISNUMBER(G106), $B118 * H106, "")</f>
        <v>5932.203389830509</v>
      </c>
      <c r="J106" s="15">
        <v>124</v>
      </c>
      <c r="K106" s="32">
        <f t="shared" si="52"/>
        <v>5.0847457627118647E-2</v>
      </c>
      <c r="L106" s="18">
        <f>IF(ISNUMBER(J106), $B118 * K106, "")</f>
        <v>5084.7457627118647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110</v>
      </c>
      <c r="B107" s="131">
        <v>187</v>
      </c>
      <c r="C107" s="79">
        <v>3.3149171300000002E-2</v>
      </c>
      <c r="D107" s="24">
        <v>192</v>
      </c>
      <c r="E107" s="25">
        <f t="shared" si="50"/>
        <v>2.6737967914438502E-2</v>
      </c>
      <c r="F107" s="104">
        <f>IF(ISNUMBER(D107), $B118 * E107, "")</f>
        <v>2673.79679144385</v>
      </c>
      <c r="G107" s="102">
        <v>192</v>
      </c>
      <c r="H107" s="25">
        <f t="shared" si="51"/>
        <v>2.6737967914438502E-2</v>
      </c>
      <c r="I107" s="103">
        <f>IF(ISNUMBER(G107), $B118 * H107, "")</f>
        <v>2673.79679144385</v>
      </c>
      <c r="J107" s="24">
        <v>193</v>
      </c>
      <c r="K107" s="25">
        <f t="shared" si="52"/>
        <v>3.2085561497326207E-2</v>
      </c>
      <c r="L107" s="104">
        <f>IF(ISNUMBER(J107), $B118 * K107, "")</f>
        <v>3208.5561497326207</v>
      </c>
      <c r="M107" s="102"/>
      <c r="N107" s="25" t="str">
        <f t="shared" si="53"/>
        <v/>
      </c>
      <c r="O107" s="104" t="str">
        <f>IF(ISNUMBER(M107), $B118 * N107, "")</f>
        <v/>
      </c>
      <c r="Q107" s="251"/>
      <c r="R107" s="252"/>
      <c r="S107" s="253"/>
    </row>
    <row r="108" spans="1:19">
      <c r="A108" s="123" t="s">
        <v>74</v>
      </c>
      <c r="B108" s="124">
        <v>21850</v>
      </c>
      <c r="C108" s="76">
        <v>3.2608695700000002E-2</v>
      </c>
      <c r="D108" s="13">
        <v>23080</v>
      </c>
      <c r="E108" s="14">
        <f>IF(ISNUMBER(D108), (D108 - $B108) / $B108, "")</f>
        <v>5.6292906178489706E-2</v>
      </c>
      <c r="F108" s="16">
        <f>IF(ISNUMBER(D108), $B118 * E108, "")</f>
        <v>5629.2906178489702</v>
      </c>
      <c r="G108" s="29">
        <v>22700</v>
      </c>
      <c r="H108" s="14">
        <f>IF(ISNUMBER(G108), (G108 - $B108) / $B108, "")</f>
        <v>3.8901601830663615E-2</v>
      </c>
      <c r="I108" s="100">
        <f>IF(ISNUMBER(G108), $B118 * H108, "")</f>
        <v>3890.1601830663617</v>
      </c>
      <c r="J108" s="13">
        <v>22540</v>
      </c>
      <c r="K108" s="14">
        <f>IF(ISNUMBER(J108), (J108 - $B108) / $B108, "")</f>
        <v>3.1578947368421054E-2</v>
      </c>
      <c r="L108" s="16">
        <f>IF(ISNUMBER(J108), $B118 * K108, "")</f>
        <v>3157.8947368421054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4"/>
      <c r="R108" s="255"/>
      <c r="S108" s="256"/>
    </row>
    <row r="109" spans="1:19" ht="17.25" thickBot="1">
      <c r="A109" s="125" t="s">
        <v>51</v>
      </c>
      <c r="B109" s="126">
        <v>416</v>
      </c>
      <c r="C109" s="77">
        <v>3.2258064500000003E-2</v>
      </c>
      <c r="D109" s="15">
        <v>444</v>
      </c>
      <c r="E109" s="32">
        <f t="shared" ref="E109:E112" si="54">IF(ISNUMBER(D109), (D109 - $B109) / $B109, "")</f>
        <v>6.7307692307692304E-2</v>
      </c>
      <c r="F109" s="18">
        <f>IF(ISNUMBER(D109), $B118 * E109, "")</f>
        <v>6730.7692307692305</v>
      </c>
      <c r="G109" s="31">
        <v>437</v>
      </c>
      <c r="H109" s="32">
        <f t="shared" ref="H109:H112" si="55">IF(ISNUMBER(G109), (G109 - $B109) / $B109, "")</f>
        <v>5.0480769230769232E-2</v>
      </c>
      <c r="I109" s="101">
        <f>IF(ISNUMBER(G109), $B118 * H109, "")</f>
        <v>5048.0769230769229</v>
      </c>
      <c r="J109" s="15">
        <v>438</v>
      </c>
      <c r="K109" s="32">
        <f t="shared" ref="K109:K112" si="56">IF(ISNUMBER(J109), (J109 - $B109) / $B109, "")</f>
        <v>5.2884615384615384E-2</v>
      </c>
      <c r="L109" s="18">
        <f>IF(ISNUMBER(J109), $B118 * K109, "")</f>
        <v>5288.4615384615381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7"/>
      <c r="R109" s="258"/>
      <c r="S109" s="259"/>
    </row>
    <row r="110" spans="1:19" ht="17.25" thickBot="1">
      <c r="A110" s="125" t="s">
        <v>216</v>
      </c>
      <c r="B110" s="126">
        <v>10.9</v>
      </c>
      <c r="C110" s="77">
        <v>2.8301886799999999E-2</v>
      </c>
      <c r="D110" s="15">
        <v>11.2</v>
      </c>
      <c r="E110" s="32">
        <f t="shared" si="54"/>
        <v>2.7522935779816415E-2</v>
      </c>
      <c r="F110" s="18">
        <f>IF(ISNUMBER(D110), $B118 * E110, "")</f>
        <v>2752.2935779816416</v>
      </c>
      <c r="G110" s="31">
        <v>11.3</v>
      </c>
      <c r="H110" s="32">
        <f t="shared" si="55"/>
        <v>3.6697247706422048E-2</v>
      </c>
      <c r="I110" s="101">
        <f>IF(ISNUMBER(G110), $B118 * H110, "")</f>
        <v>3669.7247706422049</v>
      </c>
      <c r="J110" s="15">
        <v>11.2</v>
      </c>
      <c r="K110" s="32">
        <f t="shared" si="56"/>
        <v>2.7522935779816415E-2</v>
      </c>
      <c r="L110" s="18">
        <f>IF(ISNUMBER(J110), $B118 * K110, "")</f>
        <v>2752.2935779816416</v>
      </c>
      <c r="M110" s="31"/>
      <c r="N110" s="32" t="str">
        <f t="shared" si="57"/>
        <v/>
      </c>
      <c r="O110" s="18" t="str">
        <f>IF(ISNUMBER(M110), $B118 * N110, "")</f>
        <v/>
      </c>
      <c r="Q110" s="250"/>
      <c r="R110" s="250"/>
      <c r="S110" s="250"/>
    </row>
    <row r="111" spans="1:19" ht="17.25" thickBot="1">
      <c r="A111" s="125" t="s">
        <v>150</v>
      </c>
      <c r="B111" s="126">
        <v>12.6</v>
      </c>
      <c r="C111" s="77">
        <v>2.4390243900000001E-2</v>
      </c>
      <c r="D111" s="15">
        <v>12.9</v>
      </c>
      <c r="E111" s="32">
        <f t="shared" si="54"/>
        <v>2.3809523809523867E-2</v>
      </c>
      <c r="F111" s="18">
        <f>IF(ISNUMBER(D111), $B118 * E111, "")</f>
        <v>2380.9523809523866</v>
      </c>
      <c r="G111" s="31">
        <v>13.1</v>
      </c>
      <c r="H111" s="32">
        <f t="shared" si="55"/>
        <v>3.968253968253968E-2</v>
      </c>
      <c r="I111" s="101">
        <f>IF(ISNUMBER(G111), $B118 * H111, "")</f>
        <v>3968.2539682539682</v>
      </c>
      <c r="J111" s="15">
        <v>13</v>
      </c>
      <c r="K111" s="32">
        <f t="shared" si="56"/>
        <v>3.1746031746031772E-2</v>
      </c>
      <c r="L111" s="18">
        <f>IF(ISNUMBER(J111), $B118 * K111, "")</f>
        <v>3174.6031746031772</v>
      </c>
      <c r="M111" s="31"/>
      <c r="N111" s="32" t="str">
        <f t="shared" si="57"/>
        <v/>
      </c>
      <c r="O111" s="18" t="str">
        <f>IF(ISNUMBER(M111), $B118 * N111, "")</f>
        <v/>
      </c>
      <c r="Q111" s="260"/>
      <c r="R111" s="260"/>
      <c r="S111" s="260"/>
    </row>
    <row r="112" spans="1:19" ht="17.25" thickBot="1">
      <c r="A112" s="127" t="s">
        <v>254</v>
      </c>
      <c r="B112" s="128">
        <v>303</v>
      </c>
      <c r="C112" s="78">
        <v>2.3648648599999999E-2</v>
      </c>
      <c r="D112" s="20">
        <v>306</v>
      </c>
      <c r="E112" s="21">
        <f t="shared" si="54"/>
        <v>9.9009900990099011E-3</v>
      </c>
      <c r="F112" s="22">
        <f>IF(ISNUMBER(D112), $B118 * E112, "")</f>
        <v>990.09900990099015</v>
      </c>
      <c r="G112" s="30">
        <v>310</v>
      </c>
      <c r="H112" s="21">
        <f t="shared" si="55"/>
        <v>2.3102310231023101E-2</v>
      </c>
      <c r="I112" s="105">
        <f>IF(ISNUMBER(G112), $B118 * H112, "")</f>
        <v>2310.2310231023102</v>
      </c>
      <c r="J112" s="20">
        <v>312</v>
      </c>
      <c r="K112" s="21">
        <f t="shared" si="56"/>
        <v>2.9702970297029702E-2</v>
      </c>
      <c r="L112" s="22">
        <f>IF(ISNUMBER(J112), $B118 * K112, "")</f>
        <v>2970.2970297029701</v>
      </c>
      <c r="M112" s="30"/>
      <c r="N112" s="21" t="str">
        <f t="shared" si="57"/>
        <v/>
      </c>
      <c r="O112" s="22" t="str">
        <f>IF(ISNUMBER(M112), $B118 * N112, "")</f>
        <v/>
      </c>
      <c r="Q112" s="260"/>
      <c r="R112" s="260"/>
      <c r="S112" s="260"/>
    </row>
    <row r="113" spans="1:19" ht="17.25" thickBot="1">
      <c r="A113" s="125" t="s">
        <v>232</v>
      </c>
      <c r="B113" s="129">
        <v>532</v>
      </c>
      <c r="C113" s="80">
        <v>2.3076923100000001E-2</v>
      </c>
      <c r="D113" s="106">
        <v>581</v>
      </c>
      <c r="E113" s="107">
        <f>IF(ISNUMBER(D113), (D113 - $B113) / $B113, "")</f>
        <v>9.2105263157894732E-2</v>
      </c>
      <c r="F113" s="108">
        <f>IF(ISNUMBER(D113), $B118 * E113, "")</f>
        <v>9210.5263157894733</v>
      </c>
      <c r="G113" s="109">
        <v>629</v>
      </c>
      <c r="H113" s="107">
        <f>IF(ISNUMBER(G113), (G113 - $B113) / $B113, "")</f>
        <v>0.18233082706766918</v>
      </c>
      <c r="I113" s="110">
        <f>IF(ISNUMBER(G113), $B118 * H113, "")</f>
        <v>18233.082706766916</v>
      </c>
      <c r="J113" s="106">
        <v>629</v>
      </c>
      <c r="K113" s="107">
        <f>IF(ISNUMBER(J113), (J113 - $B113) / $B113, "")</f>
        <v>0.18233082706766918</v>
      </c>
      <c r="L113" s="108">
        <f>IF(ISNUMBER(J113), $B118 * K113, "")</f>
        <v>18233.082706766916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0"/>
      <c r="R113" s="250"/>
      <c r="S113" s="250"/>
    </row>
    <row r="114" spans="1:19" ht="17.25" thickBot="1">
      <c r="A114" s="125" t="s">
        <v>102</v>
      </c>
      <c r="B114" s="126">
        <v>1180</v>
      </c>
      <c r="C114" s="77">
        <v>2.1645021600000001E-2</v>
      </c>
      <c r="D114" s="15">
        <v>1245</v>
      </c>
      <c r="E114" s="32">
        <f t="shared" ref="E114:E117" si="58">IF(ISNUMBER(D114), (D114 - $B114) / $B114, "")</f>
        <v>5.5084745762711863E-2</v>
      </c>
      <c r="F114" s="18">
        <f>IF(ISNUMBER(D114), $B118 * E114, "")</f>
        <v>5508.4745762711864</v>
      </c>
      <c r="G114" s="31">
        <v>1250</v>
      </c>
      <c r="H114" s="32">
        <f t="shared" ref="H114:H117" si="59">IF(ISNUMBER(G114), (G114 - $B114) / $B114, "")</f>
        <v>5.9322033898305086E-2</v>
      </c>
      <c r="I114" s="101">
        <f>IF(ISNUMBER(G114), $B118 * H114, "")</f>
        <v>5932.203389830509</v>
      </c>
      <c r="J114" s="15">
        <v>1235</v>
      </c>
      <c r="K114" s="32">
        <f t="shared" ref="K114:K117" si="60">IF(ISNUMBER(J114), (J114 - $B114) / $B114, "")</f>
        <v>4.6610169491525424E-2</v>
      </c>
      <c r="L114" s="18">
        <f>IF(ISNUMBER(J114), $B118 * K114, "")</f>
        <v>4661.0169491525421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0"/>
      <c r="R114" s="250"/>
      <c r="S114" s="250"/>
    </row>
    <row r="115" spans="1:19" ht="17.25" thickBot="1">
      <c r="A115" s="125" t="s">
        <v>126</v>
      </c>
      <c r="B115" s="126">
        <v>200800</v>
      </c>
      <c r="C115" s="77">
        <v>2.08439248E-2</v>
      </c>
      <c r="D115" s="15">
        <v>207350</v>
      </c>
      <c r="E115" s="32">
        <f t="shared" si="58"/>
        <v>3.2619521912350596E-2</v>
      </c>
      <c r="F115" s="18">
        <f>IF(ISNUMBER(D115), $B118 * E115, "")</f>
        <v>3261.9521912350597</v>
      </c>
      <c r="G115" s="31">
        <v>207550</v>
      </c>
      <c r="H115" s="32">
        <f t="shared" si="59"/>
        <v>3.3615537848605576E-2</v>
      </c>
      <c r="I115" s="101">
        <f>IF(ISNUMBER(G115), $B118 * H115, "")</f>
        <v>3361.5537848605577</v>
      </c>
      <c r="J115" s="15">
        <v>207250</v>
      </c>
      <c r="K115" s="32">
        <f t="shared" si="60"/>
        <v>3.2121513944223107E-2</v>
      </c>
      <c r="L115" s="18">
        <f>IF(ISNUMBER(J115), $B118 * K115, "")</f>
        <v>3212.1513944223107</v>
      </c>
      <c r="M115" s="31"/>
      <c r="N115" s="32" t="str">
        <f t="shared" si="61"/>
        <v/>
      </c>
      <c r="O115" s="18" t="str">
        <f>IF(ISNUMBER(M115), $B118 * N115, "")</f>
        <v/>
      </c>
      <c r="Q115" s="250"/>
      <c r="R115" s="250"/>
      <c r="S115" s="250"/>
    </row>
    <row r="116" spans="1:19">
      <c r="A116" s="125" t="s">
        <v>54</v>
      </c>
      <c r="B116" s="126">
        <v>269</v>
      </c>
      <c r="C116" s="77">
        <v>1.89393939E-2</v>
      </c>
      <c r="D116" s="15">
        <v>282</v>
      </c>
      <c r="E116" s="32">
        <f t="shared" si="58"/>
        <v>4.8327137546468404E-2</v>
      </c>
      <c r="F116" s="18">
        <f>IF(ISNUMBER(D116), $B118 * E116, "")</f>
        <v>4832.7137546468402</v>
      </c>
      <c r="G116" s="31">
        <v>289</v>
      </c>
      <c r="H116" s="32">
        <f t="shared" si="59"/>
        <v>7.434944237918216E-2</v>
      </c>
      <c r="I116" s="101">
        <f>IF(ISNUMBER(G116), $B118 * H116, "")</f>
        <v>7434.9442379182155</v>
      </c>
      <c r="J116" s="15">
        <v>284</v>
      </c>
      <c r="K116" s="32">
        <f t="shared" si="60"/>
        <v>5.5762081784386616E-2</v>
      </c>
      <c r="L116" s="18">
        <f>IF(ISNUMBER(J116), $B118 * K116, "")</f>
        <v>5576.2081784386619</v>
      </c>
      <c r="M116" s="31"/>
      <c r="N116" s="32" t="str">
        <f t="shared" si="61"/>
        <v/>
      </c>
      <c r="O116" s="18" t="str">
        <f>IF(ISNUMBER(M116), $B118 * N116, "")</f>
        <v/>
      </c>
      <c r="Q116" s="239"/>
      <c r="R116" s="240"/>
      <c r="S116" s="241"/>
    </row>
    <row r="117" spans="1:19" ht="17.25" thickBot="1">
      <c r="A117" s="130" t="s">
        <v>49</v>
      </c>
      <c r="B117" s="131">
        <v>53796000</v>
      </c>
      <c r="C117" s="79">
        <v>1.8632129099999999E-2</v>
      </c>
      <c r="D117" s="24">
        <v>55321000</v>
      </c>
      <c r="E117" s="25">
        <f t="shared" si="58"/>
        <v>2.8347832552606141E-2</v>
      </c>
      <c r="F117" s="104">
        <f>IF(ISNUMBER(D117), $B118 * E117, "")</f>
        <v>2834.7832552606142</v>
      </c>
      <c r="G117" s="102">
        <v>55572000</v>
      </c>
      <c r="H117" s="25">
        <f t="shared" si="59"/>
        <v>3.3013606959625248E-2</v>
      </c>
      <c r="I117" s="103">
        <f>IF(ISNUMBER(G117), $B118 * H117, "")</f>
        <v>3301.3606959625249</v>
      </c>
      <c r="J117" s="24">
        <v>55244000</v>
      </c>
      <c r="K117" s="25">
        <f t="shared" si="60"/>
        <v>2.6916499367982748E-2</v>
      </c>
      <c r="L117" s="104">
        <f>IF(ISNUMBER(J117), $B118 * K117, "")</f>
        <v>2691.6499367982747</v>
      </c>
      <c r="M117" s="102"/>
      <c r="N117" s="25" t="str">
        <f t="shared" si="61"/>
        <v/>
      </c>
      <c r="O117" s="104" t="str">
        <f>IF(ISNUMBER(M117), $B118 * N117, "")</f>
        <v/>
      </c>
      <c r="Q117" s="242"/>
      <c r="R117" s="243"/>
      <c r="S117" s="244"/>
    </row>
    <row r="118" spans="1:19" ht="17.25" thickBot="1">
      <c r="A118" s="132" t="s">
        <v>270</v>
      </c>
      <c r="B118" s="303">
        <f>$B$37</f>
        <v>100000</v>
      </c>
      <c r="C118" s="304"/>
      <c r="D118" s="26" t="s">
        <v>271</v>
      </c>
      <c r="E118" s="27">
        <f>IF(COUNT(E98:E117), SUM(E98:E117) / COUNT(E98:E117), 0)</f>
        <v>5.0760371253501704E-2</v>
      </c>
      <c r="F118" s="28">
        <f>SUM(F98:F117)</f>
        <v>101520.74250700339</v>
      </c>
      <c r="G118" s="26" t="s">
        <v>271</v>
      </c>
      <c r="H118" s="27">
        <f>IF(COUNT(H98:H117), SUM(H98:H117) / COUNT(H98:H117), 0)</f>
        <v>6.0449855591679667E-2</v>
      </c>
      <c r="I118" s="28">
        <f>SUM(I98:I117)</f>
        <v>120899.71118335935</v>
      </c>
      <c r="J118" s="26" t="s">
        <v>271</v>
      </c>
      <c r="K118" s="27">
        <f>IF(COUNT(K98:K117), SUM(K98:K117) / COUNT(K98:K117), 0)</f>
        <v>5.9976879545869034E-2</v>
      </c>
      <c r="L118" s="28">
        <f>SUM(L98:L117)</f>
        <v>119953.75909173807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5"/>
      <c r="R118" s="246"/>
      <c r="S118" s="24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60"/>
      <c r="R121" s="260"/>
      <c r="S121" s="260"/>
    </row>
    <row r="122" spans="1:19" ht="17.25" thickBot="1">
      <c r="A122" s="235" t="s">
        <v>267</v>
      </c>
      <c r="B122" s="261" t="s">
        <v>49</v>
      </c>
      <c r="C122" s="263"/>
      <c r="D122" s="261" t="s">
        <v>58</v>
      </c>
      <c r="E122" s="262"/>
      <c r="F122" s="263"/>
      <c r="G122" s="264">
        <f>_xlfn.IFNA(VLOOKUP(B122, 현재가테이블!$B$2:$D$200, 2, FALSE), "-")</f>
        <v>55244000</v>
      </c>
      <c r="H122" s="265"/>
      <c r="I122" s="266"/>
      <c r="J122" s="261" t="s">
        <v>59</v>
      </c>
      <c r="K122" s="262"/>
      <c r="L122" s="263"/>
      <c r="M122" s="267">
        <f>_xlfn.IFNA(VLOOKUP(B122, 현재가테이블!$B$2:$D$200, 3, FALSE), "-")</f>
        <v>4.1259974000000003E-3</v>
      </c>
      <c r="N122" s="268"/>
      <c r="O122" s="269"/>
      <c r="Q122" s="260"/>
      <c r="R122" s="260"/>
      <c r="S122" s="260"/>
    </row>
    <row r="123" spans="1:19" ht="17.25" thickBot="1">
      <c r="A123" s="305" t="s">
        <v>55</v>
      </c>
      <c r="B123" s="301" t="str">
        <f>TEXT($G$1, "[$-ko-KR]yyyy-mm-dd(ddd) ") &amp; "오전 00:00"</f>
        <v>2021-08-20(금) 오전 00:00</v>
      </c>
      <c r="C123" s="302"/>
      <c r="D123" s="274" t="str">
        <f>TEXT($G$1, "[$-ko-KR]yyyy-mm-dd(ddd) ") &amp; "오후 14:00"</f>
        <v>2021-08-20(금) 오후 14:00</v>
      </c>
      <c r="E123" s="275"/>
      <c r="F123" s="276"/>
      <c r="G123" s="274" t="str">
        <f>TEXT($G$1, "[$-ko-KR]yyyy-mm-dd(ddd) ") &amp; "오후 19:00"</f>
        <v>2021-08-20(금) 오후 19:00</v>
      </c>
      <c r="H123" s="275"/>
      <c r="I123" s="276"/>
      <c r="J123" s="274" t="str">
        <f>TEXT($G$1, "[$-ko-KR]yyyy-mm-dd(ddd) ") &amp; "오후 21:00"</f>
        <v>2021-08-20(금) 오후 21:00</v>
      </c>
      <c r="K123" s="275"/>
      <c r="L123" s="276"/>
      <c r="M123" s="274" t="str">
        <f>TEXT($G$1+1, "[$-ko-KR]yyyy-mm-dd(ddd) ") &amp; "오전 00:00"</f>
        <v>2021-08-21(토) 오전 00:00</v>
      </c>
      <c r="N123" s="275"/>
      <c r="O123" s="276"/>
      <c r="Q123" s="260"/>
      <c r="R123" s="260"/>
      <c r="S123" s="260"/>
    </row>
    <row r="124" spans="1:19" ht="17.25" thickBot="1">
      <c r="A124" s="30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6" t="s">
        <v>58</v>
      </c>
      <c r="H124" s="237" t="s">
        <v>268</v>
      </c>
      <c r="I124" s="23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0"/>
      <c r="R124" s="250"/>
      <c r="S124" s="250"/>
    </row>
    <row r="125" spans="1:19" ht="17.25" thickBot="1">
      <c r="A125" s="123" t="s">
        <v>216</v>
      </c>
      <c r="B125" s="124">
        <v>10.9</v>
      </c>
      <c r="C125" s="76">
        <v>2.8301886799999999E-2</v>
      </c>
      <c r="D125" s="13">
        <v>11.2</v>
      </c>
      <c r="E125" s="14">
        <f>IF(ISNUMBER(D125), (D125 - $B125) / $B125, "")</f>
        <v>2.7522935779816415E-2</v>
      </c>
      <c r="F125" s="16">
        <f>IF(ISNUMBER(D125), $B145 * E125, "")</f>
        <v>2752.2935779816416</v>
      </c>
      <c r="G125" s="29">
        <v>11.3</v>
      </c>
      <c r="H125" s="14">
        <f>IF(ISNUMBER(G125), (G125 - $B125) / $B125, "")</f>
        <v>3.6697247706422048E-2</v>
      </c>
      <c r="I125" s="100">
        <f>IF(ISNUMBER(G125), $B145 * H125, "")</f>
        <v>3669.7247706422049</v>
      </c>
      <c r="J125" s="13">
        <v>11.2</v>
      </c>
      <c r="K125" s="14">
        <f>IF(ISNUMBER(J125), (J125 - $B125) / $B125, "")</f>
        <v>2.7522935779816415E-2</v>
      </c>
      <c r="L125" s="16">
        <f>IF(ISNUMBER(J125), $B145 * K125, "")</f>
        <v>2752.2935779816416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0"/>
      <c r="R125" s="260"/>
      <c r="S125" s="260"/>
    </row>
    <row r="126" spans="1:19" ht="17.25" thickBot="1">
      <c r="A126" s="125" t="s">
        <v>150</v>
      </c>
      <c r="B126" s="126">
        <v>12.6</v>
      </c>
      <c r="C126" s="77">
        <v>2.4390243900000001E-2</v>
      </c>
      <c r="D126" s="15">
        <v>12.9</v>
      </c>
      <c r="E126" s="32">
        <f t="shared" ref="E126:E129" si="62">IF(ISNUMBER(D126), (D126 - $B126) / $B126, "")</f>
        <v>2.3809523809523867E-2</v>
      </c>
      <c r="F126" s="18">
        <f>IF(ISNUMBER(D126), $B145 * E126, "")</f>
        <v>2380.9523809523866</v>
      </c>
      <c r="G126" s="31">
        <v>13.1</v>
      </c>
      <c r="H126" s="32">
        <f t="shared" ref="H126:H129" si="63">IF(ISNUMBER(G126), (G126 - $B126) / $B126, "")</f>
        <v>3.968253968253968E-2</v>
      </c>
      <c r="I126" s="101">
        <f>IF(ISNUMBER(G126), $B145 * H126, "")</f>
        <v>3968.2539682539682</v>
      </c>
      <c r="J126" s="15">
        <v>13</v>
      </c>
      <c r="K126" s="32">
        <f t="shared" ref="K126:K129" si="64">IF(ISNUMBER(J126), (J126 - $B126) / $B126, "")</f>
        <v>3.1746031746031772E-2</v>
      </c>
      <c r="L126" s="18">
        <f>IF(ISNUMBER(J126), $B145 * K126, "")</f>
        <v>3174.6031746031772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0"/>
      <c r="R126" s="260"/>
      <c r="S126" s="260"/>
    </row>
    <row r="127" spans="1:19" ht="17.25" thickBot="1">
      <c r="A127" s="125" t="s">
        <v>190</v>
      </c>
      <c r="B127" s="126">
        <v>18.100000000000001</v>
      </c>
      <c r="C127" s="77">
        <v>1.68539326E-2</v>
      </c>
      <c r="D127" s="15">
        <v>19.2</v>
      </c>
      <c r="E127" s="32">
        <f t="shared" si="62"/>
        <v>6.0773480662983305E-2</v>
      </c>
      <c r="F127" s="18">
        <f>IF(ISNUMBER(D127), $B145 * E127, "")</f>
        <v>6077.3480662983302</v>
      </c>
      <c r="G127" s="31">
        <v>19.399999999999999</v>
      </c>
      <c r="H127" s="32">
        <f t="shared" si="63"/>
        <v>7.1823204419889333E-2</v>
      </c>
      <c r="I127" s="101">
        <f>IF(ISNUMBER(G127), $B145 * H127, "")</f>
        <v>7182.3204419889335</v>
      </c>
      <c r="J127" s="15">
        <v>19.2</v>
      </c>
      <c r="K127" s="32">
        <f t="shared" si="64"/>
        <v>6.0773480662983305E-2</v>
      </c>
      <c r="L127" s="18">
        <f>IF(ISNUMBER(J127), $B145 * K127, "")</f>
        <v>6077.3480662983302</v>
      </c>
      <c r="M127" s="31"/>
      <c r="N127" s="32" t="str">
        <f t="shared" si="65"/>
        <v/>
      </c>
      <c r="O127" s="18" t="str">
        <f>IF(ISNUMBER(M127), $B145 * N127, "")</f>
        <v/>
      </c>
      <c r="Q127" s="250"/>
      <c r="R127" s="250"/>
      <c r="S127" s="250"/>
    </row>
    <row r="128" spans="1:19" ht="17.25" thickBot="1">
      <c r="A128" s="125" t="s">
        <v>178</v>
      </c>
      <c r="B128" s="126">
        <v>16.2</v>
      </c>
      <c r="C128" s="77">
        <v>6.2111800999999998E-3</v>
      </c>
      <c r="D128" s="15">
        <v>16.7</v>
      </c>
      <c r="E128" s="32">
        <f t="shared" si="62"/>
        <v>3.0864197530864199E-2</v>
      </c>
      <c r="F128" s="18">
        <f>IF(ISNUMBER(D128), $B145 * E128, "")</f>
        <v>3086.4197530864199</v>
      </c>
      <c r="G128" s="31">
        <v>16.7</v>
      </c>
      <c r="H128" s="32">
        <f t="shared" si="63"/>
        <v>3.0864197530864199E-2</v>
      </c>
      <c r="I128" s="101">
        <f>IF(ISNUMBER(G128), $B145 * H128, "")</f>
        <v>3086.4197530864199</v>
      </c>
      <c r="J128" s="15">
        <v>16.7</v>
      </c>
      <c r="K128" s="32">
        <f t="shared" si="64"/>
        <v>3.0864197530864199E-2</v>
      </c>
      <c r="L128" s="18">
        <f>IF(ISNUMBER(J128), $B145 * K128, "")</f>
        <v>3086.4197530864199</v>
      </c>
      <c r="M128" s="31"/>
      <c r="N128" s="32" t="str">
        <f t="shared" si="65"/>
        <v/>
      </c>
      <c r="O128" s="18" t="str">
        <f>IF(ISNUMBER(M128), $B145 * N128, "")</f>
        <v/>
      </c>
      <c r="Q128" s="250"/>
      <c r="R128" s="250"/>
      <c r="S128" s="250"/>
    </row>
    <row r="129" spans="1:19" ht="17.25" thickBot="1">
      <c r="A129" s="127" t="s">
        <v>234</v>
      </c>
      <c r="B129" s="128">
        <v>69.099999999999994</v>
      </c>
      <c r="C129" s="78">
        <v>2.9027575999999999E-3</v>
      </c>
      <c r="D129" s="20">
        <v>71.2</v>
      </c>
      <c r="E129" s="21">
        <f t="shared" si="62"/>
        <v>3.0390738060781602E-2</v>
      </c>
      <c r="F129" s="22">
        <f>IF(ISNUMBER(D129), $B145 * E129, "")</f>
        <v>3039.07380607816</v>
      </c>
      <c r="G129" s="30">
        <v>72.599999999999994</v>
      </c>
      <c r="H129" s="21">
        <f t="shared" si="63"/>
        <v>5.0651230101302465E-2</v>
      </c>
      <c r="I129" s="105">
        <f>IF(ISNUMBER(G129), $B145 * H129, "")</f>
        <v>5065.1230101302463</v>
      </c>
      <c r="J129" s="20">
        <v>72.8</v>
      </c>
      <c r="K129" s="21">
        <f t="shared" si="64"/>
        <v>5.3545586107091217E-2</v>
      </c>
      <c r="L129" s="22">
        <f>IF(ISNUMBER(J129), $B145 * K129, "")</f>
        <v>5354.5586107091221</v>
      </c>
      <c r="M129" s="30"/>
      <c r="N129" s="21" t="str">
        <f t="shared" si="65"/>
        <v/>
      </c>
      <c r="O129" s="22" t="str">
        <f>IF(ISNUMBER(M129), $B145 * N129, "")</f>
        <v/>
      </c>
      <c r="Q129" s="250"/>
      <c r="R129" s="250"/>
      <c r="S129" s="250"/>
    </row>
    <row r="130" spans="1:19" ht="17.25" thickBot="1">
      <c r="A130" s="125" t="s">
        <v>65</v>
      </c>
      <c r="B130" s="129">
        <v>35.700000000000003</v>
      </c>
      <c r="C130" s="80">
        <v>2.8089887999999999E-3</v>
      </c>
      <c r="D130" s="106">
        <v>37.200000000000003</v>
      </c>
      <c r="E130" s="107">
        <f>IF(ISNUMBER(D130), (D130 - $B130) / $B130, "")</f>
        <v>4.2016806722689072E-2</v>
      </c>
      <c r="F130" s="108">
        <f>IF(ISNUMBER(D130), $B145 * E130, "")</f>
        <v>4201.6806722689071</v>
      </c>
      <c r="G130" s="109">
        <v>37.6</v>
      </c>
      <c r="H130" s="107">
        <f>IF(ISNUMBER(G130), (G130 - $B130) / $B130, "")</f>
        <v>5.3221288515406119E-2</v>
      </c>
      <c r="I130" s="110">
        <f>IF(ISNUMBER(G130), $B145 * H130, "")</f>
        <v>5322.1288515406122</v>
      </c>
      <c r="J130" s="106">
        <v>37.1</v>
      </c>
      <c r="K130" s="107">
        <f>IF(ISNUMBER(J130), (J130 - $B130) / $B130, "")</f>
        <v>3.9215686274509762E-2</v>
      </c>
      <c r="L130" s="108">
        <f>IF(ISNUMBER(J130), $B145 * K130, "")</f>
        <v>3921.5686274509762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0"/>
      <c r="R130" s="250"/>
      <c r="S130" s="250"/>
    </row>
    <row r="131" spans="1:19" ht="17.25" thickBot="1">
      <c r="A131" s="125" t="s">
        <v>152</v>
      </c>
      <c r="B131" s="126">
        <v>99.7</v>
      </c>
      <c r="C131" s="77">
        <v>0</v>
      </c>
      <c r="D131" s="15">
        <v>104</v>
      </c>
      <c r="E131" s="32">
        <f t="shared" ref="E131:E134" si="66">IF(ISNUMBER(D131), (D131 - $B131) / $B131, "")</f>
        <v>4.3129388164493451E-2</v>
      </c>
      <c r="F131" s="18">
        <f>IF(ISNUMBER(D131), $B145 * E131, "")</f>
        <v>4312.9388164493448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0"/>
      <c r="R131" s="250"/>
      <c r="S131" s="250"/>
    </row>
    <row r="132" spans="1:19" ht="17.25" thickBot="1">
      <c r="A132" s="125" t="s">
        <v>122</v>
      </c>
      <c r="B132" s="126">
        <v>32.9</v>
      </c>
      <c r="C132" s="77">
        <v>0</v>
      </c>
      <c r="D132" s="15">
        <v>33.9</v>
      </c>
      <c r="E132" s="32">
        <f t="shared" si="66"/>
        <v>3.0395136778115502E-2</v>
      </c>
      <c r="F132" s="18">
        <f>IF(ISNUMBER(D132), $B145 * E132, "")</f>
        <v>3039.5136778115502</v>
      </c>
      <c r="G132" s="31">
        <v>34.200000000000003</v>
      </c>
      <c r="H132" s="32">
        <f t="shared" si="67"/>
        <v>3.9513677811550282E-2</v>
      </c>
      <c r="I132" s="101">
        <f>IF(ISNUMBER(G132), $B145 * H132, "")</f>
        <v>3951.3677811550283</v>
      </c>
      <c r="J132" s="15">
        <v>34.700000000000003</v>
      </c>
      <c r="K132" s="32">
        <f t="shared" si="68"/>
        <v>5.4711246200608035E-2</v>
      </c>
      <c r="L132" s="18">
        <f>IF(ISNUMBER(J132), $B145 * K132, "")</f>
        <v>5471.1246200608039</v>
      </c>
      <c r="M132" s="31"/>
      <c r="N132" s="32" t="str">
        <f t="shared" si="69"/>
        <v/>
      </c>
      <c r="O132" s="18" t="str">
        <f>IF(ISNUMBER(M132), $B145 * N132, "")</f>
        <v/>
      </c>
      <c r="Q132" s="250"/>
      <c r="R132" s="250"/>
      <c r="S132" s="250"/>
    </row>
    <row r="133" spans="1:19" ht="17.25" thickBot="1">
      <c r="A133" s="125" t="s">
        <v>240</v>
      </c>
      <c r="B133" s="126">
        <v>71.5</v>
      </c>
      <c r="C133" s="77">
        <v>-4.1782729999999997E-3</v>
      </c>
      <c r="D133" s="15">
        <v>72.8</v>
      </c>
      <c r="E133" s="32">
        <f t="shared" si="66"/>
        <v>1.8181818181818143E-2</v>
      </c>
      <c r="F133" s="18">
        <f>IF(ISNUMBER(D133), $B145 * E133, "")</f>
        <v>1818.1818181818144</v>
      </c>
      <c r="G133" s="31">
        <v>73.099999999999994</v>
      </c>
      <c r="H133" s="32">
        <f t="shared" si="67"/>
        <v>2.2377622377622298E-2</v>
      </c>
      <c r="I133" s="101">
        <f>IF(ISNUMBER(G133), $B145 * H133, "")</f>
        <v>2237.7622377622297</v>
      </c>
      <c r="J133" s="15">
        <v>73.2</v>
      </c>
      <c r="K133" s="32">
        <f t="shared" si="68"/>
        <v>2.3776223776223817E-2</v>
      </c>
      <c r="L133" s="18">
        <f>IF(ISNUMBER(J133), $B145 * K133, "")</f>
        <v>2377.6223776223819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20.399999999999999</v>
      </c>
      <c r="C134" s="79">
        <v>-4.8780487999999997E-3</v>
      </c>
      <c r="D134" s="24">
        <v>22</v>
      </c>
      <c r="E134" s="25">
        <f t="shared" si="66"/>
        <v>7.8431372549019676E-2</v>
      </c>
      <c r="F134" s="104">
        <f>IF(ISNUMBER(D134), $B145 * E134, "")</f>
        <v>7843.1372549019679</v>
      </c>
      <c r="G134" s="102">
        <v>21.9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21.6</v>
      </c>
      <c r="K134" s="25">
        <f t="shared" si="68"/>
        <v>5.8823529411764851E-2</v>
      </c>
      <c r="L134" s="104">
        <f>IF(ISNUMBER(J134), $B145 * K134, "")</f>
        <v>5882.3529411764848</v>
      </c>
      <c r="M134" s="102"/>
      <c r="N134" s="25" t="str">
        <f t="shared" si="69"/>
        <v/>
      </c>
      <c r="O134" s="104" t="str">
        <f>IF(ISNUMBER(M134), $B145 * N134, "")</f>
        <v/>
      </c>
      <c r="Q134" s="251"/>
      <c r="R134" s="252"/>
      <c r="S134" s="253"/>
    </row>
    <row r="135" spans="1:19">
      <c r="A135" s="123" t="s">
        <v>250</v>
      </c>
      <c r="B135" s="124">
        <v>76.7</v>
      </c>
      <c r="C135" s="76">
        <v>-5.1880674000000003E-3</v>
      </c>
      <c r="D135" s="13">
        <v>80.900000000000006</v>
      </c>
      <c r="E135" s="14">
        <f>IF(ISNUMBER(D135), (D135 - $B135) / $B135, "")</f>
        <v>5.475880052151242E-2</v>
      </c>
      <c r="F135" s="16">
        <f>IF(ISNUMBER(D135), $B145 * E135, "")</f>
        <v>5475.8800521512421</v>
      </c>
      <c r="G135" s="29">
        <v>81.3</v>
      </c>
      <c r="H135" s="14">
        <f>IF(ISNUMBER(G135), (G135 - $B135) / $B135, "")</f>
        <v>5.9973924380703966E-2</v>
      </c>
      <c r="I135" s="100">
        <f>IF(ISNUMBER(G135), $B145 * H135, "")</f>
        <v>5997.3924380703966</v>
      </c>
      <c r="J135" s="13">
        <v>80.599999999999994</v>
      </c>
      <c r="K135" s="14">
        <f>IF(ISNUMBER(J135), (J135 - $B135) / $B135, "")</f>
        <v>5.0847457627118529E-2</v>
      </c>
      <c r="L135" s="16">
        <f>IF(ISNUMBER(J135), $B145 * K135, "")</f>
        <v>5084.7457627118529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4"/>
      <c r="R135" s="255"/>
      <c r="S135" s="256"/>
    </row>
    <row r="136" spans="1:19" ht="17.25" thickBot="1">
      <c r="A136" s="125" t="s">
        <v>202</v>
      </c>
      <c r="B136" s="126">
        <v>85.3</v>
      </c>
      <c r="C136" s="77">
        <v>-8.1395349000000002E-3</v>
      </c>
      <c r="D136" s="15">
        <v>88.8</v>
      </c>
      <c r="E136" s="32">
        <f t="shared" ref="E136:E139" si="70">IF(ISNUMBER(D136), (D136 - $B136) / $B136, "")</f>
        <v>4.1031652989449004E-2</v>
      </c>
      <c r="F136" s="18">
        <f>IF(ISNUMBER(D136), $B145 * E136, "")</f>
        <v>4103.1652989449003</v>
      </c>
      <c r="G136" s="31">
        <v>89.4</v>
      </c>
      <c r="H136" s="32">
        <f t="shared" ref="H136:H139" si="71">IF(ISNUMBER(G136), (G136 - $B136) / $B136, "")</f>
        <v>4.8065650644783221E-2</v>
      </c>
      <c r="I136" s="101">
        <f>IF(ISNUMBER(G136), $B145 * H136, "")</f>
        <v>4806.5650644783218</v>
      </c>
      <c r="J136" s="15">
        <v>88.8</v>
      </c>
      <c r="K136" s="32">
        <f t="shared" ref="K136:K139" si="72">IF(ISNUMBER(J136), (J136 - $B136) / $B136, "")</f>
        <v>4.1031652989449004E-2</v>
      </c>
      <c r="L136" s="18">
        <f>IF(ISNUMBER(J136), $B145 * K136, "")</f>
        <v>4103.1652989449003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7"/>
      <c r="R136" s="258"/>
      <c r="S136" s="259"/>
    </row>
    <row r="137" spans="1:19" ht="17.25" thickBot="1">
      <c r="A137" s="125" t="s">
        <v>188</v>
      </c>
      <c r="B137" s="126">
        <v>12.1</v>
      </c>
      <c r="C137" s="77">
        <v>-8.1967212999999994E-3</v>
      </c>
      <c r="D137" s="15">
        <v>12.6</v>
      </c>
      <c r="E137" s="32">
        <f t="shared" si="70"/>
        <v>4.1322314049586778E-2</v>
      </c>
      <c r="F137" s="18">
        <f>IF(ISNUMBER(D137), $B145 * E137, "")</f>
        <v>4132.2314049586776</v>
      </c>
      <c r="G137" s="31">
        <v>12.6</v>
      </c>
      <c r="H137" s="32">
        <f t="shared" si="71"/>
        <v>4.1322314049586778E-2</v>
      </c>
      <c r="I137" s="101">
        <f>IF(ISNUMBER(G137), $B145 * H137, "")</f>
        <v>4132.2314049586776</v>
      </c>
      <c r="J137" s="15">
        <v>12.6</v>
      </c>
      <c r="K137" s="32">
        <f t="shared" si="72"/>
        <v>4.1322314049586778E-2</v>
      </c>
      <c r="L137" s="18">
        <f>IF(ISNUMBER(J137), $B145 * K137, "")</f>
        <v>4132.2314049586776</v>
      </c>
      <c r="M137" s="31"/>
      <c r="N137" s="32" t="str">
        <f t="shared" si="73"/>
        <v/>
      </c>
      <c r="O137" s="18" t="str">
        <f>IF(ISNUMBER(M137), $B145 * N137, "")</f>
        <v/>
      </c>
      <c r="Q137" s="250"/>
      <c r="R137" s="250"/>
      <c r="S137" s="250"/>
    </row>
    <row r="138" spans="1:19" ht="17.25" thickBot="1">
      <c r="A138" s="125" t="s">
        <v>72</v>
      </c>
      <c r="B138" s="126">
        <v>23</v>
      </c>
      <c r="C138" s="77">
        <v>-1.28755365E-2</v>
      </c>
      <c r="D138" s="15">
        <v>23.5</v>
      </c>
      <c r="E138" s="32">
        <f t="shared" si="70"/>
        <v>2.1739130434782608E-2</v>
      </c>
      <c r="F138" s="18">
        <f>IF(ISNUMBER(D138), $B145 * E138, "")</f>
        <v>2173.913043478261</v>
      </c>
      <c r="G138" s="31">
        <v>23.7</v>
      </c>
      <c r="H138" s="32">
        <f t="shared" si="71"/>
        <v>3.0434782608695622E-2</v>
      </c>
      <c r="I138" s="101">
        <f>IF(ISNUMBER(G138), $B145 * H138, "")</f>
        <v>3043.4782608695623</v>
      </c>
      <c r="J138" s="15">
        <v>23.8</v>
      </c>
      <c r="K138" s="32">
        <f t="shared" si="72"/>
        <v>3.4782608695652202E-2</v>
      </c>
      <c r="L138" s="18">
        <f>IF(ISNUMBER(J138), $B145 * K138, "")</f>
        <v>3478.2608695652202</v>
      </c>
      <c r="M138" s="31"/>
      <c r="N138" s="32" t="str">
        <f t="shared" si="73"/>
        <v/>
      </c>
      <c r="O138" s="18" t="str">
        <f>IF(ISNUMBER(M138), $B145 * N138, "")</f>
        <v/>
      </c>
      <c r="Q138" s="260"/>
      <c r="R138" s="260"/>
      <c r="S138" s="260"/>
    </row>
    <row r="139" spans="1:19" ht="17.25" thickBot="1">
      <c r="A139" s="127" t="s">
        <v>204</v>
      </c>
      <c r="B139" s="128">
        <v>14.8</v>
      </c>
      <c r="C139" s="78">
        <v>-1.33333333E-2</v>
      </c>
      <c r="D139" s="20">
        <v>15.3</v>
      </c>
      <c r="E139" s="21">
        <f t="shared" si="70"/>
        <v>3.3783783783783779E-2</v>
      </c>
      <c r="F139" s="22">
        <f>IF(ISNUMBER(D139), $B145 * E139, "")</f>
        <v>3378.3783783783779</v>
      </c>
      <c r="G139" s="30">
        <v>15.3</v>
      </c>
      <c r="H139" s="21">
        <f t="shared" si="71"/>
        <v>3.3783783783783779E-2</v>
      </c>
      <c r="I139" s="105">
        <f>IF(ISNUMBER(G139), $B145 * H139, "")</f>
        <v>3378.3783783783779</v>
      </c>
      <c r="J139" s="20">
        <v>15.3</v>
      </c>
      <c r="K139" s="21">
        <f t="shared" si="72"/>
        <v>3.3783783783783779E-2</v>
      </c>
      <c r="L139" s="22">
        <f>IF(ISNUMBER(J139), $B145 * K139, "")</f>
        <v>3378.3783783783779</v>
      </c>
      <c r="M139" s="30"/>
      <c r="N139" s="21" t="str">
        <f t="shared" si="73"/>
        <v/>
      </c>
      <c r="O139" s="22" t="str">
        <f>IF(ISNUMBER(M139), $B145 * N139, "")</f>
        <v/>
      </c>
      <c r="Q139" s="260"/>
      <c r="R139" s="260"/>
      <c r="S139" s="260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5.13</v>
      </c>
      <c r="E140" s="107">
        <f>IF(ISNUMBER(D140), (D140 - $B140) / $B140, "")</f>
        <v>4.6938775510203985E-2</v>
      </c>
      <c r="F140" s="108">
        <f>IF(ISNUMBER(D140), $B145 * E140, "")</f>
        <v>4693.8775510203986</v>
      </c>
      <c r="G140" s="109">
        <v>5.15</v>
      </c>
      <c r="H140" s="107">
        <f>IF(ISNUMBER(G140), (G140 - $B140) / $B140, "")</f>
        <v>5.10204081632653E-2</v>
      </c>
      <c r="I140" s="110">
        <f>IF(ISNUMBER(G140), $B145 * H140, "")</f>
        <v>5102.0408163265301</v>
      </c>
      <c r="J140" s="106">
        <v>5.12</v>
      </c>
      <c r="K140" s="107">
        <f>IF(ISNUMBER(J140), (J140 - $B140) / $B140, "")</f>
        <v>4.4897959183673418E-2</v>
      </c>
      <c r="L140" s="108">
        <f>IF(ISNUMBER(J140), $B145 * K140, "")</f>
        <v>4489.795918367342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0"/>
      <c r="R140" s="250"/>
      <c r="S140" s="250"/>
    </row>
    <row r="141" spans="1:19" ht="17.25" thickBot="1">
      <c r="A141" s="125" t="s">
        <v>208</v>
      </c>
      <c r="B141" s="126">
        <v>13.4</v>
      </c>
      <c r="C141" s="77">
        <v>-1.47058824E-2</v>
      </c>
      <c r="D141" s="15">
        <v>13.7</v>
      </c>
      <c r="E141" s="32">
        <f t="shared" ref="E141:E144" si="74">IF(ISNUMBER(D141), (D141 - $B141) / $B141, "")</f>
        <v>2.2388059701492456E-2</v>
      </c>
      <c r="F141" s="18">
        <f>IF(ISNUMBER(D141), $B145 * E141, "")</f>
        <v>2238.8059701492457</v>
      </c>
      <c r="G141" s="31">
        <v>13.8</v>
      </c>
      <c r="H141" s="32">
        <f t="shared" ref="H141:H144" si="75">IF(ISNUMBER(G141), (G141 - $B141) / $B141, "")</f>
        <v>2.9850746268656744E-2</v>
      </c>
      <c r="I141" s="101">
        <f>IF(ISNUMBER(G141), $B145 * H141, "")</f>
        <v>2985.0746268656744</v>
      </c>
      <c r="J141" s="15">
        <v>13.8</v>
      </c>
      <c r="K141" s="32">
        <f t="shared" ref="K141:K144" si="76">IF(ISNUMBER(J141), (J141 - $B141) / $B141, "")</f>
        <v>2.9850746268656744E-2</v>
      </c>
      <c r="L141" s="18">
        <f>IF(ISNUMBER(J141), $B145 * K141, "")</f>
        <v>2985.0746268656744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0"/>
      <c r="R141" s="250"/>
      <c r="S141" s="250"/>
    </row>
    <row r="142" spans="1:19" ht="17.25" thickBot="1">
      <c r="A142" s="125" t="s">
        <v>210</v>
      </c>
      <c r="B142" s="126">
        <v>11.8</v>
      </c>
      <c r="C142" s="77">
        <v>-1.6666666699999999E-2</v>
      </c>
      <c r="D142" s="15">
        <v>12.2</v>
      </c>
      <c r="E142" s="32">
        <f t="shared" si="74"/>
        <v>3.3898305084745638E-2</v>
      </c>
      <c r="F142" s="18">
        <f>IF(ISNUMBER(D142), $B145 * E142, "")</f>
        <v>3389.8305084745639</v>
      </c>
      <c r="G142" s="31">
        <v>12.3</v>
      </c>
      <c r="H142" s="32">
        <f t="shared" si="75"/>
        <v>4.2372881355932202E-2</v>
      </c>
      <c r="I142" s="101">
        <f>IF(ISNUMBER(G142), $B145 * H142, "")</f>
        <v>4237.2881355932204</v>
      </c>
      <c r="J142" s="15">
        <v>12.3</v>
      </c>
      <c r="K142" s="32">
        <f t="shared" si="76"/>
        <v>4.2372881355932202E-2</v>
      </c>
      <c r="L142" s="18">
        <f>IF(ISNUMBER(J142), $B145 * K142, "")</f>
        <v>4237.2881355932204</v>
      </c>
      <c r="M142" s="31"/>
      <c r="N142" s="32" t="str">
        <f t="shared" si="77"/>
        <v/>
      </c>
      <c r="O142" s="18" t="str">
        <f>IF(ISNUMBER(M142), $B145 * N142, "")</f>
        <v/>
      </c>
      <c r="Q142" s="250"/>
      <c r="R142" s="250"/>
      <c r="S142" s="25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9"/>
      <c r="R143" s="240"/>
      <c r="S143" s="24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2"/>
      <c r="R144" s="243"/>
      <c r="S144" s="244"/>
    </row>
    <row r="145" spans="1:19" ht="17.25" thickBot="1">
      <c r="A145" s="132" t="s">
        <v>270</v>
      </c>
      <c r="B145" s="303">
        <f>$B$37</f>
        <v>100000</v>
      </c>
      <c r="C145" s="304"/>
      <c r="D145" s="26" t="s">
        <v>271</v>
      </c>
      <c r="E145" s="27">
        <f>IF(COUNT(E125:E144), SUM(E125:E144) / COUNT(E125:E144), 0)</f>
        <v>3.7854234461981218E-2</v>
      </c>
      <c r="F145" s="28">
        <f>SUM(F125:F144)</f>
        <v>68137.622031566192</v>
      </c>
      <c r="G145" s="26" t="s">
        <v>271</v>
      </c>
      <c r="H145" s="27">
        <f>IF(COUNT(H125:H144), SUM(H125:H144) / COUNT(H125:H144), 0)</f>
        <v>4.3793567169966151E-2</v>
      </c>
      <c r="I145" s="28">
        <f>SUM(I125:I144)</f>
        <v>78828.420905939085</v>
      </c>
      <c r="J145" s="26" t="s">
        <v>271</v>
      </c>
      <c r="K145" s="27">
        <f>IF(COUNT(K125:K144), SUM(K125:K144) / COUNT(K125:K144), 0)</f>
        <v>4.127765053379108E-2</v>
      </c>
      <c r="L145" s="28">
        <f>SUM(L125:L144)</f>
        <v>74299.770960823953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5"/>
      <c r="R145" s="246"/>
      <c r="S145" s="24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60"/>
      <c r="R148" s="260"/>
      <c r="S148" s="260"/>
    </row>
    <row r="149" spans="1:19" ht="17.25" thickBot="1">
      <c r="A149" s="235" t="s">
        <v>267</v>
      </c>
      <c r="B149" s="261" t="s">
        <v>49</v>
      </c>
      <c r="C149" s="263"/>
      <c r="D149" s="261" t="s">
        <v>58</v>
      </c>
      <c r="E149" s="262"/>
      <c r="F149" s="263"/>
      <c r="G149" s="264">
        <f>_xlfn.IFNA(VLOOKUP(B149, 현재가테이블!$B$2:$D$200, 2, FALSE), "-")</f>
        <v>55244000</v>
      </c>
      <c r="H149" s="265"/>
      <c r="I149" s="266"/>
      <c r="J149" s="261" t="s">
        <v>59</v>
      </c>
      <c r="K149" s="262"/>
      <c r="L149" s="263"/>
      <c r="M149" s="267">
        <f>_xlfn.IFNA(VLOOKUP(B149, 현재가테이블!$B$2:$D$200, 3, FALSE), "-")</f>
        <v>4.1259974000000003E-3</v>
      </c>
      <c r="N149" s="268"/>
      <c r="O149" s="269"/>
      <c r="Q149" s="260"/>
      <c r="R149" s="260"/>
      <c r="S149" s="260"/>
    </row>
    <row r="150" spans="1:19" ht="17.25" thickBot="1">
      <c r="A150" s="305" t="s">
        <v>55</v>
      </c>
      <c r="B150" s="301" t="str">
        <f>TEXT($G$1, "[$-ko-KR]yyyy-mm-dd(ddd) ") &amp; "오전 00:00"</f>
        <v>2021-08-20(금) 오전 00:00</v>
      </c>
      <c r="C150" s="302"/>
      <c r="D150" s="274" t="str">
        <f>TEXT($G$1, "[$-ko-KR]yyyy-mm-dd(ddd) ") &amp; "오후 14:00"</f>
        <v>2021-08-20(금) 오후 14:00</v>
      </c>
      <c r="E150" s="275"/>
      <c r="F150" s="276"/>
      <c r="G150" s="274" t="str">
        <f>TEXT($G$1, "[$-ko-KR]yyyy-mm-dd(ddd) ") &amp; "오후 19:00"</f>
        <v>2021-08-20(금) 오후 19:00</v>
      </c>
      <c r="H150" s="275"/>
      <c r="I150" s="276"/>
      <c r="J150" s="274" t="str">
        <f>TEXT($G$1, "[$-ko-KR]yyyy-mm-dd(ddd) ") &amp; "오후 21:00"</f>
        <v>2021-08-20(금) 오후 21:00</v>
      </c>
      <c r="K150" s="275"/>
      <c r="L150" s="276"/>
      <c r="M150" s="274" t="str">
        <f>TEXT($G$1+1, "[$-ko-KR]yyyy-mm-dd(ddd) ") &amp; "오전 00:00"</f>
        <v>2021-08-21(토) 오전 00:00</v>
      </c>
      <c r="N150" s="275"/>
      <c r="O150" s="276"/>
      <c r="Q150" s="260"/>
      <c r="R150" s="260"/>
      <c r="S150" s="260"/>
    </row>
    <row r="151" spans="1:19" ht="17.25" thickBot="1">
      <c r="A151" s="30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6" t="s">
        <v>58</v>
      </c>
      <c r="H151" s="237" t="s">
        <v>268</v>
      </c>
      <c r="I151" s="23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0"/>
      <c r="R151" s="250"/>
      <c r="S151" s="250"/>
    </row>
    <row r="152" spans="1:19" ht="17.25" thickBot="1">
      <c r="A152" s="123" t="s">
        <v>86</v>
      </c>
      <c r="B152" s="124">
        <v>392</v>
      </c>
      <c r="C152" s="76">
        <v>5.1282050999999999E-3</v>
      </c>
      <c r="D152" s="13">
        <v>406</v>
      </c>
      <c r="E152" s="14">
        <f>IF(ISNUMBER(D152), (D152 - $B152) / $B152, "")</f>
        <v>3.5714285714285712E-2</v>
      </c>
      <c r="F152" s="16">
        <f>IF(ISNUMBER(D152), $B172 * E152, "")</f>
        <v>3571.4285714285711</v>
      </c>
      <c r="G152" s="29">
        <v>406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407</v>
      </c>
      <c r="K152" s="14">
        <f>IF(ISNUMBER(J152), (J152 - $B152) / $B152, "")</f>
        <v>3.826530612244898E-2</v>
      </c>
      <c r="L152" s="16">
        <f>IF(ISNUMBER(J152), $B172 * K152, "")</f>
        <v>3826.5306122448978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0"/>
      <c r="R152" s="260"/>
      <c r="S152" s="260"/>
    </row>
    <row r="153" spans="1:19" ht="17.25" thickBot="1">
      <c r="A153" s="125" t="s">
        <v>242</v>
      </c>
      <c r="B153" s="126">
        <v>485</v>
      </c>
      <c r="C153" s="77">
        <v>4.1407867000000003E-3</v>
      </c>
      <c r="D153" s="15">
        <v>499</v>
      </c>
      <c r="E153" s="32">
        <f t="shared" ref="E153:E156" si="78">IF(ISNUMBER(D153), (D153 - $B153) / $B153, "")</f>
        <v>2.88659793814433E-2</v>
      </c>
      <c r="F153" s="18">
        <f>IF(ISNUMBER(D153), $B172 * E153, "")</f>
        <v>2886.5979381443299</v>
      </c>
      <c r="G153" s="31">
        <v>503</v>
      </c>
      <c r="H153" s="32">
        <f t="shared" ref="H153:H156" si="79">IF(ISNUMBER(G153), (G153 - $B153) / $B153, "")</f>
        <v>3.711340206185567E-2</v>
      </c>
      <c r="I153" s="101">
        <f>IF(ISNUMBER(G153), $B172 * H153, "")</f>
        <v>3711.3402061855668</v>
      </c>
      <c r="J153" s="15">
        <v>504</v>
      </c>
      <c r="K153" s="32">
        <f t="shared" ref="K153:K156" si="80">IF(ISNUMBER(J153), (J153 - $B153) / $B153, "")</f>
        <v>3.9175257731958762E-2</v>
      </c>
      <c r="L153" s="18">
        <f>IF(ISNUMBER(J153), $B172 * K153, "")</f>
        <v>3917.5257731958764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0"/>
      <c r="R153" s="260"/>
      <c r="S153" s="260"/>
    </row>
    <row r="154" spans="1:19" ht="17.25" thickBot="1">
      <c r="A154" s="125" t="s">
        <v>124</v>
      </c>
      <c r="B154" s="126">
        <v>361</v>
      </c>
      <c r="C154" s="77">
        <v>2.7777778000000002E-3</v>
      </c>
      <c r="D154" s="15">
        <v>381</v>
      </c>
      <c r="E154" s="32">
        <f t="shared" si="78"/>
        <v>5.5401662049861494E-2</v>
      </c>
      <c r="F154" s="18">
        <f>IF(ISNUMBER(D154), $B172 * E154, "")</f>
        <v>5540.1662049861498</v>
      </c>
      <c r="G154" s="31">
        <v>384</v>
      </c>
      <c r="H154" s="32">
        <f t="shared" si="79"/>
        <v>6.3711911357340723E-2</v>
      </c>
      <c r="I154" s="101">
        <f>IF(ISNUMBER(G154), $B172 * H154, "")</f>
        <v>6371.1911357340723</v>
      </c>
      <c r="J154" s="15">
        <v>381</v>
      </c>
      <c r="K154" s="32">
        <f t="shared" si="80"/>
        <v>5.5401662049861494E-2</v>
      </c>
      <c r="L154" s="18">
        <f>IF(ISNUMBER(J154), $B172 * K154, "")</f>
        <v>5540.1662049861498</v>
      </c>
      <c r="M154" s="31"/>
      <c r="N154" s="32" t="str">
        <f t="shared" si="81"/>
        <v/>
      </c>
      <c r="O154" s="18" t="str">
        <f>IF(ISNUMBER(M154), $B172 * N154, "")</f>
        <v/>
      </c>
      <c r="Q154" s="250"/>
      <c r="R154" s="250"/>
      <c r="S154" s="250"/>
    </row>
    <row r="155" spans="1:19" ht="17.25" thickBot="1">
      <c r="A155" s="125" t="s">
        <v>57</v>
      </c>
      <c r="B155" s="126">
        <v>226</v>
      </c>
      <c r="C155" s="77">
        <v>0</v>
      </c>
      <c r="D155" s="15">
        <v>234</v>
      </c>
      <c r="E155" s="32">
        <f t="shared" si="78"/>
        <v>3.5398230088495575E-2</v>
      </c>
      <c r="F155" s="18">
        <f>IF(ISNUMBER(D155), $B172 * E155, "")</f>
        <v>3539.8230088495575</v>
      </c>
      <c r="G155" s="31">
        <v>235</v>
      </c>
      <c r="H155" s="32">
        <f t="shared" si="79"/>
        <v>3.9823008849557522E-2</v>
      </c>
      <c r="I155" s="101">
        <f>IF(ISNUMBER(G155), $B172 * H155, "")</f>
        <v>3982.3008849557523</v>
      </c>
      <c r="J155" s="15">
        <v>234</v>
      </c>
      <c r="K155" s="32">
        <f t="shared" si="80"/>
        <v>3.5398230088495575E-2</v>
      </c>
      <c r="L155" s="18">
        <f>IF(ISNUMBER(J155), $B172 * K155, "")</f>
        <v>3539.8230088495575</v>
      </c>
      <c r="M155" s="31"/>
      <c r="N155" s="32" t="str">
        <f t="shared" si="81"/>
        <v/>
      </c>
      <c r="O155" s="18" t="str">
        <f>IF(ISNUMBER(M155), $B172 * N155, "")</f>
        <v/>
      </c>
      <c r="Q155" s="250"/>
      <c r="R155" s="250"/>
      <c r="S155" s="250"/>
    </row>
    <row r="156" spans="1:19" ht="17.25" thickBot="1">
      <c r="A156" s="127" t="s">
        <v>128</v>
      </c>
      <c r="B156" s="128">
        <v>142</v>
      </c>
      <c r="C156" s="78">
        <v>0</v>
      </c>
      <c r="D156" s="20">
        <v>154</v>
      </c>
      <c r="E156" s="21">
        <f t="shared" si="78"/>
        <v>8.4507042253521125E-2</v>
      </c>
      <c r="F156" s="22">
        <f>IF(ISNUMBER(D156), $B172 * E156, "")</f>
        <v>8450.7042253521122</v>
      </c>
      <c r="G156" s="30">
        <v>155</v>
      </c>
      <c r="H156" s="21">
        <f t="shared" si="79"/>
        <v>9.154929577464789E-2</v>
      </c>
      <c r="I156" s="105">
        <f>IF(ISNUMBER(G156), $B172 * H156, "")</f>
        <v>9154.929577464789</v>
      </c>
      <c r="J156" s="20">
        <v>156</v>
      </c>
      <c r="K156" s="21">
        <f t="shared" si="80"/>
        <v>9.8591549295774641E-2</v>
      </c>
      <c r="L156" s="22">
        <f>IF(ISNUMBER(J156), $B172 * K156, "")</f>
        <v>9859.1549295774639</v>
      </c>
      <c r="M156" s="30"/>
      <c r="N156" s="21" t="str">
        <f t="shared" si="81"/>
        <v/>
      </c>
      <c r="O156" s="22" t="str">
        <f>IF(ISNUMBER(M156), $B172 * N156, "")</f>
        <v/>
      </c>
      <c r="Q156" s="250"/>
      <c r="R156" s="250"/>
      <c r="S156" s="250"/>
    </row>
    <row r="157" spans="1:19" ht="17.25" thickBot="1">
      <c r="A157" s="125" t="s">
        <v>218</v>
      </c>
      <c r="B157" s="129">
        <v>126</v>
      </c>
      <c r="C157" s="80">
        <v>0</v>
      </c>
      <c r="D157" s="106">
        <v>129</v>
      </c>
      <c r="E157" s="107">
        <f>IF(ISNUMBER(D157), (D157 - $B157) / $B157, "")</f>
        <v>2.3809523809523808E-2</v>
      </c>
      <c r="F157" s="108">
        <f>IF(ISNUMBER(D157), $B172 * E157, "")</f>
        <v>2380.9523809523807</v>
      </c>
      <c r="G157" s="109">
        <v>130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129</v>
      </c>
      <c r="K157" s="107">
        <f>IF(ISNUMBER(J157), (J157 - $B157) / $B157, "")</f>
        <v>2.3809523809523808E-2</v>
      </c>
      <c r="L157" s="108">
        <f>IF(ISNUMBER(J157), $B172 * K157, "")</f>
        <v>2380.9523809523807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0"/>
      <c r="R157" s="250"/>
      <c r="S157" s="250"/>
    </row>
    <row r="158" spans="1:19" ht="17.25" thickBot="1">
      <c r="A158" s="125" t="s">
        <v>164</v>
      </c>
      <c r="B158" s="126">
        <v>322</v>
      </c>
      <c r="C158" s="77">
        <v>-6.1728395E-3</v>
      </c>
      <c r="D158" s="15">
        <v>335</v>
      </c>
      <c r="E158" s="32">
        <f t="shared" ref="E158:E161" si="82">IF(ISNUMBER(D158), (D158 - $B158) / $B158, "")</f>
        <v>4.0372670807453416E-2</v>
      </c>
      <c r="F158" s="18">
        <f>IF(ISNUMBER(D158), $B172 * E158, "")</f>
        <v>4037.2670807453414</v>
      </c>
      <c r="G158" s="31">
        <v>340</v>
      </c>
      <c r="H158" s="32">
        <f t="shared" ref="H158:H161" si="83">IF(ISNUMBER(G158), (G158 - $B158) / $B158, "")</f>
        <v>5.5900621118012424E-2</v>
      </c>
      <c r="I158" s="101">
        <f>IF(ISNUMBER(G158), $B172 * H158, "")</f>
        <v>5590.0621118012423</v>
      </c>
      <c r="J158" s="15">
        <v>339</v>
      </c>
      <c r="K158" s="32">
        <f t="shared" ref="K158:K161" si="84">IF(ISNUMBER(J158), (J158 - $B158) / $B158, "")</f>
        <v>5.2795031055900624E-2</v>
      </c>
      <c r="L158" s="18">
        <f>IF(ISNUMBER(J158), $B172 * K158, "")</f>
        <v>5279.5031055900627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0"/>
      <c r="R158" s="250"/>
      <c r="S158" s="250"/>
    </row>
    <row r="159" spans="1:19" ht="17.25" thickBot="1">
      <c r="A159" s="125" t="s">
        <v>236</v>
      </c>
      <c r="B159" s="126">
        <v>621</v>
      </c>
      <c r="C159" s="77">
        <v>-6.4000000000000003E-3</v>
      </c>
      <c r="D159" s="15">
        <v>654</v>
      </c>
      <c r="E159" s="32">
        <f t="shared" si="82"/>
        <v>5.3140096618357488E-2</v>
      </c>
      <c r="F159" s="18">
        <f>IF(ISNUMBER(D159), $B172 * E159, "")</f>
        <v>5314.0096618357484</v>
      </c>
      <c r="G159" s="31">
        <v>661</v>
      </c>
      <c r="H159" s="32">
        <f t="shared" si="83"/>
        <v>6.4412238325281798E-2</v>
      </c>
      <c r="I159" s="101">
        <f>IF(ISNUMBER(G159), $B172 * H159, "")</f>
        <v>6441.2238325281796</v>
      </c>
      <c r="J159" s="15">
        <v>657</v>
      </c>
      <c r="K159" s="32">
        <f t="shared" si="84"/>
        <v>5.7971014492753624E-2</v>
      </c>
      <c r="L159" s="18">
        <f>IF(ISNUMBER(J159), $B172 * K159, "")</f>
        <v>5797.101449275362</v>
      </c>
      <c r="M159" s="31"/>
      <c r="N159" s="32" t="str">
        <f t="shared" si="85"/>
        <v/>
      </c>
      <c r="O159" s="18" t="str">
        <f>IF(ISNUMBER(M159), $B172 * N159, "")</f>
        <v/>
      </c>
      <c r="Q159" s="250"/>
      <c r="R159" s="250"/>
      <c r="S159" s="250"/>
    </row>
    <row r="160" spans="1:19" ht="17.25" thickBot="1">
      <c r="A160" s="125" t="s">
        <v>200</v>
      </c>
      <c r="B160" s="126">
        <v>135</v>
      </c>
      <c r="C160" s="77">
        <v>-7.3529412000000001E-3</v>
      </c>
      <c r="D160" s="15">
        <v>142</v>
      </c>
      <c r="E160" s="32">
        <f t="shared" si="82"/>
        <v>5.185185185185185E-2</v>
      </c>
      <c r="F160" s="18">
        <f>IF(ISNUMBER(D160), $B172 * E160, "")</f>
        <v>5185.1851851851852</v>
      </c>
      <c r="G160" s="31">
        <v>144</v>
      </c>
      <c r="H160" s="32">
        <f t="shared" si="83"/>
        <v>6.6666666666666666E-2</v>
      </c>
      <c r="I160" s="101">
        <f>IF(ISNUMBER(G160), $B172 * H160, "")</f>
        <v>6666.666666666667</v>
      </c>
      <c r="J160" s="15">
        <v>146</v>
      </c>
      <c r="K160" s="32">
        <f t="shared" si="84"/>
        <v>8.1481481481481488E-2</v>
      </c>
      <c r="L160" s="18">
        <f>IF(ISNUMBER(J160), $B172 * K160, "")</f>
        <v>8148.1481481481487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138</v>
      </c>
      <c r="B161" s="131">
        <v>379</v>
      </c>
      <c r="C161" s="79">
        <v>-7.8534030999999997E-3</v>
      </c>
      <c r="D161" s="24">
        <v>388</v>
      </c>
      <c r="E161" s="25">
        <f t="shared" si="82"/>
        <v>2.3746701846965697E-2</v>
      </c>
      <c r="F161" s="104">
        <f>IF(ISNUMBER(D161), $B172 * E161, "")</f>
        <v>2374.6701846965698</v>
      </c>
      <c r="G161" s="102">
        <v>391</v>
      </c>
      <c r="H161" s="25">
        <f t="shared" si="83"/>
        <v>3.1662269129287601E-2</v>
      </c>
      <c r="I161" s="103">
        <f>IF(ISNUMBER(G161), $B172 * H161, "")</f>
        <v>3166.2269129287602</v>
      </c>
      <c r="J161" s="24">
        <v>391</v>
      </c>
      <c r="K161" s="25">
        <f t="shared" si="84"/>
        <v>3.1662269129287601E-2</v>
      </c>
      <c r="L161" s="104">
        <f>IF(ISNUMBER(J161), $B172 * K161, "")</f>
        <v>3166.2269129287602</v>
      </c>
      <c r="M161" s="102"/>
      <c r="N161" s="25" t="str">
        <f t="shared" si="85"/>
        <v/>
      </c>
      <c r="O161" s="104" t="str">
        <f>IF(ISNUMBER(M161), $B172 * N161, "")</f>
        <v/>
      </c>
      <c r="Q161" s="251"/>
      <c r="R161" s="252"/>
      <c r="S161" s="253"/>
    </row>
    <row r="162" spans="1:19">
      <c r="A162" s="123" t="s">
        <v>184</v>
      </c>
      <c r="B162" s="124">
        <v>997</v>
      </c>
      <c r="C162" s="76">
        <v>-7.9601989999999994E-3</v>
      </c>
      <c r="D162" s="13">
        <v>1015</v>
      </c>
      <c r="E162" s="14">
        <f>IF(ISNUMBER(D162), (D162 - $B162) / $B162, "")</f>
        <v>1.8054162487462388E-2</v>
      </c>
      <c r="F162" s="16">
        <f>IF(ISNUMBER(D162), $B172 * E162, "")</f>
        <v>1805.4162487462388</v>
      </c>
      <c r="G162" s="29">
        <v>1025</v>
      </c>
      <c r="H162" s="14">
        <f>IF(ISNUMBER(G162), (G162 - $B162) / $B162, "")</f>
        <v>2.8084252758274825E-2</v>
      </c>
      <c r="I162" s="100">
        <f>IF(ISNUMBER(G162), $B172 * H162, "")</f>
        <v>2808.4252758274824</v>
      </c>
      <c r="J162" s="13">
        <v>1015</v>
      </c>
      <c r="K162" s="14">
        <f>IF(ISNUMBER(J162), (J162 - $B162) / $B162, "")</f>
        <v>1.8054162487462388E-2</v>
      </c>
      <c r="L162" s="16">
        <f>IF(ISNUMBER(J162), $B172 * K162, "")</f>
        <v>1805.4162487462388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4"/>
      <c r="R162" s="255"/>
      <c r="S162" s="256"/>
    </row>
    <row r="163" spans="1:19" ht="17.25" thickBot="1">
      <c r="A163" s="125" t="s">
        <v>252</v>
      </c>
      <c r="B163" s="126">
        <v>968</v>
      </c>
      <c r="C163" s="77">
        <v>-8.1967212999999994E-3</v>
      </c>
      <c r="D163" s="15">
        <v>1075</v>
      </c>
      <c r="E163" s="32">
        <f t="shared" ref="E163:E166" si="86">IF(ISNUMBER(D163), (D163 - $B163) / $B163, "")</f>
        <v>0.11053719008264463</v>
      </c>
      <c r="F163" s="18">
        <f>IF(ISNUMBER(D163), $B172 * E163, "")</f>
        <v>11053.719008264463</v>
      </c>
      <c r="G163" s="31">
        <v>1070</v>
      </c>
      <c r="H163" s="32">
        <f t="shared" ref="H163:H166" si="87">IF(ISNUMBER(G163), (G163 - $B163) / $B163, "")</f>
        <v>0.10537190082644628</v>
      </c>
      <c r="I163" s="101">
        <f>IF(ISNUMBER(G163), $B172 * H163, "")</f>
        <v>10537.190082644627</v>
      </c>
      <c r="J163" s="15">
        <v>1070</v>
      </c>
      <c r="K163" s="32">
        <f t="shared" ref="K163:K166" si="88">IF(ISNUMBER(J163), (J163 - $B163) / $B163, "")</f>
        <v>0.10537190082644628</v>
      </c>
      <c r="L163" s="18">
        <f>IF(ISNUMBER(J163), $B172 * K163, "")</f>
        <v>10537.190082644627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7"/>
      <c r="R163" s="258"/>
      <c r="S163" s="259"/>
    </row>
    <row r="164" spans="1:19" ht="17.25" thickBot="1">
      <c r="A164" s="125" t="s">
        <v>144</v>
      </c>
      <c r="B164" s="126">
        <v>114</v>
      </c>
      <c r="C164" s="77">
        <v>-8.6956522000000008E-3</v>
      </c>
      <c r="D164" s="15">
        <v>116</v>
      </c>
      <c r="E164" s="32">
        <f t="shared" si="86"/>
        <v>1.7543859649122806E-2</v>
      </c>
      <c r="F164" s="18">
        <f>IF(ISNUMBER(D164), $B172 * E164, "")</f>
        <v>1754.3859649122805</v>
      </c>
      <c r="G164" s="31">
        <v>117</v>
      </c>
      <c r="H164" s="32">
        <f t="shared" si="87"/>
        <v>2.6315789473684209E-2</v>
      </c>
      <c r="I164" s="101">
        <f>IF(ISNUMBER(G164), $B172 * H164, "")</f>
        <v>2631.5789473684208</v>
      </c>
      <c r="J164" s="15">
        <v>117</v>
      </c>
      <c r="K164" s="32">
        <f t="shared" si="88"/>
        <v>2.6315789473684209E-2</v>
      </c>
      <c r="L164" s="18">
        <f>IF(ISNUMBER(J164), $B172 * K164, "")</f>
        <v>2631.5789473684208</v>
      </c>
      <c r="M164" s="31"/>
      <c r="N164" s="32" t="str">
        <f t="shared" si="89"/>
        <v/>
      </c>
      <c r="O164" s="18" t="str">
        <f>IF(ISNUMBER(M164), $B172 * N164, "")</f>
        <v/>
      </c>
      <c r="Q164" s="250"/>
      <c r="R164" s="250"/>
      <c r="S164" s="250"/>
    </row>
    <row r="165" spans="1:19" ht="17.25" thickBot="1">
      <c r="A165" s="125" t="s">
        <v>162</v>
      </c>
      <c r="B165" s="126">
        <v>108</v>
      </c>
      <c r="C165" s="77">
        <v>-9.1743119000000008E-3</v>
      </c>
      <c r="D165" s="15">
        <v>117</v>
      </c>
      <c r="E165" s="32">
        <f t="shared" si="86"/>
        <v>8.3333333333333329E-2</v>
      </c>
      <c r="F165" s="18">
        <f>IF(ISNUMBER(D165), $B172 * E165, "")</f>
        <v>8333.3333333333321</v>
      </c>
      <c r="G165" s="31">
        <v>116</v>
      </c>
      <c r="H165" s="32">
        <f t="shared" si="87"/>
        <v>7.407407407407407E-2</v>
      </c>
      <c r="I165" s="101">
        <f>IF(ISNUMBER(G165), $B172 * H165, "")</f>
        <v>7407.4074074074069</v>
      </c>
      <c r="J165" s="15">
        <v>116</v>
      </c>
      <c r="K165" s="32">
        <f t="shared" si="88"/>
        <v>7.407407407407407E-2</v>
      </c>
      <c r="L165" s="18">
        <f>IF(ISNUMBER(J165), $B172 * K165, "")</f>
        <v>7407.4074074074069</v>
      </c>
      <c r="M165" s="31"/>
      <c r="N165" s="32" t="str">
        <f t="shared" si="89"/>
        <v/>
      </c>
      <c r="O165" s="18" t="str">
        <f>IF(ISNUMBER(M165), $B172 * N165, "")</f>
        <v/>
      </c>
      <c r="Q165" s="260"/>
      <c r="R165" s="260"/>
      <c r="S165" s="260"/>
    </row>
    <row r="166" spans="1:19" ht="17.25" thickBot="1">
      <c r="A166" s="127" t="s">
        <v>228</v>
      </c>
      <c r="B166" s="128">
        <v>376</v>
      </c>
      <c r="C166" s="78">
        <v>-1.05263158E-2</v>
      </c>
      <c r="D166" s="20">
        <v>385</v>
      </c>
      <c r="E166" s="21">
        <f t="shared" si="86"/>
        <v>2.3936170212765957E-2</v>
      </c>
      <c r="F166" s="22">
        <f>IF(ISNUMBER(D166), $B172 * E166, "")</f>
        <v>2393.6170212765956</v>
      </c>
      <c r="G166" s="30">
        <v>390</v>
      </c>
      <c r="H166" s="21">
        <f t="shared" si="87"/>
        <v>3.7234042553191488E-2</v>
      </c>
      <c r="I166" s="105">
        <f>IF(ISNUMBER(G166), $B172 * H166, "")</f>
        <v>3723.4042553191489</v>
      </c>
      <c r="J166" s="20">
        <v>388</v>
      </c>
      <c r="K166" s="21">
        <f t="shared" si="88"/>
        <v>3.1914893617021274E-2</v>
      </c>
      <c r="L166" s="22">
        <f>IF(ISNUMBER(J166), $B172 * K166, "")</f>
        <v>3191.4893617021276</v>
      </c>
      <c r="M166" s="30"/>
      <c r="N166" s="21" t="str">
        <f t="shared" si="89"/>
        <v/>
      </c>
      <c r="O166" s="22" t="str">
        <f>IF(ISNUMBER(M166), $B172 * N166, "")</f>
        <v/>
      </c>
      <c r="Q166" s="260"/>
      <c r="R166" s="260"/>
      <c r="S166" s="260"/>
    </row>
    <row r="167" spans="1:19" ht="17.25" thickBot="1">
      <c r="A167" s="125" t="s">
        <v>206</v>
      </c>
      <c r="B167" s="129">
        <v>342</v>
      </c>
      <c r="C167" s="80">
        <v>-1.15606936E-2</v>
      </c>
      <c r="D167" s="106">
        <v>376</v>
      </c>
      <c r="E167" s="107">
        <f>IF(ISNUMBER(D167), (D167 - $B167) / $B167, "")</f>
        <v>9.9415204678362568E-2</v>
      </c>
      <c r="F167" s="108">
        <f>IF(ISNUMBER(D167), $B172 * E167, "")</f>
        <v>9941.520467836257</v>
      </c>
      <c r="G167" s="109">
        <v>393</v>
      </c>
      <c r="H167" s="107">
        <f>IF(ISNUMBER(G167), (G167 - $B167) / $B167, "")</f>
        <v>0.14912280701754385</v>
      </c>
      <c r="I167" s="110">
        <f>IF(ISNUMBER(G167), $B172 * H167, "")</f>
        <v>14912.280701754386</v>
      </c>
      <c r="J167" s="106">
        <v>386</v>
      </c>
      <c r="K167" s="107">
        <f>IF(ISNUMBER(J167), (J167 - $B167) / $B167, "")</f>
        <v>0.12865497076023391</v>
      </c>
      <c r="L167" s="108">
        <f>IF(ISNUMBER(J167), $B172 * K167, "")</f>
        <v>12865.497076023392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0"/>
      <c r="R167" s="250"/>
      <c r="S167" s="250"/>
    </row>
    <row r="168" spans="1:19" ht="17.25" thickBot="1">
      <c r="A168" s="125" t="s">
        <v>194</v>
      </c>
      <c r="B168" s="126">
        <v>142</v>
      </c>
      <c r="C168" s="77">
        <v>-1.38888889E-2</v>
      </c>
      <c r="D168" s="15">
        <v>144</v>
      </c>
      <c r="E168" s="32">
        <f t="shared" ref="E168:E171" si="90">IF(ISNUMBER(D168), (D168 - $B168) / $B168, "")</f>
        <v>1.4084507042253521E-2</v>
      </c>
      <c r="F168" s="18">
        <f>IF(ISNUMBER(D168), $B172 * E168, "")</f>
        <v>1408.4507042253522</v>
      </c>
      <c r="G168" s="31">
        <v>145</v>
      </c>
      <c r="H168" s="32">
        <f t="shared" ref="H168:H171" si="91">IF(ISNUMBER(G168), (G168 - $B168) / $B168, "")</f>
        <v>2.1126760563380281E-2</v>
      </c>
      <c r="I168" s="101">
        <f>IF(ISNUMBER(G168), $B172 * H168, "")</f>
        <v>2112.676056338028</v>
      </c>
      <c r="J168" s="15">
        <v>145</v>
      </c>
      <c r="K168" s="32">
        <f t="shared" ref="K168:K171" si="92">IF(ISNUMBER(J168), (J168 - $B168) / $B168, "")</f>
        <v>2.1126760563380281E-2</v>
      </c>
      <c r="L168" s="18">
        <f>IF(ISNUMBER(J168), $B172 * K168, "")</f>
        <v>2112.676056338028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0"/>
      <c r="R168" s="250"/>
      <c r="S168" s="250"/>
    </row>
    <row r="169" spans="1:19" ht="17.25" thickBot="1">
      <c r="A169" s="125" t="s">
        <v>222</v>
      </c>
      <c r="B169" s="126">
        <v>137</v>
      </c>
      <c r="C169" s="77">
        <v>-1.43884892E-2</v>
      </c>
      <c r="D169" s="15">
        <v>141</v>
      </c>
      <c r="E169" s="32">
        <f t="shared" si="90"/>
        <v>2.9197080291970802E-2</v>
      </c>
      <c r="F169" s="18">
        <f>IF(ISNUMBER(D169), $B172 * E169, "")</f>
        <v>2919.7080291970801</v>
      </c>
      <c r="G169" s="31">
        <v>143</v>
      </c>
      <c r="H169" s="32">
        <f t="shared" si="91"/>
        <v>4.3795620437956206E-2</v>
      </c>
      <c r="I169" s="101">
        <f>IF(ISNUMBER(G169), $B172 * H169, "")</f>
        <v>4379.5620437956204</v>
      </c>
      <c r="J169" s="15">
        <v>143</v>
      </c>
      <c r="K169" s="32">
        <f t="shared" si="92"/>
        <v>4.3795620437956206E-2</v>
      </c>
      <c r="L169" s="18">
        <f>IF(ISNUMBER(J169), $B172 * K169, "")</f>
        <v>4379.5620437956204</v>
      </c>
      <c r="M169" s="31"/>
      <c r="N169" s="32" t="str">
        <f t="shared" si="93"/>
        <v/>
      </c>
      <c r="O169" s="18" t="str">
        <f>IF(ISNUMBER(M169), $B172 * N169, "")</f>
        <v/>
      </c>
      <c r="Q169" s="250"/>
      <c r="R169" s="250"/>
      <c r="S169" s="250"/>
    </row>
    <row r="170" spans="1:19">
      <c r="A170" s="125" t="s">
        <v>230</v>
      </c>
      <c r="B170" s="126">
        <v>200</v>
      </c>
      <c r="C170" s="77">
        <v>-1.47783251E-2</v>
      </c>
      <c r="D170" s="15">
        <v>209</v>
      </c>
      <c r="E170" s="32">
        <f t="shared" si="90"/>
        <v>4.4999999999999998E-2</v>
      </c>
      <c r="F170" s="18">
        <f>IF(ISNUMBER(D170), $B172 * E170, "")</f>
        <v>4500</v>
      </c>
      <c r="G170" s="31">
        <v>210</v>
      </c>
      <c r="H170" s="32">
        <f t="shared" si="91"/>
        <v>0.05</v>
      </c>
      <c r="I170" s="101">
        <f>IF(ISNUMBER(G170), $B172 * H170, "")</f>
        <v>5000</v>
      </c>
      <c r="J170" s="15">
        <v>209</v>
      </c>
      <c r="K170" s="32">
        <f t="shared" si="92"/>
        <v>4.4999999999999998E-2</v>
      </c>
      <c r="L170" s="18">
        <f>IF(ISNUMBER(J170), $B172 * K170, "")</f>
        <v>4500</v>
      </c>
      <c r="M170" s="31"/>
      <c r="N170" s="32" t="str">
        <f t="shared" si="93"/>
        <v/>
      </c>
      <c r="O170" s="18" t="str">
        <f>IF(ISNUMBER(M170), $B172 * N170, "")</f>
        <v/>
      </c>
      <c r="Q170" s="239"/>
      <c r="R170" s="240"/>
      <c r="S170" s="241"/>
    </row>
    <row r="171" spans="1:19" ht="17.25" thickBot="1">
      <c r="A171" s="130" t="s">
        <v>114</v>
      </c>
      <c r="B171" s="131">
        <v>677</v>
      </c>
      <c r="C171" s="79">
        <v>-1.7416545700000001E-2</v>
      </c>
      <c r="D171" s="24">
        <v>698</v>
      </c>
      <c r="E171" s="25">
        <f t="shared" si="90"/>
        <v>3.10192023633678E-2</v>
      </c>
      <c r="F171" s="104">
        <f>IF(ISNUMBER(D171), $B172 * E171, "")</f>
        <v>3101.9202363367799</v>
      </c>
      <c r="G171" s="102">
        <v>701</v>
      </c>
      <c r="H171" s="25">
        <f t="shared" si="91"/>
        <v>3.5450516986706058E-2</v>
      </c>
      <c r="I171" s="103">
        <f>IF(ISNUMBER(G171), $B172 * H171, "")</f>
        <v>3545.0516986706057</v>
      </c>
      <c r="J171" s="24">
        <v>702</v>
      </c>
      <c r="K171" s="25">
        <f t="shared" si="92"/>
        <v>3.6927621861152143E-2</v>
      </c>
      <c r="L171" s="104">
        <f>IF(ISNUMBER(J171), $B172 * K171, "")</f>
        <v>3692.7621861152143</v>
      </c>
      <c r="M171" s="102"/>
      <c r="N171" s="25" t="str">
        <f t="shared" si="93"/>
        <v/>
      </c>
      <c r="O171" s="104" t="str">
        <f>IF(ISNUMBER(M171), $B172 * N171, "")</f>
        <v/>
      </c>
      <c r="Q171" s="242"/>
      <c r="R171" s="243"/>
      <c r="S171" s="244"/>
    </row>
    <row r="172" spans="1:19" ht="17.25" thickBot="1">
      <c r="A172" s="132" t="s">
        <v>270</v>
      </c>
      <c r="B172" s="303">
        <f>$B$37</f>
        <v>100000</v>
      </c>
      <c r="C172" s="304"/>
      <c r="D172" s="26" t="s">
        <v>271</v>
      </c>
      <c r="E172" s="27">
        <f>IF(COUNT(E152:E171), SUM(E152:E171) / COUNT(E152:E171), 0)</f>
        <v>4.5246437728152164E-2</v>
      </c>
      <c r="F172" s="28">
        <f>SUM(F152:F171)</f>
        <v>90492.875456304333</v>
      </c>
      <c r="G172" s="26" t="s">
        <v>271</v>
      </c>
      <c r="H172" s="27">
        <f>IF(COUNT(H152:H171), SUM(H152:H171) / COUNT(H152:H171), 0)</f>
        <v>5.4443774771711265E-2</v>
      </c>
      <c r="I172" s="28">
        <f>SUM(I152:I171)</f>
        <v>108887.5495434225</v>
      </c>
      <c r="J172" s="26" t="s">
        <v>271</v>
      </c>
      <c r="K172" s="27">
        <f>IF(COUNT(K152:K171), SUM(K152:K171) / COUNT(K152:K171), 0)</f>
        <v>5.2289355967944859E-2</v>
      </c>
      <c r="L172" s="28">
        <f>SUM(L152:L171)</f>
        <v>104578.71193588973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5"/>
      <c r="R172" s="246"/>
      <c r="S172" s="24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60"/>
      <c r="R175" s="260"/>
      <c r="S175" s="260"/>
    </row>
    <row r="176" spans="1:19" ht="17.25" thickBot="1">
      <c r="A176" s="235" t="s">
        <v>267</v>
      </c>
      <c r="B176" s="261" t="s">
        <v>49</v>
      </c>
      <c r="C176" s="263"/>
      <c r="D176" s="261" t="s">
        <v>58</v>
      </c>
      <c r="E176" s="262"/>
      <c r="F176" s="263"/>
      <c r="G176" s="264">
        <f>_xlfn.IFNA(VLOOKUP(B176, 현재가테이블!$B$2:$D$200, 2, FALSE), "-")</f>
        <v>55244000</v>
      </c>
      <c r="H176" s="265"/>
      <c r="I176" s="266"/>
      <c r="J176" s="261" t="s">
        <v>59</v>
      </c>
      <c r="K176" s="262"/>
      <c r="L176" s="263"/>
      <c r="M176" s="267">
        <f>_xlfn.IFNA(VLOOKUP(B176, 현재가테이블!$B$2:$D$200, 3, FALSE), "-")</f>
        <v>4.1259974000000003E-3</v>
      </c>
      <c r="N176" s="268"/>
      <c r="O176" s="269"/>
      <c r="Q176" s="260"/>
      <c r="R176" s="260"/>
      <c r="S176" s="260"/>
    </row>
    <row r="177" spans="1:19" ht="17.25" thickBot="1">
      <c r="A177" s="305" t="s">
        <v>55</v>
      </c>
      <c r="B177" s="301" t="str">
        <f>TEXT($G$1, "[$-ko-KR]yyyy-mm-dd(ddd) ") &amp; "오전 00:00"</f>
        <v>2021-08-20(금) 오전 00:00</v>
      </c>
      <c r="C177" s="302"/>
      <c r="D177" s="274" t="str">
        <f>TEXT($G$1, "[$-ko-KR]yyyy-mm-dd(ddd) ") &amp; "오후 14:00"</f>
        <v>2021-08-20(금) 오후 14:00</v>
      </c>
      <c r="E177" s="275"/>
      <c r="F177" s="276"/>
      <c r="G177" s="274" t="str">
        <f>TEXT($G$1, "[$-ko-KR]yyyy-mm-dd(ddd) ") &amp; "오후 19:00"</f>
        <v>2021-08-20(금) 오후 19:00</v>
      </c>
      <c r="H177" s="275"/>
      <c r="I177" s="276"/>
      <c r="J177" s="274" t="str">
        <f>TEXT($G$1, "[$-ko-KR]yyyy-mm-dd(ddd) ") &amp; "오후 21:00"</f>
        <v>2021-08-20(금) 오후 21:00</v>
      </c>
      <c r="K177" s="275"/>
      <c r="L177" s="276"/>
      <c r="M177" s="274" t="str">
        <f>TEXT($G$1+1, "[$-ko-KR]yyyy-mm-dd(ddd) ") &amp; "오전 00:00"</f>
        <v>2021-08-21(토) 오전 00:00</v>
      </c>
      <c r="N177" s="275"/>
      <c r="O177" s="276"/>
      <c r="Q177" s="260"/>
      <c r="R177" s="260"/>
      <c r="S177" s="260"/>
    </row>
    <row r="178" spans="1:19" ht="17.25" thickBot="1">
      <c r="A178" s="30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6" t="s">
        <v>58</v>
      </c>
      <c r="H178" s="237" t="s">
        <v>268</v>
      </c>
      <c r="I178" s="23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0"/>
      <c r="R178" s="250"/>
      <c r="S178" s="250"/>
    </row>
    <row r="179" spans="1:19" ht="17.25" thickBot="1">
      <c r="A179" s="123" t="s">
        <v>168</v>
      </c>
      <c r="B179" s="124">
        <v>1585</v>
      </c>
      <c r="C179" s="76">
        <v>-1.2461059199999999E-2</v>
      </c>
      <c r="D179" s="13">
        <v>1670</v>
      </c>
      <c r="E179" s="14">
        <f>IF(ISNUMBER(D179), (D179 - $B179) / $B179, "")</f>
        <v>5.362776025236593E-2</v>
      </c>
      <c r="F179" s="16">
        <f>IF(ISNUMBER(D179), $B199 * E179, "")</f>
        <v>5362.7760252365933</v>
      </c>
      <c r="G179" s="29">
        <v>1665</v>
      </c>
      <c r="H179" s="14">
        <f>IF(ISNUMBER(G179), (G179 - $B179) / $B179, "")</f>
        <v>5.0473186119873815E-2</v>
      </c>
      <c r="I179" s="100">
        <f>IF(ISNUMBER(G179), $B199 * H179, "")</f>
        <v>5047.3186119873817</v>
      </c>
      <c r="J179" s="13">
        <v>1670</v>
      </c>
      <c r="K179" s="14">
        <f>IF(ISNUMBER(J179), (J179 - $B179) / $B179, "")</f>
        <v>5.362776025236593E-2</v>
      </c>
      <c r="L179" s="16">
        <f>IF(ISNUMBER(J179), $B199 * K179, "")</f>
        <v>5362.7760252365933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0"/>
      <c r="R179" s="260"/>
      <c r="S179" s="260"/>
    </row>
    <row r="180" spans="1:19" ht="17.25" thickBot="1">
      <c r="A180" s="125" t="s">
        <v>72</v>
      </c>
      <c r="B180" s="126">
        <v>23</v>
      </c>
      <c r="C180" s="77">
        <v>-1.28755365E-2</v>
      </c>
      <c r="D180" s="15">
        <v>23.5</v>
      </c>
      <c r="E180" s="32">
        <f t="shared" ref="E180:E183" si="94">IF(ISNUMBER(D180), (D180 - $B180) / $B180, "")</f>
        <v>2.1739130434782608E-2</v>
      </c>
      <c r="F180" s="18">
        <f>IF(ISNUMBER(D180), $B199 * E180, "")</f>
        <v>2173.913043478261</v>
      </c>
      <c r="G180" s="31">
        <v>23.7</v>
      </c>
      <c r="H180" s="32">
        <f t="shared" ref="H180:H183" si="95">IF(ISNUMBER(G180), (G180 - $B180) / $B180, "")</f>
        <v>3.0434782608695622E-2</v>
      </c>
      <c r="I180" s="101">
        <f>IF(ISNUMBER(G180), $B199 * H180, "")</f>
        <v>3043.4782608695623</v>
      </c>
      <c r="J180" s="15">
        <v>23.8</v>
      </c>
      <c r="K180" s="32">
        <f t="shared" ref="K180:K183" si="96">IF(ISNUMBER(J180), (J180 - $B180) / $B180, "")</f>
        <v>3.4782608695652202E-2</v>
      </c>
      <c r="L180" s="18">
        <f>IF(ISNUMBER(J180), $B199 * K180, "")</f>
        <v>3478.2608695652202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0"/>
      <c r="R180" s="260"/>
      <c r="S180" s="260"/>
    </row>
    <row r="181" spans="1:19" ht="17.25" thickBot="1">
      <c r="A181" s="125" t="s">
        <v>204</v>
      </c>
      <c r="B181" s="126">
        <v>14.8</v>
      </c>
      <c r="C181" s="77">
        <v>-1.33333333E-2</v>
      </c>
      <c r="D181" s="15">
        <v>15.3</v>
      </c>
      <c r="E181" s="32">
        <f t="shared" si="94"/>
        <v>3.3783783783783779E-2</v>
      </c>
      <c r="F181" s="18">
        <f>IF(ISNUMBER(D181), $B199 * E181, "")</f>
        <v>3378.3783783783779</v>
      </c>
      <c r="G181" s="31">
        <v>15.3</v>
      </c>
      <c r="H181" s="32">
        <f t="shared" si="95"/>
        <v>3.3783783783783779E-2</v>
      </c>
      <c r="I181" s="101">
        <f>IF(ISNUMBER(G181), $B199 * H181, "")</f>
        <v>3378.3783783783779</v>
      </c>
      <c r="J181" s="15">
        <v>15.3</v>
      </c>
      <c r="K181" s="32">
        <f t="shared" si="96"/>
        <v>3.3783783783783779E-2</v>
      </c>
      <c r="L181" s="18">
        <f>IF(ISNUMBER(J181), $B199 * K181, "")</f>
        <v>3378.3783783783779</v>
      </c>
      <c r="M181" s="31"/>
      <c r="N181" s="32" t="str">
        <f t="shared" si="97"/>
        <v/>
      </c>
      <c r="O181" s="18" t="str">
        <f>IF(ISNUMBER(M181), $B199 * N181, "")</f>
        <v/>
      </c>
      <c r="Q181" s="250"/>
      <c r="R181" s="250"/>
      <c r="S181" s="250"/>
    </row>
    <row r="182" spans="1:19" ht="17.25" thickBot="1">
      <c r="A182" s="125" t="s">
        <v>158</v>
      </c>
      <c r="B182" s="126">
        <v>27160</v>
      </c>
      <c r="C182" s="77">
        <v>-1.34398838E-2</v>
      </c>
      <c r="D182" s="15">
        <v>29090</v>
      </c>
      <c r="E182" s="32">
        <f t="shared" si="94"/>
        <v>7.1060382916053016E-2</v>
      </c>
      <c r="F182" s="18">
        <f>IF(ISNUMBER(D182), $B199 * E182, "")</f>
        <v>7106.0382916053013</v>
      </c>
      <c r="G182" s="31">
        <v>28540</v>
      </c>
      <c r="H182" s="32">
        <f t="shared" si="95"/>
        <v>5.0810014727540501E-2</v>
      </c>
      <c r="I182" s="101">
        <f>IF(ISNUMBER(G182), $B199 * H182, "")</f>
        <v>5081.0014727540502</v>
      </c>
      <c r="J182" s="15">
        <v>28290</v>
      </c>
      <c r="K182" s="32">
        <f t="shared" si="96"/>
        <v>4.1605301914580263E-2</v>
      </c>
      <c r="L182" s="18">
        <f>IF(ISNUMBER(J182), $B199 * K182, "")</f>
        <v>4160.5301914580259</v>
      </c>
      <c r="M182" s="31"/>
      <c r="N182" s="32" t="str">
        <f t="shared" si="97"/>
        <v/>
      </c>
      <c r="O182" s="18" t="str">
        <f>IF(ISNUMBER(M182), $B199 * N182, "")</f>
        <v/>
      </c>
      <c r="Q182" s="250"/>
      <c r="R182" s="250"/>
      <c r="S182" s="250"/>
    </row>
    <row r="183" spans="1:19" ht="17.25" thickBot="1">
      <c r="A183" s="127" t="s">
        <v>194</v>
      </c>
      <c r="B183" s="128">
        <v>142</v>
      </c>
      <c r="C183" s="78">
        <v>-1.38888889E-2</v>
      </c>
      <c r="D183" s="20">
        <v>144</v>
      </c>
      <c r="E183" s="21">
        <f t="shared" si="94"/>
        <v>1.4084507042253521E-2</v>
      </c>
      <c r="F183" s="22">
        <f>IF(ISNUMBER(D183), $B199 * E183, "")</f>
        <v>1408.4507042253522</v>
      </c>
      <c r="G183" s="30">
        <v>145</v>
      </c>
      <c r="H183" s="21">
        <f t="shared" si="95"/>
        <v>2.1126760563380281E-2</v>
      </c>
      <c r="I183" s="105">
        <f>IF(ISNUMBER(G183), $B199 * H183, "")</f>
        <v>2112.676056338028</v>
      </c>
      <c r="J183" s="20">
        <v>145</v>
      </c>
      <c r="K183" s="21">
        <f t="shared" si="96"/>
        <v>2.1126760563380281E-2</v>
      </c>
      <c r="L183" s="22">
        <f>IF(ISNUMBER(J183), $B199 * K183, "")</f>
        <v>2112.676056338028</v>
      </c>
      <c r="M183" s="30"/>
      <c r="N183" s="21" t="str">
        <f t="shared" si="97"/>
        <v/>
      </c>
      <c r="O183" s="22" t="str">
        <f>IF(ISNUMBER(M183), $B199 * N183, "")</f>
        <v/>
      </c>
      <c r="Q183" s="250"/>
      <c r="R183" s="250"/>
      <c r="S183" s="250"/>
    </row>
    <row r="184" spans="1:19" ht="17.25" thickBot="1">
      <c r="A184" s="125" t="s">
        <v>98</v>
      </c>
      <c r="B184" s="129">
        <v>4.9000000000000004</v>
      </c>
      <c r="C184" s="80">
        <v>-1.4084507E-2</v>
      </c>
      <c r="D184" s="106">
        <v>5.13</v>
      </c>
      <c r="E184" s="107">
        <f>IF(ISNUMBER(D184), (D184 - $B184) / $B184, "")</f>
        <v>4.6938775510203985E-2</v>
      </c>
      <c r="F184" s="108">
        <f>IF(ISNUMBER(D184), $B199 * E184, "")</f>
        <v>4693.8775510203986</v>
      </c>
      <c r="G184" s="109">
        <v>5.15</v>
      </c>
      <c r="H184" s="107">
        <f>IF(ISNUMBER(G184), (G184 - $B184) / $B184, "")</f>
        <v>5.10204081632653E-2</v>
      </c>
      <c r="I184" s="110">
        <f>IF(ISNUMBER(G184), $B199 * H184, "")</f>
        <v>5102.0408163265301</v>
      </c>
      <c r="J184" s="106">
        <v>5.12</v>
      </c>
      <c r="K184" s="107">
        <f>IF(ISNUMBER(J184), (J184 - $B184) / $B184, "")</f>
        <v>4.4897959183673418E-2</v>
      </c>
      <c r="L184" s="108">
        <f>IF(ISNUMBER(J184), $B199 * K184, "")</f>
        <v>4489.795918367342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0"/>
      <c r="R184" s="250"/>
      <c r="S184" s="250"/>
    </row>
    <row r="185" spans="1:19" ht="17.25" thickBot="1">
      <c r="A185" s="125" t="s">
        <v>222</v>
      </c>
      <c r="B185" s="126">
        <v>137</v>
      </c>
      <c r="C185" s="77">
        <v>-1.43884892E-2</v>
      </c>
      <c r="D185" s="15">
        <v>141</v>
      </c>
      <c r="E185" s="32">
        <f t="shared" ref="E185:E188" si="98">IF(ISNUMBER(D185), (D185 - $B185) / $B185, "")</f>
        <v>2.9197080291970802E-2</v>
      </c>
      <c r="F185" s="18">
        <f>IF(ISNUMBER(D185), $B199 * E185, "")</f>
        <v>2919.7080291970801</v>
      </c>
      <c r="G185" s="31">
        <v>143</v>
      </c>
      <c r="H185" s="32">
        <f t="shared" ref="H185:H188" si="99">IF(ISNUMBER(G185), (G185 - $B185) / $B185, "")</f>
        <v>4.3795620437956206E-2</v>
      </c>
      <c r="I185" s="101">
        <f>IF(ISNUMBER(G185), $B199 * H185, "")</f>
        <v>4379.5620437956204</v>
      </c>
      <c r="J185" s="15">
        <v>143</v>
      </c>
      <c r="K185" s="32">
        <f t="shared" ref="K185:K188" si="100">IF(ISNUMBER(J185), (J185 - $B185) / $B185, "")</f>
        <v>4.3795620437956206E-2</v>
      </c>
      <c r="L185" s="18">
        <f>IF(ISNUMBER(J185), $B199 * K185, "")</f>
        <v>4379.5620437956204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0"/>
      <c r="R185" s="250"/>
      <c r="S185" s="250"/>
    </row>
    <row r="186" spans="1:19" ht="17.25" thickBot="1">
      <c r="A186" s="125" t="s">
        <v>208</v>
      </c>
      <c r="B186" s="126">
        <v>13.4</v>
      </c>
      <c r="C186" s="77">
        <v>-1.47058824E-2</v>
      </c>
      <c r="D186" s="15">
        <v>13.7</v>
      </c>
      <c r="E186" s="32">
        <f t="shared" si="98"/>
        <v>2.2388059701492456E-2</v>
      </c>
      <c r="F186" s="18">
        <f>IF(ISNUMBER(D186), $B199 * E186, "")</f>
        <v>2238.8059701492457</v>
      </c>
      <c r="G186" s="31">
        <v>13.8</v>
      </c>
      <c r="H186" s="32">
        <f t="shared" si="99"/>
        <v>2.9850746268656744E-2</v>
      </c>
      <c r="I186" s="101">
        <f>IF(ISNUMBER(G186), $B199 * H186, "")</f>
        <v>2985.0746268656744</v>
      </c>
      <c r="J186" s="15">
        <v>13.8</v>
      </c>
      <c r="K186" s="32">
        <f t="shared" si="100"/>
        <v>2.9850746268656744E-2</v>
      </c>
      <c r="L186" s="18">
        <f>IF(ISNUMBER(J186), $B199 * K186, "")</f>
        <v>2985.0746268656744</v>
      </c>
      <c r="M186" s="31"/>
      <c r="N186" s="32" t="str">
        <f t="shared" si="101"/>
        <v/>
      </c>
      <c r="O186" s="18" t="str">
        <f>IF(ISNUMBER(M186), $B199 * N186, "")</f>
        <v/>
      </c>
      <c r="Q186" s="250"/>
      <c r="R186" s="250"/>
      <c r="S186" s="250"/>
    </row>
    <row r="187" spans="1:19" ht="17.25" thickBot="1">
      <c r="A187" s="125" t="s">
        <v>230</v>
      </c>
      <c r="B187" s="126">
        <v>200</v>
      </c>
      <c r="C187" s="77">
        <v>-1.47783251E-2</v>
      </c>
      <c r="D187" s="15">
        <v>209</v>
      </c>
      <c r="E187" s="32">
        <f t="shared" si="98"/>
        <v>4.4999999999999998E-2</v>
      </c>
      <c r="F187" s="18">
        <f>IF(ISNUMBER(D187), $B199 * E187, "")</f>
        <v>4500</v>
      </c>
      <c r="G187" s="31">
        <v>210</v>
      </c>
      <c r="H187" s="32">
        <f t="shared" si="99"/>
        <v>0.05</v>
      </c>
      <c r="I187" s="101">
        <f>IF(ISNUMBER(G187), $B199 * H187, "")</f>
        <v>5000</v>
      </c>
      <c r="J187" s="15">
        <v>209</v>
      </c>
      <c r="K187" s="32">
        <f t="shared" si="100"/>
        <v>4.4999999999999998E-2</v>
      </c>
      <c r="L187" s="18">
        <f>IF(ISNUMBER(J187), $B199 * K187, "")</f>
        <v>4500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120</v>
      </c>
      <c r="B188" s="131">
        <v>4770</v>
      </c>
      <c r="C188" s="79">
        <v>-1.5479876199999999E-2</v>
      </c>
      <c r="D188" s="24">
        <v>4880</v>
      </c>
      <c r="E188" s="25">
        <f t="shared" si="98"/>
        <v>2.3060796645702306E-2</v>
      </c>
      <c r="F188" s="104">
        <f>IF(ISNUMBER(D188), $B199 * E188, "")</f>
        <v>2306.0796645702308</v>
      </c>
      <c r="G188" s="102">
        <v>4950</v>
      </c>
      <c r="H188" s="25">
        <f t="shared" si="99"/>
        <v>3.7735849056603772E-2</v>
      </c>
      <c r="I188" s="103">
        <f>IF(ISNUMBER(G188), $B199 * H188, "")</f>
        <v>3773.584905660377</v>
      </c>
      <c r="J188" s="24">
        <v>4965</v>
      </c>
      <c r="K188" s="25">
        <f t="shared" si="100"/>
        <v>4.0880503144654086E-2</v>
      </c>
      <c r="L188" s="104">
        <f>IF(ISNUMBER(J188), $B199 * K188, "")</f>
        <v>4088.0503144654085</v>
      </c>
      <c r="M188" s="102"/>
      <c r="N188" s="25" t="str">
        <f t="shared" si="101"/>
        <v/>
      </c>
      <c r="O188" s="104" t="str">
        <f>IF(ISNUMBER(M188), $B199 * N188, "")</f>
        <v/>
      </c>
      <c r="Q188" s="251"/>
      <c r="R188" s="252"/>
      <c r="S188" s="253"/>
    </row>
    <row r="189" spans="1:19">
      <c r="A189" s="123" t="s">
        <v>116</v>
      </c>
      <c r="B189" s="124">
        <v>7455</v>
      </c>
      <c r="C189" s="76">
        <v>-1.5841584200000002E-2</v>
      </c>
      <c r="D189" s="13">
        <v>7750</v>
      </c>
      <c r="E189" s="14">
        <f>IF(ISNUMBER(D189), (D189 - $B189) / $B189, "")</f>
        <v>3.9570757880617036E-2</v>
      </c>
      <c r="F189" s="16">
        <f>IF(ISNUMBER(D189), $B199 * E189, "")</f>
        <v>3957.0757880617034</v>
      </c>
      <c r="G189" s="29">
        <v>8045</v>
      </c>
      <c r="H189" s="14">
        <f>IF(ISNUMBER(G189), (G189 - $B189) / $B189, "")</f>
        <v>7.9141515761234071E-2</v>
      </c>
      <c r="I189" s="100">
        <f>IF(ISNUMBER(G189), $B199 * H189, "")</f>
        <v>7914.1515761234068</v>
      </c>
      <c r="J189" s="13">
        <v>7955</v>
      </c>
      <c r="K189" s="14">
        <f>IF(ISNUMBER(J189), (J189 - $B189) / $B189, "")</f>
        <v>6.70690811535882E-2</v>
      </c>
      <c r="L189" s="16">
        <f>IF(ISNUMBER(J189), $B199 * K189, "")</f>
        <v>6706.9081153588204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4"/>
      <c r="R189" s="255"/>
      <c r="S189" s="256"/>
    </row>
    <row r="190" spans="1:19" ht="17.25" thickBot="1">
      <c r="A190" s="125" t="s">
        <v>210</v>
      </c>
      <c r="B190" s="126">
        <v>11.8</v>
      </c>
      <c r="C190" s="77">
        <v>-1.6666666699999999E-2</v>
      </c>
      <c r="D190" s="15">
        <v>12.2</v>
      </c>
      <c r="E190" s="32">
        <f t="shared" ref="E190:E193" si="102">IF(ISNUMBER(D190), (D190 - $B190) / $B190, "")</f>
        <v>3.3898305084745638E-2</v>
      </c>
      <c r="F190" s="18">
        <f>IF(ISNUMBER(D190), $B199 * E190, "")</f>
        <v>3389.8305084745639</v>
      </c>
      <c r="G190" s="31">
        <v>12.3</v>
      </c>
      <c r="H190" s="32">
        <f t="shared" ref="H190:H193" si="103">IF(ISNUMBER(G190), (G190 - $B190) / $B190, "")</f>
        <v>4.2372881355932202E-2</v>
      </c>
      <c r="I190" s="101">
        <f>IF(ISNUMBER(G190), $B199 * H190, "")</f>
        <v>4237.2881355932204</v>
      </c>
      <c r="J190" s="15">
        <v>12.3</v>
      </c>
      <c r="K190" s="32">
        <f t="shared" ref="K190:K193" si="104">IF(ISNUMBER(J190), (J190 - $B190) / $B190, "")</f>
        <v>4.2372881355932202E-2</v>
      </c>
      <c r="L190" s="18">
        <f>IF(ISNUMBER(J190), $B199 * K190, "")</f>
        <v>4237.2881355932204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7"/>
      <c r="R190" s="258"/>
      <c r="S190" s="259"/>
    </row>
    <row r="191" spans="1:19" ht="17.25" thickBot="1">
      <c r="A191" s="125" t="s">
        <v>182</v>
      </c>
      <c r="B191" s="126">
        <v>61600</v>
      </c>
      <c r="C191" s="77">
        <v>-1.70735599E-2</v>
      </c>
      <c r="D191" s="15">
        <v>62630</v>
      </c>
      <c r="E191" s="32">
        <f t="shared" si="102"/>
        <v>1.6720779220779219E-2</v>
      </c>
      <c r="F191" s="18">
        <f>IF(ISNUMBER(D191), $B199 * E191, "")</f>
        <v>1672.077922077922</v>
      </c>
      <c r="G191" s="31">
        <v>63300</v>
      </c>
      <c r="H191" s="32">
        <f t="shared" si="103"/>
        <v>2.7597402597402596E-2</v>
      </c>
      <c r="I191" s="101">
        <f>IF(ISNUMBER(G191), $B199 * H191, "")</f>
        <v>2759.7402597402597</v>
      </c>
      <c r="J191" s="15">
        <v>63420</v>
      </c>
      <c r="K191" s="32">
        <f t="shared" si="104"/>
        <v>2.9545454545454545E-2</v>
      </c>
      <c r="L191" s="18">
        <f>IF(ISNUMBER(J191), $B199 * K191, "")</f>
        <v>2954.5454545454545</v>
      </c>
      <c r="M191" s="31"/>
      <c r="N191" s="32" t="str">
        <f t="shared" si="105"/>
        <v/>
      </c>
      <c r="O191" s="18" t="str">
        <f>IF(ISNUMBER(M191), $B199 * N191, "")</f>
        <v/>
      </c>
      <c r="Q191" s="250"/>
      <c r="R191" s="250"/>
      <c r="S191" s="250"/>
    </row>
    <row r="192" spans="1:19" ht="17.25" thickBot="1">
      <c r="A192" s="125" t="s">
        <v>114</v>
      </c>
      <c r="B192" s="126">
        <v>677</v>
      </c>
      <c r="C192" s="77">
        <v>-1.7416545700000001E-2</v>
      </c>
      <c r="D192" s="15">
        <v>698</v>
      </c>
      <c r="E192" s="32">
        <f t="shared" si="102"/>
        <v>3.10192023633678E-2</v>
      </c>
      <c r="F192" s="18">
        <f>IF(ISNUMBER(D192), $B199 * E192, "")</f>
        <v>3101.9202363367799</v>
      </c>
      <c r="G192" s="31">
        <v>701</v>
      </c>
      <c r="H192" s="32">
        <f t="shared" si="103"/>
        <v>3.5450516986706058E-2</v>
      </c>
      <c r="I192" s="101">
        <f>IF(ISNUMBER(G192), $B199 * H192, "")</f>
        <v>3545.0516986706057</v>
      </c>
      <c r="J192" s="15">
        <v>702</v>
      </c>
      <c r="K192" s="32">
        <f t="shared" si="104"/>
        <v>3.6927621861152143E-2</v>
      </c>
      <c r="L192" s="18">
        <f>IF(ISNUMBER(J192), $B199 * K192, "")</f>
        <v>3692.7621861152143</v>
      </c>
      <c r="M192" s="31"/>
      <c r="N192" s="32" t="str">
        <f t="shared" si="105"/>
        <v/>
      </c>
      <c r="O192" s="18" t="str">
        <f>IF(ISNUMBER(M192), $B199 * N192, "")</f>
        <v/>
      </c>
      <c r="Q192" s="260"/>
      <c r="R192" s="260"/>
      <c r="S192" s="260"/>
    </row>
    <row r="193" spans="1:19" ht="17.25" thickBot="1">
      <c r="A193" s="127" t="s">
        <v>196</v>
      </c>
      <c r="B193" s="128">
        <v>4370</v>
      </c>
      <c r="C193" s="78">
        <v>-1.9079685700000001E-2</v>
      </c>
      <c r="D193" s="20">
        <v>4495</v>
      </c>
      <c r="E193" s="21">
        <f t="shared" si="102"/>
        <v>2.8604118993135013E-2</v>
      </c>
      <c r="F193" s="22">
        <f>IF(ISNUMBER(D193), $B199 * E193, "")</f>
        <v>2860.4118993135012</v>
      </c>
      <c r="G193" s="30">
        <v>4560</v>
      </c>
      <c r="H193" s="21">
        <f t="shared" si="103"/>
        <v>4.3478260869565216E-2</v>
      </c>
      <c r="I193" s="105">
        <f>IF(ISNUMBER(G193), $B199 * H193, "")</f>
        <v>4347.826086956522</v>
      </c>
      <c r="J193" s="20">
        <v>4535</v>
      </c>
      <c r="K193" s="21">
        <f t="shared" si="104"/>
        <v>3.7757437070938218E-2</v>
      </c>
      <c r="L193" s="22">
        <f>IF(ISNUMBER(J193), $B199 * K193, "")</f>
        <v>3775.7437070938217</v>
      </c>
      <c r="M193" s="30"/>
      <c r="N193" s="21" t="str">
        <f t="shared" si="105"/>
        <v/>
      </c>
      <c r="O193" s="22" t="str">
        <f>IF(ISNUMBER(M193), $B199 * N193, "")</f>
        <v/>
      </c>
      <c r="Q193" s="260"/>
      <c r="R193" s="260"/>
      <c r="S193" s="260"/>
    </row>
    <row r="194" spans="1:19" ht="17.25" thickBot="1">
      <c r="A194" s="125" t="s">
        <v>67</v>
      </c>
      <c r="B194" s="129">
        <v>4545</v>
      </c>
      <c r="C194" s="80">
        <v>-2.0474137900000001E-2</v>
      </c>
      <c r="D194" s="106">
        <v>4730</v>
      </c>
      <c r="E194" s="107">
        <f>IF(ISNUMBER(D194), (D194 - $B194) / $B194, "")</f>
        <v>4.0704070407040702E-2</v>
      </c>
      <c r="F194" s="108">
        <f>IF(ISNUMBER(D194), $B199 * E194, "")</f>
        <v>4070.4070407040704</v>
      </c>
      <c r="G194" s="109">
        <v>4775</v>
      </c>
      <c r="H194" s="107">
        <f>IF(ISNUMBER(G194), (G194 - $B194) / $B194, "")</f>
        <v>5.0605060506050605E-2</v>
      </c>
      <c r="I194" s="110">
        <f>IF(ISNUMBER(G194), $B199 * H194, "")</f>
        <v>5060.5060506050604</v>
      </c>
      <c r="J194" s="106">
        <v>4760</v>
      </c>
      <c r="K194" s="107">
        <f>IF(ISNUMBER(J194), (J194 - $B194) / $B194, "")</f>
        <v>4.7304730473047306E-2</v>
      </c>
      <c r="L194" s="108">
        <f>IF(ISNUMBER(J194), $B199 * K194, "")</f>
        <v>4730.4730473047302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0"/>
      <c r="R194" s="250"/>
      <c r="S194" s="250"/>
    </row>
    <row r="195" spans="1:19" ht="17.25" thickBot="1">
      <c r="A195" s="125" t="s">
        <v>142</v>
      </c>
      <c r="B195" s="126">
        <v>11150</v>
      </c>
      <c r="C195" s="77">
        <v>-2.1929824600000002E-2</v>
      </c>
      <c r="D195" s="15">
        <v>11540</v>
      </c>
      <c r="E195" s="32">
        <f t="shared" ref="E195:E198" si="106">IF(ISNUMBER(D195), (D195 - $B195) / $B195, "")</f>
        <v>3.4977578475336321E-2</v>
      </c>
      <c r="F195" s="18">
        <f>IF(ISNUMBER(D195), $B199 * E195, "")</f>
        <v>3497.7578475336322</v>
      </c>
      <c r="G195" s="31">
        <v>11620</v>
      </c>
      <c r="H195" s="32">
        <f t="shared" ref="H195:H198" si="107">IF(ISNUMBER(G195), (G195 - $B195) / $B195, "")</f>
        <v>4.2152466367713005E-2</v>
      </c>
      <c r="I195" s="101">
        <f>IF(ISNUMBER(G195), $B199 * H195, "")</f>
        <v>4215.2466367713005</v>
      </c>
      <c r="J195" s="15">
        <v>11580</v>
      </c>
      <c r="K195" s="32">
        <f t="shared" ref="K195:K198" si="108">IF(ISNUMBER(J195), (J195 - $B195) / $B195, "")</f>
        <v>3.8565022421524667E-2</v>
      </c>
      <c r="L195" s="18">
        <f>IF(ISNUMBER(J195), $B199 * K195, "")</f>
        <v>3856.5022421524668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0"/>
      <c r="R195" s="250"/>
      <c r="S195" s="250"/>
    </row>
    <row r="196" spans="1:19" ht="17.25" thickBot="1">
      <c r="A196" s="125" t="s">
        <v>180</v>
      </c>
      <c r="B196" s="126">
        <v>14890</v>
      </c>
      <c r="C196" s="77">
        <v>-2.3606557399999999E-2</v>
      </c>
      <c r="D196" s="15">
        <v>15850</v>
      </c>
      <c r="E196" s="32">
        <f t="shared" si="106"/>
        <v>6.4472800537273334E-2</v>
      </c>
      <c r="F196" s="18">
        <f>IF(ISNUMBER(D196), $B199 * E196, "")</f>
        <v>6447.2800537273333</v>
      </c>
      <c r="G196" s="31">
        <v>15870</v>
      </c>
      <c r="H196" s="32">
        <f t="shared" si="107"/>
        <v>6.5815983881799864E-2</v>
      </c>
      <c r="I196" s="101">
        <f>IF(ISNUMBER(G196), $B199 * H196, "")</f>
        <v>6581.5983881799866</v>
      </c>
      <c r="J196" s="15">
        <v>15740</v>
      </c>
      <c r="K196" s="32">
        <f t="shared" si="108"/>
        <v>5.7085292142377432E-2</v>
      </c>
      <c r="L196" s="18">
        <f>IF(ISNUMBER(J196), $B199 * K196, "")</f>
        <v>5708.529214237743</v>
      </c>
      <c r="M196" s="31"/>
      <c r="N196" s="32" t="str">
        <f t="shared" si="109"/>
        <v/>
      </c>
      <c r="O196" s="18" t="str">
        <f>IF(ISNUMBER(M196), $B199 * N196, "")</f>
        <v/>
      </c>
      <c r="Q196" s="250"/>
      <c r="R196" s="250"/>
      <c r="S196" s="250"/>
    </row>
    <row r="197" spans="1:19">
      <c r="A197" s="125" t="s">
        <v>246</v>
      </c>
      <c r="B197" s="126">
        <v>8570</v>
      </c>
      <c r="C197" s="77">
        <v>-2.5582717500000001E-2</v>
      </c>
      <c r="D197" s="15">
        <v>8825</v>
      </c>
      <c r="E197" s="32">
        <f t="shared" si="106"/>
        <v>2.9754959159859977E-2</v>
      </c>
      <c r="F197" s="18">
        <f>IF(ISNUMBER(D197), $B199 * E197, "")</f>
        <v>2975.4959159859977</v>
      </c>
      <c r="G197" s="31">
        <v>8905</v>
      </c>
      <c r="H197" s="32">
        <f t="shared" si="107"/>
        <v>3.9089848308051345E-2</v>
      </c>
      <c r="I197" s="101">
        <f>IF(ISNUMBER(G197), $B199 * H197, "")</f>
        <v>3908.9848308051346</v>
      </c>
      <c r="J197" s="15">
        <v>8925</v>
      </c>
      <c r="K197" s="32">
        <f t="shared" si="108"/>
        <v>4.1423570595099185E-2</v>
      </c>
      <c r="L197" s="18">
        <f>IF(ISNUMBER(J197), $B199 * K197, "")</f>
        <v>4142.3570595099181</v>
      </c>
      <c r="M197" s="31"/>
      <c r="N197" s="32" t="str">
        <f t="shared" si="109"/>
        <v/>
      </c>
      <c r="O197" s="18" t="str">
        <f>IF(ISNUMBER(M197), $B199 * N197, "")</f>
        <v/>
      </c>
      <c r="Q197" s="239"/>
      <c r="R197" s="240"/>
      <c r="S197" s="241"/>
    </row>
    <row r="198" spans="1:19" ht="17.25" thickBot="1">
      <c r="A198" s="130" t="s">
        <v>198</v>
      </c>
      <c r="B198" s="131">
        <v>25850</v>
      </c>
      <c r="C198" s="79">
        <v>-3.00187617E-2</v>
      </c>
      <c r="D198" s="24">
        <v>26450</v>
      </c>
      <c r="E198" s="25">
        <f t="shared" si="106"/>
        <v>2.321083172147002E-2</v>
      </c>
      <c r="F198" s="104">
        <f>IF(ISNUMBER(D198), $B199 * E198, "")</f>
        <v>2321.0831721470022</v>
      </c>
      <c r="G198" s="102">
        <v>26650</v>
      </c>
      <c r="H198" s="25">
        <f t="shared" si="107"/>
        <v>3.0947775628626693E-2</v>
      </c>
      <c r="I198" s="103">
        <f>IF(ISNUMBER(G198), $B199 * H198, "")</f>
        <v>3094.7775628626691</v>
      </c>
      <c r="J198" s="24">
        <v>27030</v>
      </c>
      <c r="K198" s="25">
        <f t="shared" si="108"/>
        <v>4.5647969052224374E-2</v>
      </c>
      <c r="L198" s="104">
        <f>IF(ISNUMBER(J198), $B199 * K198, "")</f>
        <v>4564.7969052224371</v>
      </c>
      <c r="M198" s="102"/>
      <c r="N198" s="25" t="str">
        <f t="shared" si="109"/>
        <v/>
      </c>
      <c r="O198" s="104" t="str">
        <f>IF(ISNUMBER(M198), $B199 * N198, "")</f>
        <v/>
      </c>
      <c r="Q198" s="242"/>
      <c r="R198" s="243"/>
      <c r="S198" s="244"/>
    </row>
    <row r="199" spans="1:19" ht="17.25" thickBot="1">
      <c r="A199" s="132" t="s">
        <v>270</v>
      </c>
      <c r="B199" s="303">
        <f>$B$37</f>
        <v>100000</v>
      </c>
      <c r="C199" s="304"/>
      <c r="D199" s="26" t="s">
        <v>271</v>
      </c>
      <c r="E199" s="27">
        <f>IF(COUNT(E179:E198), SUM(E179:E198) / COUNT(E179:E198), 0)</f>
        <v>3.5190684021111668E-2</v>
      </c>
      <c r="F199" s="28">
        <f>SUM(F179:F198)</f>
        <v>70381.368042223345</v>
      </c>
      <c r="G199" s="26" t="s">
        <v>271</v>
      </c>
      <c r="H199" s="27">
        <f>IF(COUNT(H179:H198), SUM(H179:H198) / COUNT(H179:H198), 0)</f>
        <v>4.278414319964189E-2</v>
      </c>
      <c r="I199" s="28">
        <f>SUM(I179:I198)</f>
        <v>85568.286399283767</v>
      </c>
      <c r="J199" s="26" t="s">
        <v>271</v>
      </c>
      <c r="K199" s="27">
        <f>IF(COUNT(K179:K198), SUM(K179:K198) / COUNT(K179:K198), 0)</f>
        <v>4.1652505245802066E-2</v>
      </c>
      <c r="L199" s="28">
        <f>SUM(L179:L198)</f>
        <v>83305.010491604116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5"/>
      <c r="R199" s="246"/>
      <c r="S199" s="247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0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7" priority="157">
      <formula>AND($N17 &gt; 0, ISNUMBER($N17))</formula>
    </cfRule>
    <cfRule type="expression" dxfId="196" priority="158">
      <formula>AND($N17 = 0 * ISNUMBER($N17))</formula>
    </cfRule>
    <cfRule type="expression" dxfId="195" priority="159">
      <formula>AND($N17 &lt; 0, ISNUMBER($N17))</formula>
    </cfRule>
  </conditionalFormatting>
  <conditionalFormatting sqref="A17:F36">
    <cfRule type="expression" dxfId="194" priority="166">
      <formula>AND($E17 &gt; 0, ISNUMBER($E17))</formula>
    </cfRule>
    <cfRule type="expression" dxfId="193" priority="167">
      <formula>AND($E17 = 0 * ISNUMBER($E17))</formula>
    </cfRule>
    <cfRule type="expression" dxfId="192" priority="168">
      <formula>AND($E17 &lt; 0, ISNUMBER($E17))</formula>
    </cfRule>
  </conditionalFormatting>
  <conditionalFormatting sqref="A17:C36 G17:I36">
    <cfRule type="expression" dxfId="191" priority="163">
      <formula>AND($H17 &gt; 0, ISNUMBER($H17))</formula>
    </cfRule>
    <cfRule type="expression" dxfId="190" priority="164">
      <formula>AND($H17 = 0 * ISNUMBER($H17))</formula>
    </cfRule>
    <cfRule type="expression" dxfId="189" priority="165">
      <formula>AND($H17 &lt; 0, ISNUMBER($H17))</formula>
    </cfRule>
  </conditionalFormatting>
  <conditionalFormatting sqref="A17:C36 J17:L36">
    <cfRule type="expression" dxfId="188" priority="160">
      <formula>AND($K17 &gt; 0, ISNUMBER($K17))</formula>
    </cfRule>
    <cfRule type="expression" dxfId="187" priority="161">
      <formula>AND($K17 = 0 * ISNUMBER($K17))</formula>
    </cfRule>
    <cfRule type="expression" dxfId="186" priority="162">
      <formula>AND($K17 &lt; 0, ISNUMBER($K17))</formula>
    </cfRule>
  </conditionalFormatting>
  <conditionalFormatting sqref="D15:F16 E37:F37">
    <cfRule type="expression" dxfId="185" priority="154">
      <formula>$E$37 &gt; 0</formula>
    </cfRule>
    <cfRule type="expression" dxfId="184" priority="155">
      <formula>$E$37 = 0</formula>
    </cfRule>
    <cfRule type="expression" dxfId="183" priority="156">
      <formula>$E$37 &lt; 0</formula>
    </cfRule>
  </conditionalFormatting>
  <conditionalFormatting sqref="G15:I16 H37:I37">
    <cfRule type="expression" dxfId="182" priority="151">
      <formula>$H$37 &gt; 0</formula>
    </cfRule>
    <cfRule type="expression" dxfId="181" priority="152">
      <formula>$H$37 = 0</formula>
    </cfRule>
    <cfRule type="expression" dxfId="180" priority="153">
      <formula>$H$37 &lt; 0</formula>
    </cfRule>
  </conditionalFormatting>
  <conditionalFormatting sqref="J15:L16 K37:L37">
    <cfRule type="expression" dxfId="179" priority="148">
      <formula>$K$37 &gt; 0</formula>
    </cfRule>
    <cfRule type="expression" dxfId="178" priority="149">
      <formula>$K$37 = 0</formula>
    </cfRule>
    <cfRule type="expression" dxfId="177" priority="150">
      <formula>$K$37 &lt; 0</formula>
    </cfRule>
  </conditionalFormatting>
  <conditionalFormatting sqref="M15:O16 N37:O37">
    <cfRule type="expression" dxfId="176" priority="145">
      <formula>$N$37 &gt; 0</formula>
    </cfRule>
    <cfRule type="expression" dxfId="175" priority="146">
      <formula>$N$37 = 0</formula>
    </cfRule>
    <cfRule type="expression" dxfId="174" priority="147">
      <formula>$N$37 &lt; 0</formula>
    </cfRule>
  </conditionalFormatting>
  <conditionalFormatting sqref="A44:C63 M44:O63">
    <cfRule type="expression" dxfId="173" priority="133">
      <formula>AND($N44 &gt; 0, ISNUMBER($N44))</formula>
    </cfRule>
    <cfRule type="expression" dxfId="172" priority="134">
      <formula>AND($N44 = 0 * ISNUMBER($N44))</formula>
    </cfRule>
    <cfRule type="expression" dxfId="171" priority="135">
      <formula>AND($N44 &lt; 0, ISNUMBER($N44))</formula>
    </cfRule>
  </conditionalFormatting>
  <conditionalFormatting sqref="A44:F63">
    <cfRule type="expression" dxfId="170" priority="142">
      <formula>AND($E44 &gt; 0, ISNUMBER($E44))</formula>
    </cfRule>
    <cfRule type="expression" dxfId="169" priority="143">
      <formula>AND($E44 = 0 * ISNUMBER($E44))</formula>
    </cfRule>
    <cfRule type="expression" dxfId="168" priority="144">
      <formula>AND($E44 &lt; 0, ISNUMBER($E44))</formula>
    </cfRule>
  </conditionalFormatting>
  <conditionalFormatting sqref="A44:C63 G44:I63">
    <cfRule type="expression" dxfId="167" priority="139">
      <formula>AND($H44 &gt; 0, ISNUMBER($H44))</formula>
    </cfRule>
    <cfRule type="expression" dxfId="166" priority="140">
      <formula>AND($H44 = 0 * ISNUMBER($H44))</formula>
    </cfRule>
    <cfRule type="expression" dxfId="165" priority="141">
      <formula>AND($H44 &lt; 0, ISNUMBER($H44))</formula>
    </cfRule>
  </conditionalFormatting>
  <conditionalFormatting sqref="A44:C63 J44:L63">
    <cfRule type="expression" dxfId="164" priority="136">
      <formula>AND($K44 &gt; 0, ISNUMBER($K44))</formula>
    </cfRule>
    <cfRule type="expression" dxfId="163" priority="137">
      <formula>AND($K44 = 0 * ISNUMBER($K44))</formula>
    </cfRule>
    <cfRule type="expression" dxfId="162" priority="138">
      <formula>AND($K44 &lt; 0, ISNUMBER($K44))</formula>
    </cfRule>
  </conditionalFormatting>
  <conditionalFormatting sqref="D42:F43 E64:F64">
    <cfRule type="expression" dxfId="161" priority="130">
      <formula>$E$64 &gt; 0</formula>
    </cfRule>
    <cfRule type="expression" dxfId="160" priority="131">
      <formula>$E$64 = 0</formula>
    </cfRule>
    <cfRule type="expression" dxfId="159" priority="132">
      <formula>$E$64 &lt; 0</formula>
    </cfRule>
  </conditionalFormatting>
  <conditionalFormatting sqref="G42:I43 H64:I64">
    <cfRule type="expression" dxfId="158" priority="127">
      <formula>$H$64 &gt; 0</formula>
    </cfRule>
    <cfRule type="expression" dxfId="157" priority="128">
      <formula>$H$64 = 0</formula>
    </cfRule>
    <cfRule type="expression" dxfId="156" priority="129">
      <formula>$H$64 &lt; 0</formula>
    </cfRule>
  </conditionalFormatting>
  <conditionalFormatting sqref="J42:L43 K64:L64">
    <cfRule type="expression" dxfId="155" priority="124">
      <formula>$K$64 &gt; 0</formula>
    </cfRule>
    <cfRule type="expression" dxfId="154" priority="125">
      <formula>$K$64 = 0</formula>
    </cfRule>
    <cfRule type="expression" dxfId="153" priority="126">
      <formula>$K$64 &lt; 0</formula>
    </cfRule>
  </conditionalFormatting>
  <conditionalFormatting sqref="M42:O43 N64:O64">
    <cfRule type="expression" dxfId="152" priority="121">
      <formula>$N$64 &gt; 0</formula>
    </cfRule>
    <cfRule type="expression" dxfId="151" priority="122">
      <formula>$N$64 = 0</formula>
    </cfRule>
    <cfRule type="expression" dxfId="150" priority="123">
      <formula>$N$64 &lt; 0</formula>
    </cfRule>
  </conditionalFormatting>
  <conditionalFormatting sqref="A71:C90 M71:O90">
    <cfRule type="expression" dxfId="149" priority="109">
      <formula>AND($N71 &gt; 0, ISNUMBER($N71))</formula>
    </cfRule>
    <cfRule type="expression" dxfId="148" priority="110">
      <formula>AND($N71 = 0 * ISNUMBER($N71))</formula>
    </cfRule>
    <cfRule type="expression" dxfId="147" priority="111">
      <formula>AND($N71 &lt; 0, ISNUMBER($N71))</formula>
    </cfRule>
  </conditionalFormatting>
  <conditionalFormatting sqref="A71:F90">
    <cfRule type="expression" dxfId="146" priority="118">
      <formula>AND($E71 &gt; 0, ISNUMBER($E71))</formula>
    </cfRule>
    <cfRule type="expression" dxfId="145" priority="119">
      <formula>AND($E71 = 0 * ISNUMBER($E71))</formula>
    </cfRule>
    <cfRule type="expression" dxfId="144" priority="120">
      <formula>AND($E71 &lt; 0, ISNUMBER($E71))</formula>
    </cfRule>
  </conditionalFormatting>
  <conditionalFormatting sqref="A71:C90 G71:I90">
    <cfRule type="expression" dxfId="143" priority="115">
      <formula>AND($H71 &gt; 0, ISNUMBER($H71))</formula>
    </cfRule>
    <cfRule type="expression" dxfId="142" priority="116">
      <formula>AND($H71 = 0 * ISNUMBER($H71))</formula>
    </cfRule>
    <cfRule type="expression" dxfId="141" priority="117">
      <formula>AND($H71 &lt; 0, ISNUMBER($H71))</formula>
    </cfRule>
  </conditionalFormatting>
  <conditionalFormatting sqref="A71:C90 J71:L90">
    <cfRule type="expression" dxfId="140" priority="112">
      <formula>AND($K71 &gt; 0, ISNUMBER($K71))</formula>
    </cfRule>
    <cfRule type="expression" dxfId="139" priority="113">
      <formula>AND($K71 = 0 * ISNUMBER($K71))</formula>
    </cfRule>
    <cfRule type="expression" dxfId="138" priority="114">
      <formula>AND($K71 &lt; 0, ISNUMBER($K71))</formula>
    </cfRule>
  </conditionalFormatting>
  <conditionalFormatting sqref="D69:F70 E91:F91">
    <cfRule type="expression" dxfId="137" priority="106">
      <formula>$E$91 &gt; 0</formula>
    </cfRule>
    <cfRule type="expression" dxfId="136" priority="107">
      <formula>$E$91 = 0</formula>
    </cfRule>
    <cfRule type="expression" dxfId="135" priority="108">
      <formula>$E$91 &lt; 0</formula>
    </cfRule>
  </conditionalFormatting>
  <conditionalFormatting sqref="G69:I70 H91:I91">
    <cfRule type="expression" dxfId="134" priority="103">
      <formula>$H$91 &gt; 0</formula>
    </cfRule>
    <cfRule type="expression" dxfId="133" priority="104">
      <formula>$H$91 = 0</formula>
    </cfRule>
    <cfRule type="expression" dxfId="132" priority="105">
      <formula>$H$91 &lt; 0</formula>
    </cfRule>
  </conditionalFormatting>
  <conditionalFormatting sqref="J69:L70 K91:L91">
    <cfRule type="expression" dxfId="131" priority="100">
      <formula>$K$91 &gt; 0</formula>
    </cfRule>
    <cfRule type="expression" dxfId="130" priority="101">
      <formula>$K$91 = 0</formula>
    </cfRule>
    <cfRule type="expression" dxfId="129" priority="102">
      <formula>$K$91 &lt; 0</formula>
    </cfRule>
  </conditionalFormatting>
  <conditionalFormatting sqref="M69:O70 N91:O91">
    <cfRule type="expression" dxfId="128" priority="97">
      <formula>$N$91 &gt; 0</formula>
    </cfRule>
    <cfRule type="expression" dxfId="127" priority="98">
      <formula>$N$91 = 0</formula>
    </cfRule>
    <cfRule type="expression" dxfId="126" priority="99">
      <formula>$N$91 &lt; 0</formula>
    </cfRule>
  </conditionalFormatting>
  <conditionalFormatting sqref="A98:C117 M98:O117">
    <cfRule type="expression" dxfId="125" priority="85">
      <formula>AND($N98 &gt; 0, ISNUMBER($N98))</formula>
    </cfRule>
    <cfRule type="expression" dxfId="124" priority="86">
      <formula>AND($N98 = 0 * ISNUMBER($N98))</formula>
    </cfRule>
    <cfRule type="expression" dxfId="123" priority="87">
      <formula>AND($N98 &lt; 0, ISNUMBER($N98))</formula>
    </cfRule>
  </conditionalFormatting>
  <conditionalFormatting sqref="A98:F117">
    <cfRule type="expression" dxfId="122" priority="94">
      <formula>AND($E98 &gt; 0, ISNUMBER($E98))</formula>
    </cfRule>
    <cfRule type="expression" dxfId="121" priority="95">
      <formula>AND($E98 = 0 * ISNUMBER($E98))</formula>
    </cfRule>
    <cfRule type="expression" dxfId="120" priority="96">
      <formula>AND($E98 &lt; 0, ISNUMBER($E98))</formula>
    </cfRule>
  </conditionalFormatting>
  <conditionalFormatting sqref="A98:C117 G98:I117">
    <cfRule type="expression" dxfId="119" priority="91">
      <formula>AND($H98 &gt; 0, ISNUMBER($H98))</formula>
    </cfRule>
    <cfRule type="expression" dxfId="118" priority="92">
      <formula>AND($H98 = 0 * ISNUMBER($H98))</formula>
    </cfRule>
    <cfRule type="expression" dxfId="117" priority="93">
      <formula>AND($H98 &lt; 0, ISNUMBER($H98))</formula>
    </cfRule>
  </conditionalFormatting>
  <conditionalFormatting sqref="A98:C117 J98:L117">
    <cfRule type="expression" dxfId="116" priority="88">
      <formula>AND($K98 &gt; 0, ISNUMBER($K98))</formula>
    </cfRule>
    <cfRule type="expression" dxfId="115" priority="89">
      <formula>AND($K98 = 0 * ISNUMBER($K98))</formula>
    </cfRule>
    <cfRule type="expression" dxfId="114" priority="90">
      <formula>AND($K98 &lt; 0, ISNUMBER($K98))</formula>
    </cfRule>
  </conditionalFormatting>
  <conditionalFormatting sqref="D96:F97 E118:F118">
    <cfRule type="expression" dxfId="113" priority="82">
      <formula>$E$118 &gt; 0</formula>
    </cfRule>
    <cfRule type="expression" dxfId="112" priority="83">
      <formula>$E$118 = 0</formula>
    </cfRule>
    <cfRule type="expression" dxfId="111" priority="84">
      <formula>$E$118 &lt; 0</formula>
    </cfRule>
  </conditionalFormatting>
  <conditionalFormatting sqref="G96:I97 H118:I118">
    <cfRule type="expression" dxfId="110" priority="79">
      <formula>$H$118 &gt; 0</formula>
    </cfRule>
    <cfRule type="expression" dxfId="109" priority="80">
      <formula>$H$118 = 0</formula>
    </cfRule>
    <cfRule type="expression" dxfId="108" priority="81">
      <formula>$H$118 &lt; 0</formula>
    </cfRule>
  </conditionalFormatting>
  <conditionalFormatting sqref="J96:L97 K118:L118">
    <cfRule type="expression" dxfId="107" priority="76">
      <formula>$K$118 &gt; 0</formula>
    </cfRule>
    <cfRule type="expression" dxfId="106" priority="77">
      <formula>$K$118 = 0</formula>
    </cfRule>
    <cfRule type="expression" dxfId="105" priority="78">
      <formula>$K$118 &lt; 0</formula>
    </cfRule>
  </conditionalFormatting>
  <conditionalFormatting sqref="M96:O97 N118:O118">
    <cfRule type="expression" dxfId="104" priority="73">
      <formula>$N$118 &gt; 0</formula>
    </cfRule>
    <cfRule type="expression" dxfId="103" priority="74">
      <formula>$N$118 = 0</formula>
    </cfRule>
    <cfRule type="expression" dxfId="102" priority="75">
      <formula>$N$118 &lt; 0</formula>
    </cfRule>
  </conditionalFormatting>
  <conditionalFormatting sqref="A125:C144 M125:O144">
    <cfRule type="expression" dxfId="101" priority="61">
      <formula>AND($N125 &gt; 0, ISNUMBER($N125))</formula>
    </cfRule>
    <cfRule type="expression" dxfId="100" priority="62">
      <formula>AND($N125 = 0 * ISNUMBER($N125))</formula>
    </cfRule>
    <cfRule type="expression" dxfId="99" priority="63">
      <formula>AND($N125 &lt; 0, ISNUMBER($N125))</formula>
    </cfRule>
  </conditionalFormatting>
  <conditionalFormatting sqref="A125:F144">
    <cfRule type="expression" dxfId="98" priority="70">
      <formula>AND($E125 &gt; 0, ISNUMBER($E125))</formula>
    </cfRule>
    <cfRule type="expression" dxfId="97" priority="71">
      <formula>AND($E125 = 0 * ISNUMBER($E125))</formula>
    </cfRule>
    <cfRule type="expression" dxfId="96" priority="72">
      <formula>AND($E125 &lt; 0, ISNUMBER($E125))</formula>
    </cfRule>
  </conditionalFormatting>
  <conditionalFormatting sqref="A125:C144 G125:I144">
    <cfRule type="expression" dxfId="95" priority="67">
      <formula>AND($H125 &gt; 0, ISNUMBER($H125))</formula>
    </cfRule>
    <cfRule type="expression" dxfId="94" priority="68">
      <formula>AND($H125 = 0 * ISNUMBER($H125))</formula>
    </cfRule>
    <cfRule type="expression" dxfId="93" priority="69">
      <formula>AND($H125 &lt; 0, ISNUMBER($H125))</formula>
    </cfRule>
  </conditionalFormatting>
  <conditionalFormatting sqref="A125:C144 J125:L144">
    <cfRule type="expression" dxfId="92" priority="64">
      <formula>AND($K125 &gt; 0, ISNUMBER($K125))</formula>
    </cfRule>
    <cfRule type="expression" dxfId="91" priority="65">
      <formula>AND($K125 = 0 * ISNUMBER($K125))</formula>
    </cfRule>
    <cfRule type="expression" dxfId="90" priority="66">
      <formula>AND($K125 &lt; 0, ISNUMBER($K125))</formula>
    </cfRule>
  </conditionalFormatting>
  <conditionalFormatting sqref="D123:F124 E145:F145">
    <cfRule type="expression" dxfId="89" priority="58">
      <formula>$E$145 &gt; 0</formula>
    </cfRule>
    <cfRule type="expression" dxfId="88" priority="59">
      <formula>$E$145 = 0</formula>
    </cfRule>
    <cfRule type="expression" dxfId="87" priority="60">
      <formula>$E$145 &lt; 0</formula>
    </cfRule>
  </conditionalFormatting>
  <conditionalFormatting sqref="G123:I124 H145:I145">
    <cfRule type="expression" dxfId="86" priority="55">
      <formula>$H$145 &gt; 0</formula>
    </cfRule>
    <cfRule type="expression" dxfId="85" priority="56">
      <formula>$H$145 = 0</formula>
    </cfRule>
    <cfRule type="expression" dxfId="84" priority="57">
      <formula>$H$145 &lt; 0</formula>
    </cfRule>
  </conditionalFormatting>
  <conditionalFormatting sqref="J123:L124 K145:L145">
    <cfRule type="expression" dxfId="83" priority="52">
      <formula>$K$145 &gt; 0</formula>
    </cfRule>
    <cfRule type="expression" dxfId="82" priority="53">
      <formula>$K$145 = 0</formula>
    </cfRule>
    <cfRule type="expression" dxfId="81" priority="54">
      <formula>$K$145 &lt; 0</formula>
    </cfRule>
  </conditionalFormatting>
  <conditionalFormatting sqref="M123:O124 N145:O145">
    <cfRule type="expression" dxfId="80" priority="49">
      <formula>$N$145 &gt; 0</formula>
    </cfRule>
    <cfRule type="expression" dxfId="79" priority="50">
      <formula>$N$145 = 0</formula>
    </cfRule>
    <cfRule type="expression" dxfId="78" priority="51">
      <formula>$N$145 &lt; 0</formula>
    </cfRule>
  </conditionalFormatting>
  <conditionalFormatting sqref="A152:C171 M152:O171">
    <cfRule type="expression" dxfId="77" priority="37">
      <formula>AND($N152 &gt; 0, ISNUMBER($N152))</formula>
    </cfRule>
    <cfRule type="expression" dxfId="76" priority="38">
      <formula>AND($N152 = 0 * ISNUMBER($N152))</formula>
    </cfRule>
    <cfRule type="expression" dxfId="75" priority="39">
      <formula>AND($N152 &lt; 0, ISNUMBER($N152))</formula>
    </cfRule>
  </conditionalFormatting>
  <conditionalFormatting sqref="A152:F171">
    <cfRule type="expression" dxfId="74" priority="46">
      <formula>AND($E152 &gt; 0, ISNUMBER($E152))</formula>
    </cfRule>
    <cfRule type="expression" dxfId="73" priority="47">
      <formula>AND($E152 = 0 * ISNUMBER($E152))</formula>
    </cfRule>
    <cfRule type="expression" dxfId="72" priority="48">
      <formula>AND($E152 &lt; 0, ISNUMBER($E152))</formula>
    </cfRule>
  </conditionalFormatting>
  <conditionalFormatting sqref="A152:C171 G152:I171">
    <cfRule type="expression" dxfId="71" priority="43">
      <formula>AND($H152 &gt; 0, ISNUMBER($H152))</formula>
    </cfRule>
    <cfRule type="expression" dxfId="70" priority="44">
      <formula>AND($H152 = 0 * ISNUMBER($H152))</formula>
    </cfRule>
    <cfRule type="expression" dxfId="69" priority="45">
      <formula>AND($H152 &lt; 0, ISNUMBER($H152))</formula>
    </cfRule>
  </conditionalFormatting>
  <conditionalFormatting sqref="A152:C171 J152:L171">
    <cfRule type="expression" dxfId="68" priority="40">
      <formula>AND($K152 &gt; 0, ISNUMBER($K152))</formula>
    </cfRule>
    <cfRule type="expression" dxfId="67" priority="41">
      <formula>AND($K152 = 0 * ISNUMBER($K152))</formula>
    </cfRule>
    <cfRule type="expression" dxfId="66" priority="42">
      <formula>AND($K152 &lt; 0, ISNUMBER($K152))</formula>
    </cfRule>
  </conditionalFormatting>
  <conditionalFormatting sqref="D150:F151 E172:F172">
    <cfRule type="expression" dxfId="65" priority="34">
      <formula>$E$172 &gt; 0</formula>
    </cfRule>
    <cfRule type="expression" dxfId="64" priority="35">
      <formula>$E$172 = 0</formula>
    </cfRule>
    <cfRule type="expression" dxfId="63" priority="36">
      <formula>$E$172 &lt; 0</formula>
    </cfRule>
  </conditionalFormatting>
  <conditionalFormatting sqref="G150:I151 H172:I172">
    <cfRule type="expression" dxfId="62" priority="31">
      <formula>$H$172 &gt; 0</formula>
    </cfRule>
    <cfRule type="expression" dxfId="61" priority="32">
      <formula>$H$172 = 0</formula>
    </cfRule>
    <cfRule type="expression" dxfId="60" priority="33">
      <formula>$H$172 &lt; 0</formula>
    </cfRule>
  </conditionalFormatting>
  <conditionalFormatting sqref="J150:L151 K172:L172">
    <cfRule type="expression" dxfId="59" priority="28">
      <formula>$K$172 &gt; 0</formula>
    </cfRule>
    <cfRule type="expression" dxfId="58" priority="29">
      <formula>$K$172 = 0</formula>
    </cfRule>
    <cfRule type="expression" dxfId="57" priority="30">
      <formula>$K$172 &lt; 0</formula>
    </cfRule>
  </conditionalFormatting>
  <conditionalFormatting sqref="M150:O151 N172:O172">
    <cfRule type="expression" dxfId="56" priority="25">
      <formula>$N$172 &gt; 0</formula>
    </cfRule>
    <cfRule type="expression" dxfId="55" priority="26">
      <formula>$N$172 = 0</formula>
    </cfRule>
    <cfRule type="expression" dxfId="54" priority="27">
      <formula>$N$172 &lt; 0</formula>
    </cfRule>
  </conditionalFormatting>
  <conditionalFormatting sqref="A179:C198 M179:O198">
    <cfRule type="expression" dxfId="53" priority="13">
      <formula>AND($N179 &gt; 0, ISNUMBER($N179))</formula>
    </cfRule>
    <cfRule type="expression" dxfId="52" priority="14">
      <formula>AND($N179 = 0 * ISNUMBER($N179))</formula>
    </cfRule>
    <cfRule type="expression" dxfId="51" priority="15">
      <formula>AND($N179 &lt; 0, ISNUMBER($N179))</formula>
    </cfRule>
  </conditionalFormatting>
  <conditionalFormatting sqref="A179:F198">
    <cfRule type="expression" dxfId="50" priority="22">
      <formula>AND($E179 &gt; 0, ISNUMBER($E179))</formula>
    </cfRule>
    <cfRule type="expression" dxfId="49" priority="23">
      <formula>AND($E179 = 0 * ISNUMBER($E179))</formula>
    </cfRule>
    <cfRule type="expression" dxfId="48" priority="24">
      <formula>AND($E179 &lt; 0, ISNUMBER($E179))</formula>
    </cfRule>
  </conditionalFormatting>
  <conditionalFormatting sqref="A179:C198 G179:I198">
    <cfRule type="expression" dxfId="47" priority="19">
      <formula>AND($H179 &gt; 0, ISNUMBER($H179))</formula>
    </cfRule>
    <cfRule type="expression" dxfId="46" priority="20">
      <formula>AND($H179 = 0 * ISNUMBER($H179))</formula>
    </cfRule>
    <cfRule type="expression" dxfId="45" priority="21">
      <formula>AND($H179 &lt; 0, ISNUMBER($H179))</formula>
    </cfRule>
  </conditionalFormatting>
  <conditionalFormatting sqref="A179:C198 J179:L198">
    <cfRule type="expression" dxfId="44" priority="16">
      <formula>AND($K179 &gt; 0, ISNUMBER($K179))</formula>
    </cfRule>
    <cfRule type="expression" dxfId="43" priority="17">
      <formula>AND($K179 = 0 * ISNUMBER($K179))</formula>
    </cfRule>
    <cfRule type="expression" dxfId="42" priority="18">
      <formula>AND($K179 &lt; 0, ISNUMBER($K179))</formula>
    </cfRule>
  </conditionalFormatting>
  <conditionalFormatting sqref="D177:F178 E199:F199">
    <cfRule type="expression" dxfId="41" priority="10">
      <formula>$E$199 &gt; 0</formula>
    </cfRule>
    <cfRule type="expression" dxfId="40" priority="11">
      <formula>$E$199 = 0</formula>
    </cfRule>
    <cfRule type="expression" dxfId="39" priority="12">
      <formula>$E$199 &lt; 0</formula>
    </cfRule>
  </conditionalFormatting>
  <conditionalFormatting sqref="G177:I178 H199:I199">
    <cfRule type="expression" dxfId="38" priority="7">
      <formula>$H$199 &gt; 0</formula>
    </cfRule>
    <cfRule type="expression" dxfId="37" priority="8">
      <formula>$H$199 = 0</formula>
    </cfRule>
    <cfRule type="expression" dxfId="36" priority="9">
      <formula>$H$199 &lt; 0</formula>
    </cfRule>
  </conditionalFormatting>
  <conditionalFormatting sqref="J177:L178 K199:L199">
    <cfRule type="expression" dxfId="35" priority="4">
      <formula>$K$199 &gt; 0</formula>
    </cfRule>
    <cfRule type="expression" dxfId="34" priority="5">
      <formula>$K$199 = 0</formula>
    </cfRule>
    <cfRule type="expression" dxfId="33" priority="6">
      <formula>$K$199 &lt; 0</formula>
    </cfRule>
  </conditionalFormatting>
  <conditionalFormatting sqref="M177:O178 N199:O199">
    <cfRule type="expression" dxfId="32" priority="1">
      <formula>$N$199 &gt; 0</formula>
    </cfRule>
    <cfRule type="expression" dxfId="31" priority="2">
      <formula>$N$199 = 0</formula>
    </cfRule>
    <cfRule type="expression" dxfId="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  <vt:lpstr>2021.08.18</vt:lpstr>
      <vt:lpstr>2021.08.19</vt:lpstr>
      <vt:lpstr>2021.08.20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2021-08-20T12:16:44Z</dcterms:modified>
</cp:coreProperties>
</file>