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EFE05452-BB32-40C2-87F0-30D59961823C}" xr6:coauthVersionLast="47" xr6:coauthVersionMax="47" xr10:uidLastSave="{00000000-0000-0000-0000-000000000000}"/>
  <bookViews>
    <workbookView xWindow="28680" yWindow="-120" windowWidth="29040" windowHeight="15840" firstSheet="13" activeTab="22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  <sheet name="2021.06.18" sheetId="41" r:id="rId23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22" hidden="1">'2021.06.18'!#REF!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1" l="1"/>
  <c r="O198" i="41"/>
  <c r="N198" i="41"/>
  <c r="L198" i="41"/>
  <c r="K198" i="41"/>
  <c r="I198" i="41"/>
  <c r="H198" i="41"/>
  <c r="F198" i="41"/>
  <c r="E198" i="41"/>
  <c r="O197" i="41"/>
  <c r="N197" i="41"/>
  <c r="L197" i="41"/>
  <c r="K197" i="41"/>
  <c r="I197" i="41"/>
  <c r="H197" i="41"/>
  <c r="F197" i="41"/>
  <c r="E197" i="41"/>
  <c r="O196" i="41"/>
  <c r="N196" i="41"/>
  <c r="L196" i="41"/>
  <c r="K196" i="4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O192" i="41"/>
  <c r="N192" i="41"/>
  <c r="L192" i="41"/>
  <c r="K192" i="41"/>
  <c r="I192" i="41"/>
  <c r="H192" i="41"/>
  <c r="F192" i="41"/>
  <c r="E192" i="41"/>
  <c r="O191" i="41"/>
  <c r="N191" i="41"/>
  <c r="L191" i="41"/>
  <c r="K191" i="41"/>
  <c r="I191" i="41"/>
  <c r="H191" i="41"/>
  <c r="F191" i="41"/>
  <c r="E191" i="41"/>
  <c r="O190" i="41"/>
  <c r="N190" i="41"/>
  <c r="L190" i="41"/>
  <c r="K190" i="41"/>
  <c r="I190" i="41"/>
  <c r="H190" i="41"/>
  <c r="F190" i="41"/>
  <c r="E190" i="41"/>
  <c r="O189" i="41"/>
  <c r="N189" i="41"/>
  <c r="L189" i="41"/>
  <c r="K189" i="41"/>
  <c r="I189" i="41"/>
  <c r="H189" i="41"/>
  <c r="F189" i="41"/>
  <c r="E189" i="41"/>
  <c r="O188" i="41"/>
  <c r="N188" i="41"/>
  <c r="L188" i="41"/>
  <c r="K188" i="41"/>
  <c r="I188" i="41"/>
  <c r="H188" i="41"/>
  <c r="F188" i="41"/>
  <c r="E188" i="41"/>
  <c r="O187" i="41"/>
  <c r="N187" i="41"/>
  <c r="L187" i="41"/>
  <c r="K187" i="4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L185" i="41"/>
  <c r="K185" i="41"/>
  <c r="I185" i="41"/>
  <c r="H185" i="41"/>
  <c r="F185" i="41"/>
  <c r="E185" i="41"/>
  <c r="O184" i="41"/>
  <c r="N184" i="41"/>
  <c r="L184" i="41"/>
  <c r="K184" i="41"/>
  <c r="I184" i="41"/>
  <c r="H184" i="41"/>
  <c r="F184" i="41"/>
  <c r="E184" i="41"/>
  <c r="O183" i="41"/>
  <c r="N183" i="41"/>
  <c r="L183" i="41"/>
  <c r="K183" i="41"/>
  <c r="I183" i="41"/>
  <c r="H183" i="41"/>
  <c r="F183" i="41"/>
  <c r="E183" i="41"/>
  <c r="O182" i="41"/>
  <c r="N182" i="41"/>
  <c r="L182" i="41"/>
  <c r="K182" i="41"/>
  <c r="I182" i="41"/>
  <c r="H182" i="41"/>
  <c r="F182" i="41"/>
  <c r="E182" i="41"/>
  <c r="O181" i="41"/>
  <c r="N181" i="41"/>
  <c r="L181" i="41"/>
  <c r="K181" i="41"/>
  <c r="I181" i="41"/>
  <c r="H181" i="41"/>
  <c r="F181" i="41"/>
  <c r="E181" i="41"/>
  <c r="O180" i="41"/>
  <c r="N180" i="41"/>
  <c r="L180" i="41"/>
  <c r="K180" i="41"/>
  <c r="I180" i="41"/>
  <c r="H180" i="41"/>
  <c r="F180" i="41"/>
  <c r="E180" i="41"/>
  <c r="O179" i="41"/>
  <c r="O199" i="41" s="1"/>
  <c r="N179" i="41"/>
  <c r="N199" i="41" s="1"/>
  <c r="L179" i="41"/>
  <c r="L199" i="41" s="1"/>
  <c r="K179" i="41"/>
  <c r="K199" i="41" s="1"/>
  <c r="I179" i="41"/>
  <c r="I199" i="41" s="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K172" i="41" s="1"/>
  <c r="I152" i="41"/>
  <c r="I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I117" i="41"/>
  <c r="H117" i="41"/>
  <c r="F117" i="41"/>
  <c r="E117" i="41"/>
  <c r="O116" i="41"/>
  <c r="N116" i="41"/>
  <c r="L116" i="41"/>
  <c r="K116" i="41"/>
  <c r="I116" i="41"/>
  <c r="H116" i="41"/>
  <c r="F116" i="41"/>
  <c r="E116" i="41"/>
  <c r="O115" i="41"/>
  <c r="N115" i="41"/>
  <c r="L115" i="41"/>
  <c r="K115" i="41"/>
  <c r="I115" i="41"/>
  <c r="H115" i="41"/>
  <c r="F115" i="41"/>
  <c r="E115" i="41"/>
  <c r="O114" i="41"/>
  <c r="N114" i="41"/>
  <c r="L114" i="41"/>
  <c r="K114" i="41"/>
  <c r="I114" i="41"/>
  <c r="H114" i="41"/>
  <c r="F114" i="41"/>
  <c r="E114" i="41"/>
  <c r="O113" i="41"/>
  <c r="N113" i="41"/>
  <c r="L113" i="41"/>
  <c r="K113" i="41"/>
  <c r="I113" i="41"/>
  <c r="H113" i="41"/>
  <c r="F113" i="41"/>
  <c r="E113" i="41"/>
  <c r="O112" i="41"/>
  <c r="N112" i="41"/>
  <c r="L112" i="41"/>
  <c r="K112" i="41"/>
  <c r="I112" i="41"/>
  <c r="H112" i="41"/>
  <c r="F112" i="41"/>
  <c r="E112" i="41"/>
  <c r="O111" i="41"/>
  <c r="N111" i="41"/>
  <c r="L111" i="41"/>
  <c r="K111" i="41"/>
  <c r="I111" i="41"/>
  <c r="H111" i="41"/>
  <c r="F111" i="41"/>
  <c r="E111" i="41"/>
  <c r="O110" i="41"/>
  <c r="N110" i="41"/>
  <c r="L110" i="41"/>
  <c r="K110" i="41"/>
  <c r="I110" i="41"/>
  <c r="H110" i="41"/>
  <c r="F110" i="41"/>
  <c r="E110" i="41"/>
  <c r="O109" i="41"/>
  <c r="N109" i="41"/>
  <c r="L109" i="41"/>
  <c r="K109" i="41"/>
  <c r="I109" i="41"/>
  <c r="H109" i="41"/>
  <c r="F109" i="41"/>
  <c r="E109" i="41"/>
  <c r="O108" i="41"/>
  <c r="N108" i="41"/>
  <c r="L108" i="41"/>
  <c r="K108" i="41"/>
  <c r="I108" i="41"/>
  <c r="H108" i="41"/>
  <c r="F108" i="41"/>
  <c r="E108" i="41"/>
  <c r="O107" i="41"/>
  <c r="N107" i="41"/>
  <c r="L107" i="41"/>
  <c r="K107" i="41"/>
  <c r="I107" i="41"/>
  <c r="H107" i="41"/>
  <c r="F107" i="41"/>
  <c r="E107" i="41"/>
  <c r="O106" i="41"/>
  <c r="N106" i="41"/>
  <c r="N36" i="41" s="1"/>
  <c r="L106" i="41"/>
  <c r="K106" i="41"/>
  <c r="I106" i="41"/>
  <c r="H106" i="41"/>
  <c r="F106" i="41"/>
  <c r="F36" i="41" s="1"/>
  <c r="E106" i="41"/>
  <c r="O105" i="41"/>
  <c r="N105" i="41"/>
  <c r="L105" i="41"/>
  <c r="K105" i="41"/>
  <c r="I105" i="41"/>
  <c r="H105" i="41"/>
  <c r="F105" i="41"/>
  <c r="E105" i="41"/>
  <c r="O104" i="41"/>
  <c r="N104" i="41"/>
  <c r="L104" i="41"/>
  <c r="K104" i="41"/>
  <c r="I104" i="41"/>
  <c r="H104" i="41"/>
  <c r="F104" i="41"/>
  <c r="E104" i="41"/>
  <c r="O103" i="41"/>
  <c r="N103" i="41"/>
  <c r="L103" i="41"/>
  <c r="K103" i="41"/>
  <c r="I103" i="41"/>
  <c r="H103" i="41"/>
  <c r="F103" i="41"/>
  <c r="E103" i="41"/>
  <c r="O102" i="41"/>
  <c r="N102" i="41"/>
  <c r="L102" i="41"/>
  <c r="K102" i="41"/>
  <c r="I102" i="41"/>
  <c r="H102" i="41"/>
  <c r="F102" i="41"/>
  <c r="E102" i="41"/>
  <c r="O101" i="41"/>
  <c r="N101" i="41"/>
  <c r="L101" i="41"/>
  <c r="K101" i="41"/>
  <c r="I101" i="41"/>
  <c r="H101" i="41"/>
  <c r="F101" i="41"/>
  <c r="E101" i="41"/>
  <c r="O100" i="41"/>
  <c r="N100" i="41"/>
  <c r="L100" i="41"/>
  <c r="K100" i="41"/>
  <c r="I100" i="41"/>
  <c r="H100" i="41"/>
  <c r="F100" i="41"/>
  <c r="E100" i="41"/>
  <c r="O99" i="41"/>
  <c r="N99" i="41"/>
  <c r="L99" i="41"/>
  <c r="K99" i="41"/>
  <c r="I99" i="41"/>
  <c r="H99" i="41"/>
  <c r="F99" i="41"/>
  <c r="E99" i="41"/>
  <c r="O98" i="41"/>
  <c r="O118" i="41" s="1"/>
  <c r="N98" i="41"/>
  <c r="N118" i="41" s="1"/>
  <c r="L98" i="41"/>
  <c r="L118" i="41" s="1"/>
  <c r="K98" i="41"/>
  <c r="K118" i="41" s="1"/>
  <c r="I98" i="41"/>
  <c r="I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I90" i="41"/>
  <c r="H90" i="41"/>
  <c r="F90" i="41"/>
  <c r="E90" i="41"/>
  <c r="O89" i="41"/>
  <c r="N89" i="41"/>
  <c r="L89" i="41"/>
  <c r="K89" i="41"/>
  <c r="I89" i="41"/>
  <c r="H89" i="41"/>
  <c r="F89" i="41"/>
  <c r="E89" i="41"/>
  <c r="O88" i="41"/>
  <c r="N88" i="41"/>
  <c r="L88" i="41"/>
  <c r="K88" i="41"/>
  <c r="I88" i="41"/>
  <c r="H88" i="41"/>
  <c r="F88" i="41"/>
  <c r="E88" i="41"/>
  <c r="O87" i="41"/>
  <c r="N87" i="41"/>
  <c r="L87" i="41"/>
  <c r="K87" i="41"/>
  <c r="I87" i="41"/>
  <c r="H87" i="41"/>
  <c r="F87" i="41"/>
  <c r="E87" i="41"/>
  <c r="O86" i="41"/>
  <c r="N86" i="41"/>
  <c r="L86" i="41"/>
  <c r="K86" i="41"/>
  <c r="I86" i="41"/>
  <c r="H86" i="41"/>
  <c r="F86" i="41"/>
  <c r="E86" i="41"/>
  <c r="O85" i="41"/>
  <c r="N85" i="41"/>
  <c r="L85" i="41"/>
  <c r="K85" i="41"/>
  <c r="I85" i="41"/>
  <c r="H85" i="41"/>
  <c r="F85" i="41"/>
  <c r="E85" i="41"/>
  <c r="O84" i="41"/>
  <c r="N84" i="41"/>
  <c r="L84" i="41"/>
  <c r="K84" i="41"/>
  <c r="I84" i="41"/>
  <c r="H84" i="41"/>
  <c r="F84" i="41"/>
  <c r="E84" i="41"/>
  <c r="O83" i="41"/>
  <c r="N83" i="41"/>
  <c r="L83" i="41"/>
  <c r="K83" i="41"/>
  <c r="I83" i="41"/>
  <c r="H83" i="41"/>
  <c r="F83" i="41"/>
  <c r="E83" i="41"/>
  <c r="O82" i="41"/>
  <c r="N82" i="41"/>
  <c r="L82" i="41"/>
  <c r="K82" i="41"/>
  <c r="I82" i="41"/>
  <c r="H82" i="41"/>
  <c r="F82" i="41"/>
  <c r="E82" i="41"/>
  <c r="O81" i="41"/>
  <c r="N81" i="41"/>
  <c r="L81" i="41"/>
  <c r="K81" i="41"/>
  <c r="I81" i="41"/>
  <c r="H81" i="41"/>
  <c r="F81" i="41"/>
  <c r="E81" i="41"/>
  <c r="O80" i="41"/>
  <c r="N80" i="41"/>
  <c r="L80" i="41"/>
  <c r="K80" i="41"/>
  <c r="I80" i="41"/>
  <c r="H80" i="41"/>
  <c r="F80" i="41"/>
  <c r="E80" i="41"/>
  <c r="O79" i="41"/>
  <c r="N79" i="41"/>
  <c r="L79" i="41"/>
  <c r="K79" i="41"/>
  <c r="I79" i="41"/>
  <c r="H79" i="41"/>
  <c r="F79" i="41"/>
  <c r="E79" i="41"/>
  <c r="O78" i="41"/>
  <c r="N78" i="41"/>
  <c r="L78" i="41"/>
  <c r="K78" i="41"/>
  <c r="I78" i="41"/>
  <c r="H78" i="41"/>
  <c r="F78" i="41"/>
  <c r="E78" i="41"/>
  <c r="O77" i="41"/>
  <c r="N77" i="41"/>
  <c r="L77" i="41"/>
  <c r="K77" i="41"/>
  <c r="I77" i="41"/>
  <c r="H77" i="41"/>
  <c r="F77" i="41"/>
  <c r="E77" i="41"/>
  <c r="O76" i="41"/>
  <c r="N76" i="41"/>
  <c r="L76" i="41"/>
  <c r="K76" i="41"/>
  <c r="I76" i="41"/>
  <c r="H76" i="41"/>
  <c r="F76" i="41"/>
  <c r="E76" i="41"/>
  <c r="O75" i="41"/>
  <c r="N75" i="41"/>
  <c r="L75" i="41"/>
  <c r="K75" i="41"/>
  <c r="I75" i="41"/>
  <c r="H75" i="41"/>
  <c r="F75" i="41"/>
  <c r="E75" i="41"/>
  <c r="O74" i="41"/>
  <c r="N74" i="41"/>
  <c r="L74" i="41"/>
  <c r="K74" i="41"/>
  <c r="I74" i="41"/>
  <c r="H74" i="41"/>
  <c r="F74" i="41"/>
  <c r="E74" i="41"/>
  <c r="O73" i="41"/>
  <c r="N73" i="41"/>
  <c r="L73" i="41"/>
  <c r="K73" i="41"/>
  <c r="I73" i="41"/>
  <c r="H73" i="41"/>
  <c r="F73" i="41"/>
  <c r="E73" i="41"/>
  <c r="O72" i="41"/>
  <c r="N72" i="41"/>
  <c r="L72" i="41"/>
  <c r="K72" i="41"/>
  <c r="I72" i="41"/>
  <c r="H72" i="41"/>
  <c r="F72" i="41"/>
  <c r="E72" i="41"/>
  <c r="O71" i="41"/>
  <c r="O91" i="41" s="1"/>
  <c r="N71" i="41"/>
  <c r="N91" i="41" s="1"/>
  <c r="L71" i="41"/>
  <c r="L91" i="41" s="1"/>
  <c r="K71" i="41"/>
  <c r="K91" i="41" s="1"/>
  <c r="I71" i="41"/>
  <c r="I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L60" i="41"/>
  <c r="K60" i="41"/>
  <c r="I60" i="41"/>
  <c r="H60" i="41"/>
  <c r="F60" i="41"/>
  <c r="E60" i="41"/>
  <c r="O59" i="41"/>
  <c r="N59" i="41"/>
  <c r="L59" i="41"/>
  <c r="K59" i="41"/>
  <c r="I59" i="41"/>
  <c r="H59" i="41"/>
  <c r="F59" i="41"/>
  <c r="E59" i="41"/>
  <c r="O58" i="41"/>
  <c r="N58" i="41"/>
  <c r="L58" i="41"/>
  <c r="K58" i="41"/>
  <c r="I58" i="41"/>
  <c r="H58" i="41"/>
  <c r="F58" i="41"/>
  <c r="E58" i="41"/>
  <c r="O57" i="41"/>
  <c r="N57" i="41"/>
  <c r="L57" i="41"/>
  <c r="K57" i="41"/>
  <c r="I57" i="41"/>
  <c r="H57" i="41"/>
  <c r="F57" i="41"/>
  <c r="E57" i="41"/>
  <c r="O56" i="41"/>
  <c r="N56" i="41"/>
  <c r="L56" i="41"/>
  <c r="K56" i="41"/>
  <c r="I56" i="41"/>
  <c r="H56" i="41"/>
  <c r="F56" i="41"/>
  <c r="E56" i="41"/>
  <c r="O55" i="41"/>
  <c r="N55" i="41"/>
  <c r="L55" i="41"/>
  <c r="K55" i="41"/>
  <c r="I55" i="41"/>
  <c r="H55" i="41"/>
  <c r="F55" i="41"/>
  <c r="E55" i="41"/>
  <c r="O54" i="41"/>
  <c r="N54" i="41"/>
  <c r="L54" i="41"/>
  <c r="K54" i="41"/>
  <c r="I54" i="41"/>
  <c r="H54" i="41"/>
  <c r="F54" i="41"/>
  <c r="E54" i="41"/>
  <c r="O53" i="41"/>
  <c r="N53" i="41"/>
  <c r="L53" i="41"/>
  <c r="K53" i="41"/>
  <c r="I53" i="41"/>
  <c r="H53" i="41"/>
  <c r="F53" i="41"/>
  <c r="E53" i="41"/>
  <c r="O52" i="41"/>
  <c r="N52" i="41"/>
  <c r="L52" i="41"/>
  <c r="K52" i="41"/>
  <c r="I52" i="41"/>
  <c r="H52" i="41"/>
  <c r="F52" i="41"/>
  <c r="E52" i="41"/>
  <c r="O51" i="41"/>
  <c r="N51" i="41"/>
  <c r="L51" i="41"/>
  <c r="K51" i="41"/>
  <c r="I51" i="41"/>
  <c r="H51" i="41"/>
  <c r="F51" i="41"/>
  <c r="E51" i="41"/>
  <c r="O50" i="41"/>
  <c r="N50" i="41"/>
  <c r="L50" i="41"/>
  <c r="K50" i="41"/>
  <c r="I50" i="41"/>
  <c r="H50" i="41"/>
  <c r="F50" i="41"/>
  <c r="E50" i="41"/>
  <c r="O49" i="41"/>
  <c r="N49" i="41"/>
  <c r="L49" i="41"/>
  <c r="K49" i="41"/>
  <c r="I49" i="41"/>
  <c r="H49" i="41"/>
  <c r="F49" i="41"/>
  <c r="E49" i="41"/>
  <c r="O48" i="41"/>
  <c r="N48" i="41"/>
  <c r="L48" i="41"/>
  <c r="K48" i="41"/>
  <c r="I48" i="41"/>
  <c r="H48" i="41"/>
  <c r="F48" i="41"/>
  <c r="E48" i="41"/>
  <c r="O47" i="41"/>
  <c r="N47" i="41"/>
  <c r="L47" i="41"/>
  <c r="K47" i="41"/>
  <c r="I47" i="41"/>
  <c r="H47" i="41"/>
  <c r="F47" i="41"/>
  <c r="E47" i="41"/>
  <c r="O46" i="41"/>
  <c r="N46" i="41"/>
  <c r="L46" i="41"/>
  <c r="K46" i="41"/>
  <c r="I46" i="41"/>
  <c r="H46" i="41"/>
  <c r="F46" i="41"/>
  <c r="E46" i="41"/>
  <c r="O45" i="41"/>
  <c r="N45" i="41"/>
  <c r="L45" i="41"/>
  <c r="K45" i="41"/>
  <c r="I45" i="41"/>
  <c r="H45" i="41"/>
  <c r="F45" i="41"/>
  <c r="E45" i="41"/>
  <c r="O44" i="41"/>
  <c r="O64" i="41" s="1"/>
  <c r="N44" i="41"/>
  <c r="N64" i="41" s="1"/>
  <c r="L44" i="41"/>
  <c r="L64" i="41" s="1"/>
  <c r="K44" i="41"/>
  <c r="K64" i="41" s="1"/>
  <c r="I44" i="41"/>
  <c r="I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M36" i="41"/>
  <c r="L36" i="41"/>
  <c r="K36" i="41"/>
  <c r="J36" i="41"/>
  <c r="I36" i="41"/>
  <c r="H36" i="41"/>
  <c r="G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K198" i="40"/>
  <c r="L198" i="40" s="1"/>
  <c r="H198" i="40"/>
  <c r="I198" i="40" s="1"/>
  <c r="E198" i="40"/>
  <c r="F198" i="40" s="1"/>
  <c r="N197" i="40"/>
  <c r="O197" i="40" s="1"/>
  <c r="K197" i="40"/>
  <c r="L197" i="40" s="1"/>
  <c r="H197" i="40"/>
  <c r="I197" i="40" s="1"/>
  <c r="E197" i="40"/>
  <c r="F197" i="40" s="1"/>
  <c r="N196" i="40"/>
  <c r="O196" i="40" s="1"/>
  <c r="K196" i="40"/>
  <c r="L196" i="40" s="1"/>
  <c r="H196" i="40"/>
  <c r="I196" i="40" s="1"/>
  <c r="E196" i="40"/>
  <c r="F196" i="40" s="1"/>
  <c r="O195" i="40"/>
  <c r="N195" i="40"/>
  <c r="K195" i="40"/>
  <c r="L195" i="40" s="1"/>
  <c r="H195" i="40"/>
  <c r="I195" i="40" s="1"/>
  <c r="E195" i="40"/>
  <c r="F195" i="40" s="1"/>
  <c r="N194" i="40"/>
  <c r="O194" i="40" s="1"/>
  <c r="K194" i="40"/>
  <c r="L194" i="40" s="1"/>
  <c r="H194" i="40"/>
  <c r="I194" i="40" s="1"/>
  <c r="E194" i="40"/>
  <c r="F194" i="40" s="1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E192" i="40"/>
  <c r="F192" i="40" s="1"/>
  <c r="N191" i="40"/>
  <c r="O191" i="40" s="1"/>
  <c r="K191" i="40"/>
  <c r="L191" i="40" s="1"/>
  <c r="H191" i="40"/>
  <c r="I191" i="40" s="1"/>
  <c r="F191" i="40"/>
  <c r="E191" i="40"/>
  <c r="N190" i="40"/>
  <c r="O190" i="40" s="1"/>
  <c r="K190" i="40"/>
  <c r="L190" i="40" s="1"/>
  <c r="H190" i="40"/>
  <c r="I190" i="40" s="1"/>
  <c r="E190" i="40"/>
  <c r="F190" i="40" s="1"/>
  <c r="O189" i="40"/>
  <c r="N189" i="40"/>
  <c r="K189" i="40"/>
  <c r="L189" i="40" s="1"/>
  <c r="H189" i="40"/>
  <c r="I189" i="40" s="1"/>
  <c r="E189" i="40"/>
  <c r="F189" i="40" s="1"/>
  <c r="O188" i="40"/>
  <c r="N188" i="40"/>
  <c r="K188" i="40"/>
  <c r="L188" i="40" s="1"/>
  <c r="H188" i="40"/>
  <c r="I188" i="40" s="1"/>
  <c r="E188" i="40"/>
  <c r="F188" i="40" s="1"/>
  <c r="N187" i="40"/>
  <c r="O187" i="40" s="1"/>
  <c r="K187" i="40"/>
  <c r="L187" i="40" s="1"/>
  <c r="H187" i="40"/>
  <c r="I187" i="40" s="1"/>
  <c r="E187" i="40"/>
  <c r="F187" i="40" s="1"/>
  <c r="N186" i="40"/>
  <c r="O186" i="40" s="1"/>
  <c r="K186" i="40"/>
  <c r="L186" i="40" s="1"/>
  <c r="H186" i="40"/>
  <c r="I186" i="40" s="1"/>
  <c r="E186" i="40"/>
  <c r="F186" i="40" s="1"/>
  <c r="O185" i="40"/>
  <c r="N185" i="40"/>
  <c r="K185" i="40"/>
  <c r="L185" i="40" s="1"/>
  <c r="H185" i="40"/>
  <c r="I185" i="40" s="1"/>
  <c r="E185" i="40"/>
  <c r="F185" i="40" s="1"/>
  <c r="O184" i="40"/>
  <c r="N184" i="40"/>
  <c r="K184" i="40"/>
  <c r="L184" i="40" s="1"/>
  <c r="H184" i="40"/>
  <c r="I184" i="40" s="1"/>
  <c r="E184" i="40"/>
  <c r="F184" i="40" s="1"/>
  <c r="N183" i="40"/>
  <c r="O183" i="40" s="1"/>
  <c r="K183" i="40"/>
  <c r="L183" i="40" s="1"/>
  <c r="H183" i="40"/>
  <c r="I183" i="40" s="1"/>
  <c r="E183" i="40"/>
  <c r="F183" i="40" s="1"/>
  <c r="N182" i="40"/>
  <c r="O182" i="40" s="1"/>
  <c r="K182" i="40"/>
  <c r="L182" i="40" s="1"/>
  <c r="H182" i="40"/>
  <c r="I182" i="40" s="1"/>
  <c r="E182" i="40"/>
  <c r="F182" i="40" s="1"/>
  <c r="O181" i="40"/>
  <c r="N181" i="40"/>
  <c r="K181" i="40"/>
  <c r="L181" i="40" s="1"/>
  <c r="H181" i="40"/>
  <c r="I181" i="40" s="1"/>
  <c r="E181" i="40"/>
  <c r="F181" i="40" s="1"/>
  <c r="O180" i="40"/>
  <c r="N180" i="40"/>
  <c r="K180" i="40"/>
  <c r="L180" i="40" s="1"/>
  <c r="H180" i="40"/>
  <c r="I180" i="40" s="1"/>
  <c r="E180" i="40"/>
  <c r="F180" i="40" s="1"/>
  <c r="N179" i="40"/>
  <c r="K179" i="40"/>
  <c r="L179" i="40" s="1"/>
  <c r="H179" i="40"/>
  <c r="E179" i="40"/>
  <c r="F179" i="40" s="1"/>
  <c r="M177" i="40"/>
  <c r="J177" i="40"/>
  <c r="G177" i="40"/>
  <c r="D177" i="40"/>
  <c r="B177" i="40"/>
  <c r="M176" i="40"/>
  <c r="G176" i="40"/>
  <c r="B172" i="40"/>
  <c r="F163" i="40" s="1"/>
  <c r="N171" i="40"/>
  <c r="O171" i="40" s="1"/>
  <c r="K171" i="40"/>
  <c r="H171" i="40"/>
  <c r="E171" i="40"/>
  <c r="O170" i="40"/>
  <c r="N170" i="40"/>
  <c r="K170" i="40"/>
  <c r="H170" i="40"/>
  <c r="E170" i="40"/>
  <c r="O169" i="40"/>
  <c r="N169" i="40"/>
  <c r="K169" i="40"/>
  <c r="H169" i="40"/>
  <c r="E169" i="40"/>
  <c r="N168" i="40"/>
  <c r="O168" i="40" s="1"/>
  <c r="K168" i="40"/>
  <c r="H168" i="40"/>
  <c r="E168" i="40"/>
  <c r="F168" i="40" s="1"/>
  <c r="N167" i="40"/>
  <c r="O167" i="40" s="1"/>
  <c r="K167" i="40"/>
  <c r="H167" i="40"/>
  <c r="I167" i="40" s="1"/>
  <c r="E167" i="40"/>
  <c r="O166" i="40"/>
  <c r="N166" i="40"/>
  <c r="K166" i="40"/>
  <c r="H166" i="40"/>
  <c r="E166" i="40"/>
  <c r="N165" i="40"/>
  <c r="O165" i="40" s="1"/>
  <c r="K165" i="40"/>
  <c r="H165" i="40"/>
  <c r="E165" i="40"/>
  <c r="O164" i="40"/>
  <c r="N164" i="40"/>
  <c r="K164" i="40"/>
  <c r="H164" i="40"/>
  <c r="E164" i="40"/>
  <c r="N163" i="40"/>
  <c r="O163" i="40" s="1"/>
  <c r="K163" i="40"/>
  <c r="H163" i="40"/>
  <c r="E163" i="40"/>
  <c r="O162" i="40"/>
  <c r="N162" i="40"/>
  <c r="K162" i="40"/>
  <c r="H162" i="40"/>
  <c r="E162" i="40"/>
  <c r="O161" i="40"/>
  <c r="N161" i="40"/>
  <c r="K161" i="40"/>
  <c r="H161" i="40"/>
  <c r="F161" i="40"/>
  <c r="E161" i="40"/>
  <c r="N160" i="40"/>
  <c r="O160" i="40" s="1"/>
  <c r="L160" i="40"/>
  <c r="K160" i="40"/>
  <c r="H160" i="40"/>
  <c r="E160" i="40"/>
  <c r="O159" i="40"/>
  <c r="N159" i="40"/>
  <c r="K159" i="40"/>
  <c r="H159" i="40"/>
  <c r="E159" i="40"/>
  <c r="O158" i="40"/>
  <c r="N158" i="40"/>
  <c r="K158" i="40"/>
  <c r="H158" i="40"/>
  <c r="E158" i="40"/>
  <c r="N157" i="40"/>
  <c r="O157" i="40" s="1"/>
  <c r="K157" i="40"/>
  <c r="H157" i="40"/>
  <c r="E157" i="40"/>
  <c r="O156" i="40"/>
  <c r="N156" i="40"/>
  <c r="K156" i="40"/>
  <c r="H156" i="40"/>
  <c r="E156" i="40"/>
  <c r="O155" i="40"/>
  <c r="N155" i="40"/>
  <c r="K155" i="40"/>
  <c r="H155" i="40"/>
  <c r="E155" i="40"/>
  <c r="O154" i="40"/>
  <c r="N154" i="40"/>
  <c r="K154" i="40"/>
  <c r="H154" i="40"/>
  <c r="E154" i="40"/>
  <c r="N153" i="40"/>
  <c r="O153" i="40" s="1"/>
  <c r="K153" i="40"/>
  <c r="H153" i="40"/>
  <c r="E153" i="40"/>
  <c r="O152" i="40"/>
  <c r="N152" i="40"/>
  <c r="K152" i="40"/>
  <c r="H152" i="40"/>
  <c r="E152" i="40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N143" i="40"/>
  <c r="O143" i="40" s="1"/>
  <c r="K143" i="40"/>
  <c r="L143" i="40" s="1"/>
  <c r="H143" i="40"/>
  <c r="I143" i="40" s="1"/>
  <c r="F143" i="40"/>
  <c r="E143" i="40"/>
  <c r="O142" i="40"/>
  <c r="N142" i="40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I140" i="40"/>
  <c r="H140" i="40"/>
  <c r="E140" i="40"/>
  <c r="F140" i="40" s="1"/>
  <c r="N139" i="40"/>
  <c r="O139" i="40" s="1"/>
  <c r="K139" i="40"/>
  <c r="L139" i="40" s="1"/>
  <c r="H139" i="40"/>
  <c r="I139" i="40" s="1"/>
  <c r="F139" i="40"/>
  <c r="E139" i="40"/>
  <c r="O138" i="40"/>
  <c r="N138" i="40"/>
  <c r="K138" i="40"/>
  <c r="L138" i="40" s="1"/>
  <c r="H138" i="40"/>
  <c r="I138" i="40" s="1"/>
  <c r="E138" i="40"/>
  <c r="F138" i="40" s="1"/>
  <c r="N137" i="40"/>
  <c r="O137" i="40" s="1"/>
  <c r="K137" i="40"/>
  <c r="L137" i="40" s="1"/>
  <c r="H137" i="40"/>
  <c r="I137" i="40" s="1"/>
  <c r="E137" i="40"/>
  <c r="F137" i="40" s="1"/>
  <c r="N136" i="40"/>
  <c r="O136" i="40" s="1"/>
  <c r="K136" i="40"/>
  <c r="L136" i="40" s="1"/>
  <c r="H136" i="40"/>
  <c r="I136" i="40" s="1"/>
  <c r="F136" i="40"/>
  <c r="E136" i="40"/>
  <c r="O135" i="40"/>
  <c r="N135" i="40"/>
  <c r="K135" i="40"/>
  <c r="L135" i="40" s="1"/>
  <c r="H135" i="40"/>
  <c r="I135" i="40" s="1"/>
  <c r="E135" i="40"/>
  <c r="F135" i="40" s="1"/>
  <c r="N134" i="40"/>
  <c r="O134" i="40" s="1"/>
  <c r="O18" i="40" s="1"/>
  <c r="K134" i="40"/>
  <c r="L134" i="40" s="1"/>
  <c r="L18" i="40" s="1"/>
  <c r="H134" i="40"/>
  <c r="I134" i="40" s="1"/>
  <c r="E134" i="40"/>
  <c r="F134" i="40" s="1"/>
  <c r="F18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I132" i="40"/>
  <c r="H132" i="40"/>
  <c r="E132" i="40"/>
  <c r="F132" i="40" s="1"/>
  <c r="O131" i="40"/>
  <c r="N131" i="40"/>
  <c r="K131" i="40"/>
  <c r="L131" i="40" s="1"/>
  <c r="H131" i="40"/>
  <c r="I131" i="40" s="1"/>
  <c r="F131" i="40"/>
  <c r="E131" i="40"/>
  <c r="N130" i="40"/>
  <c r="O130" i="40" s="1"/>
  <c r="O19" i="40" s="1"/>
  <c r="K130" i="40"/>
  <c r="L130" i="40" s="1"/>
  <c r="L19" i="40" s="1"/>
  <c r="H130" i="40"/>
  <c r="I130" i="40" s="1"/>
  <c r="I19" i="40" s="1"/>
  <c r="E130" i="40"/>
  <c r="O129" i="40"/>
  <c r="N129" i="40"/>
  <c r="K129" i="40"/>
  <c r="L129" i="40" s="1"/>
  <c r="H129" i="40"/>
  <c r="I129" i="40" s="1"/>
  <c r="E129" i="40"/>
  <c r="F129" i="40" s="1"/>
  <c r="O128" i="40"/>
  <c r="N128" i="40"/>
  <c r="K128" i="40"/>
  <c r="L128" i="40" s="1"/>
  <c r="H128" i="40"/>
  <c r="I128" i="40" s="1"/>
  <c r="E128" i="40"/>
  <c r="F128" i="40" s="1"/>
  <c r="N127" i="40"/>
  <c r="O127" i="40" s="1"/>
  <c r="K127" i="40"/>
  <c r="L127" i="40" s="1"/>
  <c r="H127" i="40"/>
  <c r="I127" i="40" s="1"/>
  <c r="E127" i="40"/>
  <c r="F127" i="40" s="1"/>
  <c r="N126" i="40"/>
  <c r="O126" i="40" s="1"/>
  <c r="K126" i="40"/>
  <c r="L126" i="40" s="1"/>
  <c r="I126" i="40"/>
  <c r="H126" i="40"/>
  <c r="E126" i="40"/>
  <c r="F126" i="40" s="1"/>
  <c r="O125" i="40"/>
  <c r="N125" i="40"/>
  <c r="K125" i="40"/>
  <c r="L125" i="40" s="1"/>
  <c r="H125" i="40"/>
  <c r="E125" i="40"/>
  <c r="M123" i="40"/>
  <c r="J123" i="40"/>
  <c r="G123" i="40"/>
  <c r="D123" i="40"/>
  <c r="B123" i="40"/>
  <c r="M122" i="40"/>
  <c r="G122" i="40"/>
  <c r="B118" i="40"/>
  <c r="L117" i="40" s="1"/>
  <c r="N117" i="40"/>
  <c r="O117" i="40" s="1"/>
  <c r="K117" i="40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O115" i="40"/>
  <c r="N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N113" i="40"/>
  <c r="O113" i="40" s="1"/>
  <c r="K113" i="40"/>
  <c r="H113" i="40"/>
  <c r="I113" i="40" s="1"/>
  <c r="E113" i="40"/>
  <c r="F113" i="40" s="1"/>
  <c r="N112" i="40"/>
  <c r="O112" i="40" s="1"/>
  <c r="K112" i="40"/>
  <c r="L112" i="40" s="1"/>
  <c r="H112" i="40"/>
  <c r="E112" i="40"/>
  <c r="F112" i="40" s="1"/>
  <c r="O111" i="40"/>
  <c r="N111" i="40"/>
  <c r="K111" i="40"/>
  <c r="L111" i="40" s="1"/>
  <c r="H111" i="40"/>
  <c r="I111" i="40" s="1"/>
  <c r="E111" i="40"/>
  <c r="O110" i="40"/>
  <c r="N110" i="40"/>
  <c r="K110" i="40"/>
  <c r="L110" i="40" s="1"/>
  <c r="H110" i="40"/>
  <c r="E110" i="40"/>
  <c r="F110" i="40" s="1"/>
  <c r="N109" i="40"/>
  <c r="O109" i="40" s="1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O107" i="40"/>
  <c r="N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F106" i="40"/>
  <c r="E106" i="40"/>
  <c r="N105" i="40"/>
  <c r="O105" i="40" s="1"/>
  <c r="L105" i="40"/>
  <c r="K105" i="40"/>
  <c r="H105" i="40"/>
  <c r="I105" i="40" s="1"/>
  <c r="E105" i="40"/>
  <c r="F105" i="40" s="1"/>
  <c r="O104" i="40"/>
  <c r="N104" i="40"/>
  <c r="K104" i="40"/>
  <c r="L104" i="40" s="1"/>
  <c r="H104" i="40"/>
  <c r="I104" i="40" s="1"/>
  <c r="E104" i="40"/>
  <c r="N103" i="40"/>
  <c r="O103" i="40" s="1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O101" i="40"/>
  <c r="N101" i="40"/>
  <c r="K101" i="40"/>
  <c r="H101" i="40"/>
  <c r="I101" i="40" s="1"/>
  <c r="E101" i="40"/>
  <c r="F101" i="40" s="1"/>
  <c r="O100" i="40"/>
  <c r="N100" i="40"/>
  <c r="K100" i="40"/>
  <c r="L100" i="40" s="1"/>
  <c r="H100" i="40"/>
  <c r="I100" i="40" s="1"/>
  <c r="E100" i="40"/>
  <c r="N99" i="40"/>
  <c r="O99" i="40" s="1"/>
  <c r="K99" i="40"/>
  <c r="H99" i="40"/>
  <c r="I99" i="40" s="1"/>
  <c r="E99" i="40"/>
  <c r="F99" i="40" s="1"/>
  <c r="N98" i="40"/>
  <c r="O98" i="40" s="1"/>
  <c r="K98" i="40"/>
  <c r="L98" i="40" s="1"/>
  <c r="H98" i="40"/>
  <c r="E98" i="40"/>
  <c r="M96" i="40"/>
  <c r="J96" i="40"/>
  <c r="G96" i="40"/>
  <c r="D96" i="40"/>
  <c r="B96" i="40"/>
  <c r="M95" i="40"/>
  <c r="G95" i="40"/>
  <c r="B91" i="40"/>
  <c r="L77" i="40" s="1"/>
  <c r="O90" i="40"/>
  <c r="N90" i="40"/>
  <c r="K90" i="40"/>
  <c r="H90" i="40"/>
  <c r="I90" i="40" s="1"/>
  <c r="E90" i="40"/>
  <c r="O89" i="40"/>
  <c r="N89" i="40"/>
  <c r="K89" i="40"/>
  <c r="L89" i="40" s="1"/>
  <c r="H89" i="40"/>
  <c r="E89" i="40"/>
  <c r="O88" i="40"/>
  <c r="N88" i="40"/>
  <c r="K88" i="40"/>
  <c r="H88" i="40"/>
  <c r="H20" i="40" s="1"/>
  <c r="E88" i="40"/>
  <c r="N87" i="40"/>
  <c r="O87" i="40" s="1"/>
  <c r="K87" i="40"/>
  <c r="H87" i="40"/>
  <c r="E87" i="40"/>
  <c r="O86" i="40"/>
  <c r="N86" i="40"/>
  <c r="K86" i="40"/>
  <c r="H86" i="40"/>
  <c r="E86" i="40"/>
  <c r="O85" i="40"/>
  <c r="N85" i="40"/>
  <c r="K85" i="40"/>
  <c r="H85" i="40"/>
  <c r="E85" i="40"/>
  <c r="N84" i="40"/>
  <c r="O84" i="40" s="1"/>
  <c r="K84" i="40"/>
  <c r="H84" i="40"/>
  <c r="E84" i="40"/>
  <c r="N83" i="40"/>
  <c r="O83" i="40" s="1"/>
  <c r="K83" i="40"/>
  <c r="H83" i="40"/>
  <c r="E83" i="40"/>
  <c r="O82" i="40"/>
  <c r="N82" i="40"/>
  <c r="K82" i="40"/>
  <c r="H82" i="40"/>
  <c r="E82" i="40"/>
  <c r="O81" i="40"/>
  <c r="N81" i="40"/>
  <c r="K81" i="40"/>
  <c r="L81" i="40" s="1"/>
  <c r="H81" i="40"/>
  <c r="E81" i="40"/>
  <c r="O80" i="40"/>
  <c r="N80" i="40"/>
  <c r="K80" i="40"/>
  <c r="H80" i="40"/>
  <c r="E80" i="40"/>
  <c r="N79" i="40"/>
  <c r="O79" i="40" s="1"/>
  <c r="K79" i="40"/>
  <c r="H79" i="40"/>
  <c r="E79" i="40"/>
  <c r="O78" i="40"/>
  <c r="N78" i="40"/>
  <c r="K78" i="40"/>
  <c r="H78" i="40"/>
  <c r="E78" i="40"/>
  <c r="O77" i="40"/>
  <c r="N77" i="40"/>
  <c r="K77" i="40"/>
  <c r="H77" i="40"/>
  <c r="E77" i="40"/>
  <c r="O76" i="40"/>
  <c r="N76" i="40"/>
  <c r="K76" i="40"/>
  <c r="H76" i="40"/>
  <c r="E76" i="40"/>
  <c r="N75" i="40"/>
  <c r="O75" i="40" s="1"/>
  <c r="K75" i="40"/>
  <c r="H75" i="40"/>
  <c r="E75" i="40"/>
  <c r="O74" i="40"/>
  <c r="N74" i="40"/>
  <c r="K74" i="40"/>
  <c r="H74" i="40"/>
  <c r="E74" i="40"/>
  <c r="O73" i="40"/>
  <c r="N73" i="40"/>
  <c r="K73" i="40"/>
  <c r="H73" i="40"/>
  <c r="E73" i="40"/>
  <c r="O72" i="40"/>
  <c r="N72" i="40"/>
  <c r="K72" i="40"/>
  <c r="H72" i="40"/>
  <c r="E72" i="40"/>
  <c r="N71" i="40"/>
  <c r="O71" i="40" s="1"/>
  <c r="L71" i="40"/>
  <c r="K71" i="40"/>
  <c r="H71" i="40"/>
  <c r="E71" i="40"/>
  <c r="M69" i="40"/>
  <c r="J69" i="40"/>
  <c r="G69" i="40"/>
  <c r="D69" i="40"/>
  <c r="B69" i="40"/>
  <c r="M68" i="40"/>
  <c r="G68" i="40"/>
  <c r="B64" i="40"/>
  <c r="F62" i="40" s="1"/>
  <c r="O63" i="40"/>
  <c r="N63" i="40"/>
  <c r="K63" i="40"/>
  <c r="H63" i="40"/>
  <c r="I63" i="40" s="1"/>
  <c r="E63" i="40"/>
  <c r="F63" i="40" s="1"/>
  <c r="N62" i="40"/>
  <c r="O62" i="40" s="1"/>
  <c r="K62" i="40"/>
  <c r="L62" i="40" s="1"/>
  <c r="H62" i="40"/>
  <c r="I62" i="40" s="1"/>
  <c r="E62" i="40"/>
  <c r="N61" i="40"/>
  <c r="O61" i="40" s="1"/>
  <c r="K61" i="40"/>
  <c r="H61" i="40"/>
  <c r="E61" i="40"/>
  <c r="F61" i="40" s="1"/>
  <c r="O60" i="40"/>
  <c r="N60" i="40"/>
  <c r="K60" i="40"/>
  <c r="H60" i="40"/>
  <c r="I60" i="40" s="1"/>
  <c r="E60" i="40"/>
  <c r="O59" i="40"/>
  <c r="N59" i="40"/>
  <c r="K59" i="40"/>
  <c r="H59" i="40"/>
  <c r="E59" i="40"/>
  <c r="F59" i="40" s="1"/>
  <c r="N58" i="40"/>
  <c r="O58" i="40" s="1"/>
  <c r="K58" i="40"/>
  <c r="H58" i="40"/>
  <c r="I58" i="40" s="1"/>
  <c r="F58" i="40"/>
  <c r="E58" i="40"/>
  <c r="O57" i="40"/>
  <c r="N57" i="40"/>
  <c r="L57" i="40"/>
  <c r="K57" i="40"/>
  <c r="H57" i="40"/>
  <c r="E57" i="40"/>
  <c r="F57" i="40" s="1"/>
  <c r="N56" i="40"/>
  <c r="O56" i="40" s="1"/>
  <c r="K56" i="40"/>
  <c r="H56" i="40"/>
  <c r="I56" i="40" s="1"/>
  <c r="F56" i="40"/>
  <c r="E56" i="40"/>
  <c r="O55" i="40"/>
  <c r="N55" i="40"/>
  <c r="K55" i="40"/>
  <c r="L55" i="40" s="1"/>
  <c r="H55" i="40"/>
  <c r="E55" i="40"/>
  <c r="F55" i="40" s="1"/>
  <c r="O54" i="40"/>
  <c r="N54" i="40"/>
  <c r="K54" i="40"/>
  <c r="H54" i="40"/>
  <c r="I54" i="40" s="1"/>
  <c r="E54" i="40"/>
  <c r="N53" i="40"/>
  <c r="O53" i="40" s="1"/>
  <c r="K53" i="40"/>
  <c r="H53" i="40"/>
  <c r="E53" i="40"/>
  <c r="F53" i="40" s="1"/>
  <c r="N52" i="40"/>
  <c r="O52" i="40" s="1"/>
  <c r="K52" i="40"/>
  <c r="H52" i="40"/>
  <c r="I52" i="40" s="1"/>
  <c r="E52" i="40"/>
  <c r="O51" i="40"/>
  <c r="N51" i="40"/>
  <c r="K51" i="40"/>
  <c r="H51" i="40"/>
  <c r="E51" i="40"/>
  <c r="F51" i="40" s="1"/>
  <c r="O50" i="40"/>
  <c r="O17" i="40" s="1"/>
  <c r="N50" i="40"/>
  <c r="K50" i="40"/>
  <c r="K17" i="40" s="1"/>
  <c r="H50" i="40"/>
  <c r="I50" i="40" s="1"/>
  <c r="I17" i="40" s="1"/>
  <c r="F50" i="40"/>
  <c r="F17" i="40" s="1"/>
  <c r="E50" i="40"/>
  <c r="N49" i="40"/>
  <c r="O49" i="40" s="1"/>
  <c r="K49" i="40"/>
  <c r="L49" i="40" s="1"/>
  <c r="H49" i="40"/>
  <c r="E49" i="40"/>
  <c r="O48" i="40"/>
  <c r="N48" i="40"/>
  <c r="K48" i="40"/>
  <c r="H48" i="40"/>
  <c r="E48" i="40"/>
  <c r="F48" i="40" s="1"/>
  <c r="O47" i="40"/>
  <c r="N47" i="40"/>
  <c r="K47" i="40"/>
  <c r="L47" i="40" s="1"/>
  <c r="H47" i="40"/>
  <c r="E47" i="40"/>
  <c r="N46" i="40"/>
  <c r="O46" i="40" s="1"/>
  <c r="K46" i="40"/>
  <c r="H46" i="40"/>
  <c r="E46" i="40"/>
  <c r="F46" i="40" s="1"/>
  <c r="N45" i="40"/>
  <c r="O45" i="40" s="1"/>
  <c r="K45" i="40"/>
  <c r="L45" i="40" s="1"/>
  <c r="H45" i="40"/>
  <c r="I45" i="40" s="1"/>
  <c r="E45" i="40"/>
  <c r="O44" i="40"/>
  <c r="N44" i="40"/>
  <c r="K44" i="40"/>
  <c r="L44" i="40" s="1"/>
  <c r="H44" i="40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K20" i="40"/>
  <c r="J20" i="40"/>
  <c r="G20" i="40"/>
  <c r="D20" i="40"/>
  <c r="C20" i="40"/>
  <c r="B20" i="40"/>
  <c r="N19" i="40"/>
  <c r="M19" i="40"/>
  <c r="K19" i="40"/>
  <c r="J19" i="40"/>
  <c r="H19" i="40"/>
  <c r="G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K193" i="39"/>
  <c r="L193" i="39" s="1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K185" i="39"/>
  <c r="L185" i="39" s="1"/>
  <c r="H185" i="39"/>
  <c r="I185" i="39" s="1"/>
  <c r="E185" i="39"/>
  <c r="F185" i="39" s="1"/>
  <c r="N184" i="39"/>
  <c r="O184" i="39" s="1"/>
  <c r="L184" i="39"/>
  <c r="K184" i="39"/>
  <c r="H184" i="39"/>
  <c r="I184" i="39" s="1"/>
  <c r="E184" i="39"/>
  <c r="F184" i="39" s="1"/>
  <c r="N183" i="39"/>
  <c r="O183" i="39" s="1"/>
  <c r="L183" i="39"/>
  <c r="K183" i="39"/>
  <c r="H183" i="39"/>
  <c r="I183" i="39" s="1"/>
  <c r="E183" i="39"/>
  <c r="F183" i="39" s="1"/>
  <c r="N182" i="39"/>
  <c r="O182" i="39" s="1"/>
  <c r="K182" i="39"/>
  <c r="L182" i="39" s="1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K180" i="39"/>
  <c r="L180" i="39" s="1"/>
  <c r="H180" i="39"/>
  <c r="I180" i="39" s="1"/>
  <c r="E180" i="39"/>
  <c r="F180" i="39" s="1"/>
  <c r="N179" i="39"/>
  <c r="L179" i="39"/>
  <c r="K179" i="39"/>
  <c r="H179" i="39"/>
  <c r="E179" i="39"/>
  <c r="M177" i="39"/>
  <c r="J177" i="39"/>
  <c r="G177" i="39"/>
  <c r="D177" i="39"/>
  <c r="B177" i="39"/>
  <c r="M176" i="39"/>
  <c r="G176" i="39"/>
  <c r="B172" i="39"/>
  <c r="L171" i="39" s="1"/>
  <c r="N171" i="39"/>
  <c r="O171" i="39" s="1"/>
  <c r="K171" i="39"/>
  <c r="H171" i="39"/>
  <c r="I171" i="39" s="1"/>
  <c r="E171" i="39"/>
  <c r="F171" i="39" s="1"/>
  <c r="N170" i="39"/>
  <c r="L170" i="39"/>
  <c r="K170" i="39"/>
  <c r="H170" i="39"/>
  <c r="I170" i="39" s="1"/>
  <c r="E170" i="39"/>
  <c r="N169" i="39"/>
  <c r="O169" i="39" s="1"/>
  <c r="K169" i="39"/>
  <c r="L169" i="39" s="1"/>
  <c r="H169" i="39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K167" i="39"/>
  <c r="L167" i="39" s="1"/>
  <c r="H167" i="39"/>
  <c r="I167" i="39" s="1"/>
  <c r="E167" i="39"/>
  <c r="F167" i="39" s="1"/>
  <c r="N166" i="39"/>
  <c r="O166" i="39" s="1"/>
  <c r="K166" i="39"/>
  <c r="L166" i="39" s="1"/>
  <c r="H166" i="39"/>
  <c r="I166" i="39" s="1"/>
  <c r="E166" i="39"/>
  <c r="F166" i="39" s="1"/>
  <c r="N165" i="39"/>
  <c r="O165" i="39" s="1"/>
  <c r="L165" i="39"/>
  <c r="K165" i="39"/>
  <c r="H165" i="39"/>
  <c r="I165" i="39" s="1"/>
  <c r="E165" i="39"/>
  <c r="F165" i="39" s="1"/>
  <c r="N164" i="39"/>
  <c r="O164" i="39" s="1"/>
  <c r="L164" i="39"/>
  <c r="K164" i="39"/>
  <c r="H164" i="39"/>
  <c r="I164" i="39" s="1"/>
  <c r="E164" i="39"/>
  <c r="F164" i="39" s="1"/>
  <c r="N163" i="39"/>
  <c r="O163" i="39" s="1"/>
  <c r="K163" i="39"/>
  <c r="L163" i="39" s="1"/>
  <c r="H163" i="39"/>
  <c r="I163" i="39" s="1"/>
  <c r="E163" i="39"/>
  <c r="F163" i="39" s="1"/>
  <c r="N162" i="39"/>
  <c r="O162" i="39" s="1"/>
  <c r="L162" i="39"/>
  <c r="K162" i="39"/>
  <c r="H162" i="39"/>
  <c r="I162" i="39" s="1"/>
  <c r="E162" i="39"/>
  <c r="F162" i="39" s="1"/>
  <c r="N161" i="39"/>
  <c r="O161" i="39" s="1"/>
  <c r="L161" i="39"/>
  <c r="K161" i="39"/>
  <c r="H161" i="39"/>
  <c r="I161" i="39" s="1"/>
  <c r="E161" i="39"/>
  <c r="F161" i="39" s="1"/>
  <c r="N160" i="39"/>
  <c r="O160" i="39" s="1"/>
  <c r="K160" i="39"/>
  <c r="L160" i="39" s="1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K158" i="39"/>
  <c r="L158" i="39" s="1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K154" i="39"/>
  <c r="L154" i="39" s="1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L143" i="39" s="1"/>
  <c r="N144" i="39"/>
  <c r="O144" i="39" s="1"/>
  <c r="L144" i="39"/>
  <c r="K144" i="39"/>
  <c r="H144" i="39"/>
  <c r="I144" i="39" s="1"/>
  <c r="E144" i="39"/>
  <c r="F144" i="39" s="1"/>
  <c r="N143" i="39"/>
  <c r="O143" i="39" s="1"/>
  <c r="K143" i="39"/>
  <c r="H143" i="39"/>
  <c r="I143" i="39" s="1"/>
  <c r="E143" i="39"/>
  <c r="F143" i="39" s="1"/>
  <c r="N142" i="39"/>
  <c r="K142" i="39"/>
  <c r="L142" i="39" s="1"/>
  <c r="H142" i="39"/>
  <c r="I142" i="39" s="1"/>
  <c r="E142" i="39"/>
  <c r="N141" i="39"/>
  <c r="O141" i="39" s="1"/>
  <c r="K141" i="39"/>
  <c r="L141" i="39" s="1"/>
  <c r="H141" i="39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H139" i="39"/>
  <c r="I139" i="39" s="1"/>
  <c r="E139" i="39"/>
  <c r="F139" i="39" s="1"/>
  <c r="N138" i="39"/>
  <c r="K138" i="39"/>
  <c r="L138" i="39" s="1"/>
  <c r="L19" i="39" s="1"/>
  <c r="H138" i="39"/>
  <c r="I138" i="39" s="1"/>
  <c r="I19" i="39" s="1"/>
  <c r="E138" i="39"/>
  <c r="N137" i="39"/>
  <c r="O137" i="39" s="1"/>
  <c r="K137" i="39"/>
  <c r="L137" i="39" s="1"/>
  <c r="H137" i="39"/>
  <c r="E137" i="39"/>
  <c r="F137" i="39" s="1"/>
  <c r="N136" i="39"/>
  <c r="O136" i="39" s="1"/>
  <c r="L136" i="39"/>
  <c r="K136" i="39"/>
  <c r="H136" i="39"/>
  <c r="I136" i="39" s="1"/>
  <c r="E136" i="39"/>
  <c r="F136" i="39" s="1"/>
  <c r="N135" i="39"/>
  <c r="K135" i="39"/>
  <c r="L135" i="39" s="1"/>
  <c r="H135" i="39"/>
  <c r="I135" i="39" s="1"/>
  <c r="E135" i="39"/>
  <c r="N134" i="39"/>
  <c r="O134" i="39" s="1"/>
  <c r="K134" i="39"/>
  <c r="L134" i="39" s="1"/>
  <c r="H134" i="39"/>
  <c r="E134" i="39"/>
  <c r="F134" i="39" s="1"/>
  <c r="N133" i="39"/>
  <c r="O133" i="39" s="1"/>
  <c r="K133" i="39"/>
  <c r="H133" i="39"/>
  <c r="I133" i="39" s="1"/>
  <c r="E133" i="39"/>
  <c r="F133" i="39" s="1"/>
  <c r="N132" i="39"/>
  <c r="K132" i="39"/>
  <c r="L132" i="39" s="1"/>
  <c r="H132" i="39"/>
  <c r="I132" i="39" s="1"/>
  <c r="E132" i="39"/>
  <c r="N131" i="39"/>
  <c r="O131" i="39" s="1"/>
  <c r="K131" i="39"/>
  <c r="L131" i="39" s="1"/>
  <c r="H131" i="39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K129" i="39"/>
  <c r="H129" i="39"/>
  <c r="I129" i="39" s="1"/>
  <c r="I17" i="39" s="1"/>
  <c r="E129" i="39"/>
  <c r="F129" i="39" s="1"/>
  <c r="F17" i="39" s="1"/>
  <c r="N128" i="39"/>
  <c r="K128" i="39"/>
  <c r="L128" i="39" s="1"/>
  <c r="H128" i="39"/>
  <c r="I128" i="39" s="1"/>
  <c r="E128" i="39"/>
  <c r="N127" i="39"/>
  <c r="O127" i="39" s="1"/>
  <c r="K127" i="39"/>
  <c r="L127" i="39" s="1"/>
  <c r="H127" i="39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K125" i="39"/>
  <c r="H125" i="39"/>
  <c r="E125" i="39"/>
  <c r="M123" i="39"/>
  <c r="J123" i="39"/>
  <c r="G123" i="39"/>
  <c r="D123" i="39"/>
  <c r="B123" i="39"/>
  <c r="M122" i="39"/>
  <c r="G122" i="39"/>
  <c r="B118" i="39"/>
  <c r="O114" i="39" s="1"/>
  <c r="N117" i="39"/>
  <c r="K117" i="39"/>
  <c r="H117" i="39"/>
  <c r="I117" i="39" s="1"/>
  <c r="E117" i="39"/>
  <c r="N116" i="39"/>
  <c r="K116" i="39"/>
  <c r="H116" i="39"/>
  <c r="I116" i="39" s="1"/>
  <c r="E116" i="39"/>
  <c r="N115" i="39"/>
  <c r="K115" i="39"/>
  <c r="H115" i="39"/>
  <c r="I115" i="39" s="1"/>
  <c r="E115" i="39"/>
  <c r="N114" i="39"/>
  <c r="K114" i="39"/>
  <c r="L114" i="39" s="1"/>
  <c r="H114" i="39"/>
  <c r="E114" i="39"/>
  <c r="N113" i="39"/>
  <c r="K113" i="39"/>
  <c r="H113" i="39"/>
  <c r="E113" i="39"/>
  <c r="N112" i="39"/>
  <c r="O112" i="39" s="1"/>
  <c r="K112" i="39"/>
  <c r="H112" i="39"/>
  <c r="E112" i="39"/>
  <c r="N111" i="39"/>
  <c r="K111" i="39"/>
  <c r="H111" i="39"/>
  <c r="E111" i="39"/>
  <c r="F111" i="39" s="1"/>
  <c r="N110" i="39"/>
  <c r="K110" i="39"/>
  <c r="H110" i="39"/>
  <c r="I110" i="39" s="1"/>
  <c r="E110" i="39"/>
  <c r="N109" i="39"/>
  <c r="K109" i="39"/>
  <c r="L109" i="39" s="1"/>
  <c r="H109" i="39"/>
  <c r="E109" i="39"/>
  <c r="N108" i="39"/>
  <c r="O108" i="39" s="1"/>
  <c r="K108" i="39"/>
  <c r="H108" i="39"/>
  <c r="E108" i="39"/>
  <c r="N107" i="39"/>
  <c r="O107" i="39" s="1"/>
  <c r="K107" i="39"/>
  <c r="H107" i="39"/>
  <c r="E107" i="39"/>
  <c r="O106" i="39"/>
  <c r="N106" i="39"/>
  <c r="K106" i="39"/>
  <c r="H106" i="39"/>
  <c r="E106" i="39"/>
  <c r="F106" i="39" s="1"/>
  <c r="N105" i="39"/>
  <c r="K105" i="39"/>
  <c r="H105" i="39"/>
  <c r="I105" i="39" s="1"/>
  <c r="E105" i="39"/>
  <c r="N104" i="39"/>
  <c r="K104" i="39"/>
  <c r="H104" i="39"/>
  <c r="I104" i="39" s="1"/>
  <c r="E104" i="39"/>
  <c r="N103" i="39"/>
  <c r="K103" i="39"/>
  <c r="H103" i="39"/>
  <c r="I103" i="39" s="1"/>
  <c r="E103" i="39"/>
  <c r="N102" i="39"/>
  <c r="K102" i="39"/>
  <c r="L102" i="39" s="1"/>
  <c r="H102" i="39"/>
  <c r="E102" i="39"/>
  <c r="N101" i="39"/>
  <c r="K101" i="39"/>
  <c r="H101" i="39"/>
  <c r="E101" i="39"/>
  <c r="N100" i="39"/>
  <c r="O100" i="39" s="1"/>
  <c r="K100" i="39"/>
  <c r="H100" i="39"/>
  <c r="E100" i="39"/>
  <c r="N99" i="39"/>
  <c r="O99" i="39" s="1"/>
  <c r="K99" i="39"/>
  <c r="H99" i="39"/>
  <c r="E99" i="39"/>
  <c r="F99" i="39" s="1"/>
  <c r="N98" i="39"/>
  <c r="K98" i="39"/>
  <c r="H98" i="39"/>
  <c r="E98" i="39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K88" i="39"/>
  <c r="L88" i="39" s="1"/>
  <c r="H88" i="39"/>
  <c r="I88" i="39" s="1"/>
  <c r="E88" i="39"/>
  <c r="F88" i="39" s="1"/>
  <c r="N87" i="39"/>
  <c r="O87" i="39" s="1"/>
  <c r="O20" i="39" s="1"/>
  <c r="K87" i="39"/>
  <c r="L87" i="39" s="1"/>
  <c r="H87" i="39"/>
  <c r="I87" i="39" s="1"/>
  <c r="I20" i="39" s="1"/>
  <c r="E87" i="39"/>
  <c r="F87" i="39" s="1"/>
  <c r="F20" i="39" s="1"/>
  <c r="O86" i="39"/>
  <c r="N86" i="39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K79" i="39"/>
  <c r="L79" i="39" s="1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N77" i="39"/>
  <c r="O77" i="39" s="1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N75" i="39"/>
  <c r="O75" i="39" s="1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K72" i="39"/>
  <c r="L72" i="39" s="1"/>
  <c r="H72" i="39"/>
  <c r="I72" i="39" s="1"/>
  <c r="E72" i="39"/>
  <c r="F72" i="39" s="1"/>
  <c r="N71" i="39"/>
  <c r="O71" i="39" s="1"/>
  <c r="O91" i="39" s="1"/>
  <c r="K71" i="39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N50" i="39"/>
  <c r="O50" i="39" s="1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N46" i="39"/>
  <c r="O46" i="39" s="1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K44" i="39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N20" i="39"/>
  <c r="M20" i="39"/>
  <c r="L20" i="39"/>
  <c r="J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G18" i="39"/>
  <c r="E18" i="39"/>
  <c r="D18" i="39"/>
  <c r="C18" i="39"/>
  <c r="B18" i="39"/>
  <c r="N17" i="39"/>
  <c r="M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K198" i="38"/>
  <c r="I198" i="38"/>
  <c r="H198" i="38"/>
  <c r="E198" i="38"/>
  <c r="F198" i="38" s="1"/>
  <c r="N197" i="38"/>
  <c r="O197" i="38" s="1"/>
  <c r="K197" i="38"/>
  <c r="L197" i="38" s="1"/>
  <c r="I197" i="38"/>
  <c r="H197" i="38"/>
  <c r="E197" i="38"/>
  <c r="F197" i="38" s="1"/>
  <c r="N196" i="38"/>
  <c r="O196" i="38" s="1"/>
  <c r="L196" i="38"/>
  <c r="K196" i="38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K194" i="38"/>
  <c r="L194" i="38" s="1"/>
  <c r="I194" i="38"/>
  <c r="H194" i="38"/>
  <c r="E194" i="38"/>
  <c r="F194" i="38" s="1"/>
  <c r="N193" i="38"/>
  <c r="O193" i="38" s="1"/>
  <c r="K193" i="38"/>
  <c r="L193" i="38" s="1"/>
  <c r="I193" i="38"/>
  <c r="H193" i="38"/>
  <c r="E193" i="38"/>
  <c r="F193" i="38" s="1"/>
  <c r="N192" i="38"/>
  <c r="O192" i="38" s="1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N190" i="38"/>
  <c r="O190" i="38" s="1"/>
  <c r="K190" i="38"/>
  <c r="L190" i="38" s="1"/>
  <c r="I190" i="38"/>
  <c r="H190" i="38"/>
  <c r="E190" i="38"/>
  <c r="F190" i="38" s="1"/>
  <c r="N189" i="38"/>
  <c r="O189" i="38" s="1"/>
  <c r="K189" i="38"/>
  <c r="L189" i="38" s="1"/>
  <c r="I189" i="38"/>
  <c r="H189" i="38"/>
  <c r="E189" i="38"/>
  <c r="F189" i="38" s="1"/>
  <c r="N188" i="38"/>
  <c r="O188" i="38" s="1"/>
  <c r="L188" i="38"/>
  <c r="K188" i="38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K186" i="38"/>
  <c r="L186" i="38" s="1"/>
  <c r="I186" i="38"/>
  <c r="H186" i="38"/>
  <c r="E186" i="38"/>
  <c r="F186" i="38" s="1"/>
  <c r="N185" i="38"/>
  <c r="O185" i="38" s="1"/>
  <c r="K185" i="38"/>
  <c r="L185" i="38" s="1"/>
  <c r="I185" i="38"/>
  <c r="H185" i="38"/>
  <c r="E185" i="38"/>
  <c r="F185" i="38" s="1"/>
  <c r="N184" i="38"/>
  <c r="O184" i="38" s="1"/>
  <c r="L184" i="38"/>
  <c r="K184" i="38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K182" i="38"/>
  <c r="L182" i="38" s="1"/>
  <c r="I182" i="38"/>
  <c r="H182" i="38"/>
  <c r="E182" i="38"/>
  <c r="F182" i="38" s="1"/>
  <c r="N181" i="38"/>
  <c r="O181" i="38" s="1"/>
  <c r="K181" i="38"/>
  <c r="L181" i="38" s="1"/>
  <c r="I181" i="38"/>
  <c r="H181" i="38"/>
  <c r="E181" i="38"/>
  <c r="F181" i="38" s="1"/>
  <c r="N180" i="38"/>
  <c r="O180" i="38" s="1"/>
  <c r="L180" i="38"/>
  <c r="K180" i="38"/>
  <c r="H180" i="38"/>
  <c r="I180" i="38" s="1"/>
  <c r="F180" i="38"/>
  <c r="E180" i="38"/>
  <c r="N179" i="38"/>
  <c r="L179" i="38"/>
  <c r="K179" i="38"/>
  <c r="H179" i="38"/>
  <c r="I179" i="38" s="1"/>
  <c r="I199" i="38" s="1"/>
  <c r="F179" i="38"/>
  <c r="E179" i="38"/>
  <c r="M177" i="38"/>
  <c r="J177" i="38"/>
  <c r="G177" i="38"/>
  <c r="D177" i="38"/>
  <c r="B177" i="38"/>
  <c r="M176" i="38"/>
  <c r="G176" i="38"/>
  <c r="B172" i="38"/>
  <c r="L171" i="38" s="1"/>
  <c r="L21" i="38" s="1"/>
  <c r="N171" i="38"/>
  <c r="K171" i="38"/>
  <c r="H171" i="38"/>
  <c r="I171" i="38" s="1"/>
  <c r="I21" i="38" s="1"/>
  <c r="E171" i="38"/>
  <c r="N170" i="38"/>
  <c r="O170" i="38" s="1"/>
  <c r="K170" i="38"/>
  <c r="L170" i="38" s="1"/>
  <c r="H170" i="38"/>
  <c r="E170" i="38"/>
  <c r="O169" i="38"/>
  <c r="N169" i="38"/>
  <c r="K169" i="38"/>
  <c r="H169" i="38"/>
  <c r="I169" i="38" s="1"/>
  <c r="E169" i="38"/>
  <c r="N168" i="38"/>
  <c r="O168" i="38" s="1"/>
  <c r="K168" i="38"/>
  <c r="L168" i="38" s="1"/>
  <c r="H168" i="38"/>
  <c r="E168" i="38"/>
  <c r="N167" i="38"/>
  <c r="O167" i="38" s="1"/>
  <c r="K167" i="38"/>
  <c r="H167" i="38"/>
  <c r="I167" i="38" s="1"/>
  <c r="F167" i="38"/>
  <c r="E167" i="38"/>
  <c r="N166" i="38"/>
  <c r="K166" i="38"/>
  <c r="L166" i="38" s="1"/>
  <c r="H166" i="38"/>
  <c r="E166" i="38"/>
  <c r="N165" i="38"/>
  <c r="O165" i="38" s="1"/>
  <c r="K165" i="38"/>
  <c r="H165" i="38"/>
  <c r="I165" i="38" s="1"/>
  <c r="F165" i="38"/>
  <c r="E165" i="38"/>
  <c r="N164" i="38"/>
  <c r="K164" i="38"/>
  <c r="L164" i="38" s="1"/>
  <c r="H164" i="38"/>
  <c r="E164" i="38"/>
  <c r="N163" i="38"/>
  <c r="O163" i="38" s="1"/>
  <c r="K163" i="38"/>
  <c r="H163" i="38"/>
  <c r="I163" i="38" s="1"/>
  <c r="F163" i="38"/>
  <c r="E163" i="38"/>
  <c r="N162" i="38"/>
  <c r="K162" i="38"/>
  <c r="L162" i="38" s="1"/>
  <c r="H162" i="38"/>
  <c r="I162" i="38" s="1"/>
  <c r="E162" i="38"/>
  <c r="O161" i="38"/>
  <c r="N161" i="38"/>
  <c r="K161" i="38"/>
  <c r="H161" i="38"/>
  <c r="I161" i="38" s="1"/>
  <c r="F161" i="38"/>
  <c r="E161" i="38"/>
  <c r="N160" i="38"/>
  <c r="K160" i="38"/>
  <c r="L160" i="38" s="1"/>
  <c r="H160" i="38"/>
  <c r="I160" i="38" s="1"/>
  <c r="E160" i="38"/>
  <c r="O159" i="38"/>
  <c r="N159" i="38"/>
  <c r="K159" i="38"/>
  <c r="H159" i="38"/>
  <c r="I159" i="38" s="1"/>
  <c r="F159" i="38"/>
  <c r="E159" i="38"/>
  <c r="N158" i="38"/>
  <c r="K158" i="38"/>
  <c r="L158" i="38" s="1"/>
  <c r="H158" i="38"/>
  <c r="E158" i="38"/>
  <c r="N157" i="38"/>
  <c r="O157" i="38" s="1"/>
  <c r="K157" i="38"/>
  <c r="H157" i="38"/>
  <c r="I157" i="38" s="1"/>
  <c r="F157" i="38"/>
  <c r="E157" i="38"/>
  <c r="N156" i="38"/>
  <c r="K156" i="38"/>
  <c r="L156" i="38" s="1"/>
  <c r="H156" i="38"/>
  <c r="I156" i="38" s="1"/>
  <c r="E156" i="38"/>
  <c r="N155" i="38"/>
  <c r="O155" i="38" s="1"/>
  <c r="L155" i="38"/>
  <c r="K155" i="38"/>
  <c r="H155" i="38"/>
  <c r="F155" i="38"/>
  <c r="E155" i="38"/>
  <c r="N154" i="38"/>
  <c r="K154" i="38"/>
  <c r="H154" i="38"/>
  <c r="I154" i="38" s="1"/>
  <c r="F154" i="38"/>
  <c r="E154" i="38"/>
  <c r="N153" i="38"/>
  <c r="L153" i="38"/>
  <c r="K153" i="38"/>
  <c r="H153" i="38"/>
  <c r="F153" i="38"/>
  <c r="E153" i="38"/>
  <c r="N152" i="38"/>
  <c r="K152" i="38"/>
  <c r="H152" i="38"/>
  <c r="H172" i="38" s="1"/>
  <c r="F152" i="38"/>
  <c r="E152" i="38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E144" i="38"/>
  <c r="F144" i="38" s="1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E142" i="38"/>
  <c r="F142" i="38" s="1"/>
  <c r="N141" i="38"/>
  <c r="O141" i="38" s="1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E140" i="38"/>
  <c r="F140" i="38" s="1"/>
  <c r="N139" i="38"/>
  <c r="O139" i="38" s="1"/>
  <c r="K139" i="38"/>
  <c r="L139" i="38" s="1"/>
  <c r="H139" i="38"/>
  <c r="I139" i="38" s="1"/>
  <c r="E139" i="38"/>
  <c r="F139" i="38" s="1"/>
  <c r="O138" i="38"/>
  <c r="N138" i="38"/>
  <c r="K138" i="38"/>
  <c r="L138" i="38" s="1"/>
  <c r="H138" i="38"/>
  <c r="I138" i="38" s="1"/>
  <c r="E138" i="38"/>
  <c r="F138" i="38" s="1"/>
  <c r="N137" i="38"/>
  <c r="O137" i="38" s="1"/>
  <c r="K137" i="38"/>
  <c r="L137" i="38" s="1"/>
  <c r="H137" i="38"/>
  <c r="I137" i="38" s="1"/>
  <c r="E137" i="38"/>
  <c r="F137" i="38" s="1"/>
  <c r="N136" i="38"/>
  <c r="O136" i="38" s="1"/>
  <c r="K136" i="38"/>
  <c r="L136" i="38" s="1"/>
  <c r="H136" i="38"/>
  <c r="I136" i="38" s="1"/>
  <c r="F136" i="38"/>
  <c r="E136" i="38"/>
  <c r="N135" i="38"/>
  <c r="O135" i="38" s="1"/>
  <c r="K135" i="38"/>
  <c r="L135" i="38" s="1"/>
  <c r="H135" i="38"/>
  <c r="I135" i="38" s="1"/>
  <c r="E135" i="38"/>
  <c r="F135" i="38" s="1"/>
  <c r="N134" i="38"/>
  <c r="O134" i="38" s="1"/>
  <c r="O19" i="38" s="1"/>
  <c r="K134" i="38"/>
  <c r="L134" i="38" s="1"/>
  <c r="L19" i="38" s="1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E133" i="38"/>
  <c r="F133" i="38" s="1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N130" i="38"/>
  <c r="O130" i="38" s="1"/>
  <c r="O18" i="38" s="1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E128" i="38"/>
  <c r="F128" i="38" s="1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E126" i="38"/>
  <c r="F126" i="38" s="1"/>
  <c r="N125" i="38"/>
  <c r="K125" i="38"/>
  <c r="H125" i="38"/>
  <c r="F125" i="38"/>
  <c r="E125" i="38"/>
  <c r="M123" i="38"/>
  <c r="J123" i="38"/>
  <c r="G123" i="38"/>
  <c r="D123" i="38"/>
  <c r="B123" i="38"/>
  <c r="M122" i="38"/>
  <c r="G122" i="38"/>
  <c r="B118" i="38"/>
  <c r="L117" i="38" s="1"/>
  <c r="N117" i="38"/>
  <c r="K117" i="38"/>
  <c r="H117" i="38"/>
  <c r="I117" i="38" s="1"/>
  <c r="E117" i="38"/>
  <c r="N116" i="38"/>
  <c r="O116" i="38" s="1"/>
  <c r="K116" i="38"/>
  <c r="L116" i="38" s="1"/>
  <c r="H116" i="38"/>
  <c r="E116" i="38"/>
  <c r="O115" i="38"/>
  <c r="O29" i="38" s="1"/>
  <c r="N115" i="38"/>
  <c r="K115" i="38"/>
  <c r="H115" i="38"/>
  <c r="H29" i="38" s="1"/>
  <c r="E115" i="38"/>
  <c r="N114" i="38"/>
  <c r="O114" i="38" s="1"/>
  <c r="K114" i="38"/>
  <c r="L114" i="38" s="1"/>
  <c r="H114" i="38"/>
  <c r="E114" i="38"/>
  <c r="N113" i="38"/>
  <c r="O113" i="38" s="1"/>
  <c r="K113" i="38"/>
  <c r="H113" i="38"/>
  <c r="I113" i="38" s="1"/>
  <c r="F113" i="38"/>
  <c r="E113" i="38"/>
  <c r="N112" i="38"/>
  <c r="K112" i="38"/>
  <c r="L112" i="38" s="1"/>
  <c r="L28" i="38" s="1"/>
  <c r="H112" i="38"/>
  <c r="E112" i="38"/>
  <c r="N111" i="38"/>
  <c r="O111" i="38" s="1"/>
  <c r="K111" i="38"/>
  <c r="H111" i="38"/>
  <c r="I111" i="38" s="1"/>
  <c r="F111" i="38"/>
  <c r="E111" i="38"/>
  <c r="N110" i="38"/>
  <c r="K110" i="38"/>
  <c r="L110" i="38" s="1"/>
  <c r="L27" i="38" s="1"/>
  <c r="H110" i="38"/>
  <c r="H27" i="38" s="1"/>
  <c r="E110" i="38"/>
  <c r="N109" i="38"/>
  <c r="O109" i="38" s="1"/>
  <c r="L109" i="38"/>
  <c r="K109" i="38"/>
  <c r="H109" i="38"/>
  <c r="F109" i="38"/>
  <c r="E109" i="38"/>
  <c r="N108" i="38"/>
  <c r="K108" i="38"/>
  <c r="H108" i="38"/>
  <c r="I108" i="38" s="1"/>
  <c r="I25" i="38" s="1"/>
  <c r="F108" i="38"/>
  <c r="E108" i="38"/>
  <c r="N107" i="38"/>
  <c r="L107" i="38"/>
  <c r="K107" i="38"/>
  <c r="H107" i="38"/>
  <c r="F107" i="38"/>
  <c r="E107" i="38"/>
  <c r="N106" i="38"/>
  <c r="K106" i="38"/>
  <c r="H106" i="38"/>
  <c r="I106" i="38" s="1"/>
  <c r="F106" i="38"/>
  <c r="E106" i="38"/>
  <c r="N105" i="38"/>
  <c r="L105" i="38"/>
  <c r="K105" i="38"/>
  <c r="H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L103" i="38"/>
  <c r="K103" i="38"/>
  <c r="H103" i="38"/>
  <c r="E103" i="38"/>
  <c r="N102" i="38"/>
  <c r="O102" i="38" s="1"/>
  <c r="K102" i="38"/>
  <c r="H102" i="38"/>
  <c r="I102" i="38" s="1"/>
  <c r="F102" i="38"/>
  <c r="E102" i="38"/>
  <c r="N101" i="38"/>
  <c r="L101" i="38"/>
  <c r="K101" i="38"/>
  <c r="H101" i="38"/>
  <c r="F101" i="38"/>
  <c r="E101" i="38"/>
  <c r="N100" i="38"/>
  <c r="K100" i="38"/>
  <c r="H100" i="38"/>
  <c r="I100" i="38" s="1"/>
  <c r="F100" i="38"/>
  <c r="E100" i="38"/>
  <c r="N99" i="38"/>
  <c r="L99" i="38"/>
  <c r="K99" i="38"/>
  <c r="H99" i="38"/>
  <c r="E99" i="38"/>
  <c r="O98" i="38"/>
  <c r="N98" i="38"/>
  <c r="K98" i="38"/>
  <c r="H98" i="38"/>
  <c r="E98" i="38"/>
  <c r="M96" i="38"/>
  <c r="J96" i="38"/>
  <c r="G96" i="38"/>
  <c r="D96" i="38"/>
  <c r="B96" i="38"/>
  <c r="M95" i="38"/>
  <c r="G95" i="38"/>
  <c r="B91" i="38"/>
  <c r="L89" i="38" s="1"/>
  <c r="L20" i="38" s="1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K89" i="38"/>
  <c r="H89" i="38"/>
  <c r="I89" i="38" s="1"/>
  <c r="I20" i="38" s="1"/>
  <c r="E89" i="38"/>
  <c r="F89" i="38" s="1"/>
  <c r="F20" i="38" s="1"/>
  <c r="N88" i="38"/>
  <c r="K88" i="38"/>
  <c r="L88" i="38" s="1"/>
  <c r="H88" i="38"/>
  <c r="I88" i="38" s="1"/>
  <c r="E88" i="38"/>
  <c r="N87" i="38"/>
  <c r="O87" i="38" s="1"/>
  <c r="L87" i="38"/>
  <c r="K87" i="38"/>
  <c r="H87" i="38"/>
  <c r="E87" i="38"/>
  <c r="F87" i="38" s="1"/>
  <c r="O86" i="38"/>
  <c r="N86" i="38"/>
  <c r="K86" i="38"/>
  <c r="L86" i="38" s="1"/>
  <c r="H86" i="38"/>
  <c r="I86" i="38" s="1"/>
  <c r="E86" i="38"/>
  <c r="N85" i="38"/>
  <c r="O85" i="38" s="1"/>
  <c r="K85" i="38"/>
  <c r="L85" i="38" s="1"/>
  <c r="H85" i="38"/>
  <c r="I85" i="38" s="1"/>
  <c r="E85" i="38"/>
  <c r="N84" i="38"/>
  <c r="O84" i="38" s="1"/>
  <c r="L84" i="38"/>
  <c r="K84" i="38"/>
  <c r="H84" i="38"/>
  <c r="E84" i="38"/>
  <c r="F84" i="38" s="1"/>
  <c r="N83" i="38"/>
  <c r="O83" i="38" s="1"/>
  <c r="K83" i="38"/>
  <c r="L83" i="38" s="1"/>
  <c r="H83" i="38"/>
  <c r="E83" i="38"/>
  <c r="F83" i="38" s="1"/>
  <c r="N82" i="38"/>
  <c r="O82" i="38" s="1"/>
  <c r="K82" i="38"/>
  <c r="H82" i="38"/>
  <c r="I82" i="38" s="1"/>
  <c r="E82" i="38"/>
  <c r="F82" i="38" s="1"/>
  <c r="N81" i="38"/>
  <c r="K81" i="38"/>
  <c r="L81" i="38" s="1"/>
  <c r="H81" i="38"/>
  <c r="I81" i="38" s="1"/>
  <c r="E81" i="38"/>
  <c r="N80" i="38"/>
  <c r="O80" i="38" s="1"/>
  <c r="L80" i="38"/>
  <c r="K80" i="38"/>
  <c r="H80" i="38"/>
  <c r="E80" i="38"/>
  <c r="F80" i="38" s="1"/>
  <c r="N79" i="38"/>
  <c r="O79" i="38" s="1"/>
  <c r="L79" i="38"/>
  <c r="K79" i="38"/>
  <c r="H79" i="38"/>
  <c r="I79" i="38" s="1"/>
  <c r="E79" i="38"/>
  <c r="F79" i="38" s="1"/>
  <c r="N78" i="38"/>
  <c r="K78" i="38"/>
  <c r="L78" i="38" s="1"/>
  <c r="H78" i="38"/>
  <c r="I78" i="38" s="1"/>
  <c r="E78" i="38"/>
  <c r="N77" i="38"/>
  <c r="O77" i="38" s="1"/>
  <c r="L77" i="38"/>
  <c r="K77" i="38"/>
  <c r="H77" i="38"/>
  <c r="E77" i="38"/>
  <c r="F77" i="38" s="1"/>
  <c r="N76" i="38"/>
  <c r="N31" i="38" s="1"/>
  <c r="K76" i="38"/>
  <c r="L76" i="38" s="1"/>
  <c r="L31" i="38" s="1"/>
  <c r="H76" i="38"/>
  <c r="E76" i="38"/>
  <c r="F76" i="38" s="1"/>
  <c r="F31" i="38" s="1"/>
  <c r="O75" i="38"/>
  <c r="O30" i="38" s="1"/>
  <c r="N75" i="38"/>
  <c r="K75" i="38"/>
  <c r="I75" i="38"/>
  <c r="I30" i="38" s="1"/>
  <c r="H75" i="38"/>
  <c r="E75" i="38"/>
  <c r="N74" i="38"/>
  <c r="O74" i="38" s="1"/>
  <c r="L74" i="38"/>
  <c r="K74" i="38"/>
  <c r="H74" i="38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K72" i="38"/>
  <c r="L72" i="38" s="1"/>
  <c r="H72" i="38"/>
  <c r="I72" i="38" s="1"/>
  <c r="E72" i="38"/>
  <c r="F72" i="38" s="1"/>
  <c r="N71" i="38"/>
  <c r="K71" i="38"/>
  <c r="L71" i="38" s="1"/>
  <c r="I71" i="38"/>
  <c r="H71" i="38"/>
  <c r="E71" i="38"/>
  <c r="M69" i="38"/>
  <c r="J69" i="38"/>
  <c r="G69" i="38"/>
  <c r="D69" i="38"/>
  <c r="B69" i="38"/>
  <c r="M68" i="38"/>
  <c r="G68" i="38"/>
  <c r="B64" i="38"/>
  <c r="L63" i="38" s="1"/>
  <c r="O63" i="38"/>
  <c r="N63" i="38"/>
  <c r="K63" i="38"/>
  <c r="I63" i="38"/>
  <c r="H63" i="38"/>
  <c r="E63" i="38"/>
  <c r="N62" i="38"/>
  <c r="O62" i="38" s="1"/>
  <c r="L62" i="38"/>
  <c r="K62" i="38"/>
  <c r="H62" i="38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K60" i="38"/>
  <c r="I60" i="38"/>
  <c r="H60" i="38"/>
  <c r="E60" i="38"/>
  <c r="N59" i="38"/>
  <c r="O59" i="38" s="1"/>
  <c r="K59" i="38"/>
  <c r="L59" i="38" s="1"/>
  <c r="I59" i="38"/>
  <c r="H59" i="38"/>
  <c r="E59" i="38"/>
  <c r="F59" i="38" s="1"/>
  <c r="O58" i="38"/>
  <c r="N58" i="38"/>
  <c r="K58" i="38"/>
  <c r="H58" i="38"/>
  <c r="I58" i="38" s="1"/>
  <c r="E58" i="38"/>
  <c r="F58" i="38" s="1"/>
  <c r="N57" i="38"/>
  <c r="K57" i="38"/>
  <c r="L57" i="38" s="1"/>
  <c r="I57" i="38"/>
  <c r="H57" i="38"/>
  <c r="E57" i="38"/>
  <c r="F57" i="38" s="1"/>
  <c r="N56" i="38"/>
  <c r="O56" i="38" s="1"/>
  <c r="K56" i="38"/>
  <c r="L56" i="38" s="1"/>
  <c r="H56" i="38"/>
  <c r="E56" i="38"/>
  <c r="F56" i="38" s="1"/>
  <c r="N55" i="38"/>
  <c r="O55" i="38" s="1"/>
  <c r="O17" i="38" s="1"/>
  <c r="K55" i="38"/>
  <c r="I55" i="38"/>
  <c r="H55" i="38"/>
  <c r="E55" i="38"/>
  <c r="N54" i="38"/>
  <c r="O54" i="38" s="1"/>
  <c r="L54" i="38"/>
  <c r="K54" i="38"/>
  <c r="H54" i="38"/>
  <c r="E54" i="38"/>
  <c r="F54" i="38" s="1"/>
  <c r="O53" i="38"/>
  <c r="N53" i="38"/>
  <c r="K53" i="38"/>
  <c r="H53" i="38"/>
  <c r="I53" i="38" s="1"/>
  <c r="E53" i="38"/>
  <c r="F53" i="38" s="1"/>
  <c r="N52" i="38"/>
  <c r="K52" i="38"/>
  <c r="L52" i="38" s="1"/>
  <c r="I52" i="38"/>
  <c r="H52" i="38"/>
  <c r="E52" i="38"/>
  <c r="F52" i="38" s="1"/>
  <c r="N51" i="38"/>
  <c r="O51" i="38" s="1"/>
  <c r="L51" i="38"/>
  <c r="K51" i="38"/>
  <c r="H51" i="38"/>
  <c r="I51" i="38" s="1"/>
  <c r="E51" i="38"/>
  <c r="F51" i="38" s="1"/>
  <c r="N50" i="38"/>
  <c r="L50" i="38"/>
  <c r="K50" i="38"/>
  <c r="H50" i="38"/>
  <c r="E50" i="38"/>
  <c r="F50" i="38" s="1"/>
  <c r="F24" i="38" s="1"/>
  <c r="N49" i="38"/>
  <c r="O49" i="38" s="1"/>
  <c r="L49" i="38"/>
  <c r="K49" i="38"/>
  <c r="H49" i="38"/>
  <c r="I49" i="38" s="1"/>
  <c r="E49" i="38"/>
  <c r="F49" i="38" s="1"/>
  <c r="N48" i="38"/>
  <c r="K48" i="38"/>
  <c r="L48" i="38" s="1"/>
  <c r="I48" i="38"/>
  <c r="H48" i="38"/>
  <c r="E48" i="38"/>
  <c r="N47" i="38"/>
  <c r="O47" i="38" s="1"/>
  <c r="O22" i="38" s="1"/>
  <c r="L47" i="38"/>
  <c r="K47" i="38"/>
  <c r="H47" i="38"/>
  <c r="E47" i="38"/>
  <c r="F47" i="38" s="1"/>
  <c r="F22" i="38" s="1"/>
  <c r="N46" i="38"/>
  <c r="O46" i="38" s="1"/>
  <c r="K46" i="38"/>
  <c r="H46" i="38"/>
  <c r="I46" i="38" s="1"/>
  <c r="E46" i="38"/>
  <c r="F46" i="38" s="1"/>
  <c r="N45" i="38"/>
  <c r="O45" i="38" s="1"/>
  <c r="K45" i="38"/>
  <c r="H45" i="38"/>
  <c r="I45" i="38" s="1"/>
  <c r="E45" i="38"/>
  <c r="F45" i="38" s="1"/>
  <c r="N44" i="38"/>
  <c r="K44" i="38"/>
  <c r="L44" i="38" s="1"/>
  <c r="I44" i="38"/>
  <c r="H44" i="38"/>
  <c r="E44" i="38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J31" i="38"/>
  <c r="H31" i="38"/>
  <c r="G31" i="38"/>
  <c r="E31" i="38"/>
  <c r="D31" i="38"/>
  <c r="C31" i="38"/>
  <c r="B31" i="38"/>
  <c r="N30" i="38"/>
  <c r="M30" i="38"/>
  <c r="K30" i="38"/>
  <c r="J30" i="38"/>
  <c r="H30" i="38"/>
  <c r="G30" i="38"/>
  <c r="E30" i="38"/>
  <c r="D30" i="38"/>
  <c r="C30" i="38"/>
  <c r="B30" i="38"/>
  <c r="N29" i="38"/>
  <c r="M29" i="38"/>
  <c r="K29" i="38"/>
  <c r="J29" i="38"/>
  <c r="G29" i="38"/>
  <c r="E29" i="38"/>
  <c r="D29" i="38"/>
  <c r="C29" i="38"/>
  <c r="B29" i="38"/>
  <c r="N28" i="38"/>
  <c r="M28" i="38"/>
  <c r="J28" i="38"/>
  <c r="H28" i="38"/>
  <c r="G28" i="38"/>
  <c r="E28" i="38"/>
  <c r="D28" i="38"/>
  <c r="C28" i="38"/>
  <c r="B28" i="38"/>
  <c r="N27" i="38"/>
  <c r="M27" i="38"/>
  <c r="K27" i="38"/>
  <c r="J27" i="38"/>
  <c r="G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H22" i="38"/>
  <c r="G22" i="38"/>
  <c r="E22" i="38"/>
  <c r="D22" i="38"/>
  <c r="C22" i="38"/>
  <c r="B22" i="38"/>
  <c r="N21" i="38"/>
  <c r="M21" i="38"/>
  <c r="K21" i="38"/>
  <c r="J21" i="38"/>
  <c r="H21" i="38"/>
  <c r="G21" i="38"/>
  <c r="E21" i="38"/>
  <c r="D21" i="38"/>
  <c r="C21" i="38"/>
  <c r="B21" i="38"/>
  <c r="N20" i="38"/>
  <c r="M20" i="38"/>
  <c r="K20" i="38"/>
  <c r="J20" i="38"/>
  <c r="H20" i="38"/>
  <c r="G20" i="38"/>
  <c r="E20" i="38"/>
  <c r="D20" i="38"/>
  <c r="C20" i="38"/>
  <c r="B20" i="38"/>
  <c r="N19" i="38"/>
  <c r="M19" i="38"/>
  <c r="K19" i="38"/>
  <c r="J19" i="38"/>
  <c r="H19" i="38"/>
  <c r="G19" i="38"/>
  <c r="F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L198" i="37" s="1"/>
  <c r="N198" i="37"/>
  <c r="O198" i="37" s="1"/>
  <c r="K198" i="37"/>
  <c r="H198" i="37"/>
  <c r="I198" i="37" s="1"/>
  <c r="F198" i="37"/>
  <c r="E198" i="37"/>
  <c r="N197" i="37"/>
  <c r="K197" i="37"/>
  <c r="L197" i="37" s="1"/>
  <c r="H197" i="37"/>
  <c r="I197" i="37" s="1"/>
  <c r="E197" i="37"/>
  <c r="N196" i="37"/>
  <c r="O196" i="37" s="1"/>
  <c r="K196" i="37"/>
  <c r="H196" i="37"/>
  <c r="F196" i="37"/>
  <c r="E196" i="37"/>
  <c r="N195" i="37"/>
  <c r="K195" i="37"/>
  <c r="L195" i="37" s="1"/>
  <c r="I195" i="37"/>
  <c r="H195" i="37"/>
  <c r="E195" i="37"/>
  <c r="N194" i="37"/>
  <c r="O194" i="37" s="1"/>
  <c r="K194" i="37"/>
  <c r="H194" i="37"/>
  <c r="F194" i="37"/>
  <c r="E194" i="37"/>
  <c r="N193" i="37"/>
  <c r="K193" i="37"/>
  <c r="L193" i="37" s="1"/>
  <c r="H193" i="37"/>
  <c r="I193" i="37" s="1"/>
  <c r="E193" i="37"/>
  <c r="N192" i="37"/>
  <c r="O192" i="37" s="1"/>
  <c r="L192" i="37"/>
  <c r="K192" i="37"/>
  <c r="H192" i="37"/>
  <c r="E192" i="37"/>
  <c r="F192" i="37" s="1"/>
  <c r="N191" i="37"/>
  <c r="K191" i="37"/>
  <c r="H191" i="37"/>
  <c r="I191" i="37" s="1"/>
  <c r="E191" i="37"/>
  <c r="N190" i="37"/>
  <c r="O190" i="37" s="1"/>
  <c r="K190" i="37"/>
  <c r="L190" i="37" s="1"/>
  <c r="H190" i="37"/>
  <c r="E190" i="37"/>
  <c r="N189" i="37"/>
  <c r="O189" i="37" s="1"/>
  <c r="K189" i="37"/>
  <c r="H189" i="37"/>
  <c r="E189" i="37"/>
  <c r="F189" i="37" s="1"/>
  <c r="N188" i="37"/>
  <c r="K188" i="37"/>
  <c r="H188" i="37"/>
  <c r="I188" i="37" s="1"/>
  <c r="E188" i="37"/>
  <c r="N187" i="37"/>
  <c r="O187" i="37" s="1"/>
  <c r="K187" i="37"/>
  <c r="H187" i="37"/>
  <c r="I187" i="37" s="1"/>
  <c r="F187" i="37"/>
  <c r="E187" i="37"/>
  <c r="N186" i="37"/>
  <c r="K186" i="37"/>
  <c r="L186" i="37" s="1"/>
  <c r="H186" i="37"/>
  <c r="I186" i="37" s="1"/>
  <c r="E186" i="37"/>
  <c r="N185" i="37"/>
  <c r="O185" i="37" s="1"/>
  <c r="K185" i="37"/>
  <c r="L185" i="37" s="1"/>
  <c r="H185" i="37"/>
  <c r="E185" i="37"/>
  <c r="N184" i="37"/>
  <c r="O184" i="37" s="1"/>
  <c r="K184" i="37"/>
  <c r="H184" i="37"/>
  <c r="I184" i="37" s="1"/>
  <c r="F184" i="37"/>
  <c r="E184" i="37"/>
  <c r="N183" i="37"/>
  <c r="K183" i="37"/>
  <c r="L183" i="37" s="1"/>
  <c r="H183" i="37"/>
  <c r="E183" i="37"/>
  <c r="N182" i="37"/>
  <c r="O182" i="37" s="1"/>
  <c r="K182" i="37"/>
  <c r="H182" i="37"/>
  <c r="E182" i="37"/>
  <c r="F182" i="37" s="1"/>
  <c r="N181" i="37"/>
  <c r="K181" i="37"/>
  <c r="H181" i="37"/>
  <c r="I181" i="37" s="1"/>
  <c r="F181" i="37"/>
  <c r="E181" i="37"/>
  <c r="N180" i="37"/>
  <c r="K180" i="37"/>
  <c r="L180" i="37" s="1"/>
  <c r="H180" i="37"/>
  <c r="E180" i="37"/>
  <c r="O179" i="37"/>
  <c r="N179" i="37"/>
  <c r="K179" i="37"/>
  <c r="H179" i="37"/>
  <c r="H199" i="37" s="1"/>
  <c r="E179" i="37"/>
  <c r="M177" i="37"/>
  <c r="J177" i="37"/>
  <c r="G177" i="37"/>
  <c r="D177" i="37"/>
  <c r="B177" i="37"/>
  <c r="M176" i="37"/>
  <c r="G176" i="37"/>
  <c r="B172" i="37"/>
  <c r="N171" i="37"/>
  <c r="K171" i="37"/>
  <c r="L171" i="37" s="1"/>
  <c r="L21" i="37" s="1"/>
  <c r="H171" i="37"/>
  <c r="I171" i="37" s="1"/>
  <c r="I21" i="37" s="1"/>
  <c r="E171" i="37"/>
  <c r="F171" i="37" s="1"/>
  <c r="O170" i="37"/>
  <c r="N170" i="37"/>
  <c r="K170" i="37"/>
  <c r="L170" i="37" s="1"/>
  <c r="H170" i="37"/>
  <c r="I170" i="37" s="1"/>
  <c r="F170" i="37"/>
  <c r="E170" i="37"/>
  <c r="O169" i="37"/>
  <c r="N169" i="37"/>
  <c r="L169" i="37"/>
  <c r="K169" i="37"/>
  <c r="H169" i="37"/>
  <c r="I169" i="37" s="1"/>
  <c r="E169" i="37"/>
  <c r="F169" i="37" s="1"/>
  <c r="N168" i="37"/>
  <c r="O168" i="37" s="1"/>
  <c r="L168" i="37"/>
  <c r="K168" i="37"/>
  <c r="H168" i="37"/>
  <c r="I168" i="37" s="1"/>
  <c r="E168" i="37"/>
  <c r="F168" i="37" s="1"/>
  <c r="O167" i="37"/>
  <c r="N167" i="37"/>
  <c r="K167" i="37"/>
  <c r="L167" i="37" s="1"/>
  <c r="H167" i="37"/>
  <c r="I167" i="37" s="1"/>
  <c r="F167" i="37"/>
  <c r="E167" i="37"/>
  <c r="N166" i="37"/>
  <c r="O166" i="37" s="1"/>
  <c r="L166" i="37"/>
  <c r="K166" i="37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K163" i="37"/>
  <c r="L163" i="37" s="1"/>
  <c r="H163" i="37"/>
  <c r="I163" i="37" s="1"/>
  <c r="E163" i="37"/>
  <c r="F163" i="37" s="1"/>
  <c r="N162" i="37"/>
  <c r="O162" i="37" s="1"/>
  <c r="L162" i="37"/>
  <c r="K162" i="37"/>
  <c r="H162" i="37"/>
  <c r="I162" i="37" s="1"/>
  <c r="F162" i="37"/>
  <c r="E162" i="37"/>
  <c r="N161" i="37"/>
  <c r="O161" i="37" s="1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E160" i="37"/>
  <c r="F160" i="37" s="1"/>
  <c r="O159" i="37"/>
  <c r="N159" i="37"/>
  <c r="K159" i="37"/>
  <c r="L159" i="37" s="1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L157" i="37"/>
  <c r="K157" i="37"/>
  <c r="H157" i="37"/>
  <c r="I157" i="37" s="1"/>
  <c r="E157" i="37"/>
  <c r="F157" i="37" s="1"/>
  <c r="O156" i="37"/>
  <c r="N156" i="37"/>
  <c r="K156" i="37"/>
  <c r="L156" i="37" s="1"/>
  <c r="H156" i="37"/>
  <c r="I156" i="37" s="1"/>
  <c r="F156" i="37"/>
  <c r="E156" i="37"/>
  <c r="N155" i="37"/>
  <c r="O155" i="37" s="1"/>
  <c r="K155" i="37"/>
  <c r="L155" i="37" s="1"/>
  <c r="H155" i="37"/>
  <c r="I155" i="37" s="1"/>
  <c r="E155" i="37"/>
  <c r="F155" i="37" s="1"/>
  <c r="O154" i="37"/>
  <c r="N154" i="37"/>
  <c r="K154" i="37"/>
  <c r="L154" i="37" s="1"/>
  <c r="H154" i="37"/>
  <c r="I154" i="37" s="1"/>
  <c r="F154" i="37"/>
  <c r="E154" i="37"/>
  <c r="O153" i="37"/>
  <c r="N153" i="37"/>
  <c r="L153" i="37"/>
  <c r="K153" i="37"/>
  <c r="H153" i="37"/>
  <c r="I153" i="37" s="1"/>
  <c r="E153" i="37"/>
  <c r="F153" i="37" s="1"/>
  <c r="N152" i="37"/>
  <c r="L152" i="37"/>
  <c r="K152" i="37"/>
  <c r="H152" i="37"/>
  <c r="H172" i="37" s="1"/>
  <c r="E152" i="37"/>
  <c r="M150" i="37"/>
  <c r="J150" i="37"/>
  <c r="G150" i="37"/>
  <c r="D150" i="37"/>
  <c r="B150" i="37"/>
  <c r="M149" i="37"/>
  <c r="G149" i="37"/>
  <c r="B145" i="37"/>
  <c r="O144" i="37" s="1"/>
  <c r="N144" i="37"/>
  <c r="K144" i="37"/>
  <c r="H144" i="37"/>
  <c r="I144" i="37" s="1"/>
  <c r="E144" i="37"/>
  <c r="N143" i="37"/>
  <c r="K143" i="37"/>
  <c r="L143" i="37" s="1"/>
  <c r="H143" i="37"/>
  <c r="E143" i="37"/>
  <c r="O142" i="37"/>
  <c r="N142" i="37"/>
  <c r="K142" i="37"/>
  <c r="H142" i="37"/>
  <c r="F142" i="37"/>
  <c r="E142" i="37"/>
  <c r="N141" i="37"/>
  <c r="K141" i="37"/>
  <c r="H141" i="37"/>
  <c r="E141" i="37"/>
  <c r="O140" i="37"/>
  <c r="N140" i="37"/>
  <c r="K140" i="37"/>
  <c r="H140" i="37"/>
  <c r="F140" i="37"/>
  <c r="E140" i="37"/>
  <c r="N139" i="37"/>
  <c r="K139" i="37"/>
  <c r="L139" i="37" s="1"/>
  <c r="H139" i="37"/>
  <c r="E139" i="37"/>
  <c r="O138" i="37"/>
  <c r="N138" i="37"/>
  <c r="K138" i="37"/>
  <c r="H138" i="37"/>
  <c r="I138" i="37" s="1"/>
  <c r="E138" i="37"/>
  <c r="N137" i="37"/>
  <c r="K137" i="37"/>
  <c r="H137" i="37"/>
  <c r="I137" i="37" s="1"/>
  <c r="E137" i="37"/>
  <c r="N136" i="37"/>
  <c r="K136" i="37"/>
  <c r="L136" i="37" s="1"/>
  <c r="H136" i="37"/>
  <c r="E136" i="37"/>
  <c r="O135" i="37"/>
  <c r="O19" i="37" s="1"/>
  <c r="N135" i="37"/>
  <c r="K135" i="37"/>
  <c r="H135" i="37"/>
  <c r="F135" i="37"/>
  <c r="F19" i="37" s="1"/>
  <c r="E135" i="37"/>
  <c r="N134" i="37"/>
  <c r="K134" i="37"/>
  <c r="H134" i="37"/>
  <c r="E134" i="37"/>
  <c r="N133" i="37"/>
  <c r="O133" i="37" s="1"/>
  <c r="K133" i="37"/>
  <c r="H133" i="37"/>
  <c r="E133" i="37"/>
  <c r="O132" i="37"/>
  <c r="N132" i="37"/>
  <c r="K132" i="37"/>
  <c r="H132" i="37"/>
  <c r="F132" i="37"/>
  <c r="E132" i="37"/>
  <c r="N131" i="37"/>
  <c r="K131" i="37"/>
  <c r="L131" i="37" s="1"/>
  <c r="H131" i="37"/>
  <c r="E131" i="37"/>
  <c r="O130" i="37"/>
  <c r="N130" i="37"/>
  <c r="K130" i="37"/>
  <c r="H130" i="37"/>
  <c r="I130" i="37" s="1"/>
  <c r="E130" i="37"/>
  <c r="N129" i="37"/>
  <c r="L129" i="37"/>
  <c r="K129" i="37"/>
  <c r="H129" i="37"/>
  <c r="E129" i="37"/>
  <c r="O128" i="37"/>
  <c r="N128" i="37"/>
  <c r="K128" i="37"/>
  <c r="H128" i="37"/>
  <c r="I128" i="37" s="1"/>
  <c r="F128" i="37"/>
  <c r="E128" i="37"/>
  <c r="N127" i="37"/>
  <c r="K127" i="37"/>
  <c r="H127" i="37"/>
  <c r="I127" i="37" s="1"/>
  <c r="I18" i="37" s="1"/>
  <c r="E127" i="37"/>
  <c r="N126" i="37"/>
  <c r="K126" i="37"/>
  <c r="H126" i="37"/>
  <c r="I126" i="37" s="1"/>
  <c r="E126" i="37"/>
  <c r="N125" i="37"/>
  <c r="L125" i="37"/>
  <c r="K125" i="37"/>
  <c r="H125" i="37"/>
  <c r="F125" i="37"/>
  <c r="E125" i="37"/>
  <c r="M123" i="37"/>
  <c r="J123" i="37"/>
  <c r="G123" i="37"/>
  <c r="D123" i="37"/>
  <c r="B123" i="37"/>
  <c r="M122" i="37"/>
  <c r="G122" i="37"/>
  <c r="B118" i="37"/>
  <c r="O117" i="37" s="1"/>
  <c r="N117" i="37"/>
  <c r="K117" i="37"/>
  <c r="L117" i="37" s="1"/>
  <c r="H117" i="37"/>
  <c r="I117" i="37" s="1"/>
  <c r="E117" i="37"/>
  <c r="N116" i="37"/>
  <c r="O116" i="37" s="1"/>
  <c r="K116" i="37"/>
  <c r="L116" i="37" s="1"/>
  <c r="H116" i="37"/>
  <c r="E116" i="37"/>
  <c r="O115" i="37"/>
  <c r="N115" i="37"/>
  <c r="K115" i="37"/>
  <c r="H115" i="37"/>
  <c r="I115" i="37" s="1"/>
  <c r="F115" i="37"/>
  <c r="E115" i="37"/>
  <c r="N114" i="37"/>
  <c r="L114" i="37"/>
  <c r="K114" i="37"/>
  <c r="H114" i="37"/>
  <c r="E114" i="37"/>
  <c r="N113" i="37"/>
  <c r="O113" i="37" s="1"/>
  <c r="K113" i="37"/>
  <c r="H113" i="37"/>
  <c r="F113" i="37"/>
  <c r="E113" i="37"/>
  <c r="N112" i="37"/>
  <c r="K112" i="37"/>
  <c r="H112" i="37"/>
  <c r="E112" i="37"/>
  <c r="N111" i="37"/>
  <c r="O111" i="37" s="1"/>
  <c r="O30" i="37" s="1"/>
  <c r="K111" i="37"/>
  <c r="H111" i="37"/>
  <c r="I111" i="37" s="1"/>
  <c r="I30" i="37" s="1"/>
  <c r="F111" i="37"/>
  <c r="F30" i="37" s="1"/>
  <c r="E111" i="37"/>
  <c r="N110" i="37"/>
  <c r="L110" i="37"/>
  <c r="K110" i="37"/>
  <c r="H110" i="37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E108" i="37"/>
  <c r="O107" i="37"/>
  <c r="N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F106" i="37"/>
  <c r="F25" i="37" s="1"/>
  <c r="E106" i="37"/>
  <c r="N105" i="37"/>
  <c r="O105" i="37" s="1"/>
  <c r="K105" i="37"/>
  <c r="H105" i="37"/>
  <c r="I105" i="37" s="1"/>
  <c r="F105" i="37"/>
  <c r="E105" i="37"/>
  <c r="N104" i="37"/>
  <c r="K104" i="37"/>
  <c r="L104" i="37" s="1"/>
  <c r="H104" i="37"/>
  <c r="I104" i="37" s="1"/>
  <c r="E104" i="37"/>
  <c r="N103" i="37"/>
  <c r="O103" i="37" s="1"/>
  <c r="L103" i="37"/>
  <c r="K103" i="37"/>
  <c r="H103" i="37"/>
  <c r="I103" i="37" s="1"/>
  <c r="F103" i="37"/>
  <c r="E103" i="37"/>
  <c r="N102" i="37"/>
  <c r="L102" i="37"/>
  <c r="K102" i="37"/>
  <c r="H102" i="37"/>
  <c r="I102" i="37" s="1"/>
  <c r="E102" i="37"/>
  <c r="O101" i="37"/>
  <c r="N101" i="37"/>
  <c r="K101" i="37"/>
  <c r="H101" i="37"/>
  <c r="I101" i="37" s="1"/>
  <c r="F101" i="37"/>
  <c r="E101" i="37"/>
  <c r="N100" i="37"/>
  <c r="K100" i="37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L98" i="37"/>
  <c r="K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K90" i="37"/>
  <c r="H90" i="37"/>
  <c r="E90" i="37"/>
  <c r="N89" i="37"/>
  <c r="K89" i="37"/>
  <c r="H89" i="37"/>
  <c r="E89" i="37"/>
  <c r="N88" i="37"/>
  <c r="K88" i="37"/>
  <c r="H88" i="37"/>
  <c r="E88" i="37"/>
  <c r="N87" i="37"/>
  <c r="K87" i="37"/>
  <c r="H87" i="37"/>
  <c r="E87" i="37"/>
  <c r="N86" i="37"/>
  <c r="K86" i="37"/>
  <c r="H86" i="37"/>
  <c r="E86" i="37"/>
  <c r="N85" i="37"/>
  <c r="K85" i="37"/>
  <c r="H85" i="37"/>
  <c r="E85" i="37"/>
  <c r="N84" i="37"/>
  <c r="K84" i="37"/>
  <c r="H84" i="37"/>
  <c r="E84" i="37"/>
  <c r="N83" i="37"/>
  <c r="K83" i="37"/>
  <c r="H83" i="37"/>
  <c r="E83" i="37"/>
  <c r="N82" i="37"/>
  <c r="K82" i="37"/>
  <c r="H82" i="37"/>
  <c r="E82" i="37"/>
  <c r="N81" i="37"/>
  <c r="K81" i="37"/>
  <c r="H81" i="37"/>
  <c r="E81" i="37"/>
  <c r="N80" i="37"/>
  <c r="K80" i="37"/>
  <c r="H80" i="37"/>
  <c r="E80" i="37"/>
  <c r="N79" i="37"/>
  <c r="K79" i="37"/>
  <c r="H79" i="37"/>
  <c r="E79" i="37"/>
  <c r="N78" i="37"/>
  <c r="K78" i="37"/>
  <c r="H78" i="37"/>
  <c r="E78" i="37"/>
  <c r="N77" i="37"/>
  <c r="N29" i="37" s="1"/>
  <c r="K77" i="37"/>
  <c r="H77" i="37"/>
  <c r="E77" i="37"/>
  <c r="N76" i="37"/>
  <c r="K76" i="37"/>
  <c r="H76" i="37"/>
  <c r="E76" i="37"/>
  <c r="N75" i="37"/>
  <c r="N23" i="37" s="1"/>
  <c r="K75" i="37"/>
  <c r="H75" i="37"/>
  <c r="E75" i="37"/>
  <c r="N74" i="37"/>
  <c r="K74" i="37"/>
  <c r="K22" i="37" s="1"/>
  <c r="H74" i="37"/>
  <c r="E74" i="37"/>
  <c r="N73" i="37"/>
  <c r="K73" i="37"/>
  <c r="H73" i="37"/>
  <c r="E73" i="37"/>
  <c r="N72" i="37"/>
  <c r="K72" i="37"/>
  <c r="H72" i="37"/>
  <c r="E72" i="37"/>
  <c r="N71" i="37"/>
  <c r="K71" i="37"/>
  <c r="H71" i="37"/>
  <c r="E71" i="37"/>
  <c r="M69" i="37"/>
  <c r="J69" i="37"/>
  <c r="G69" i="37"/>
  <c r="D69" i="37"/>
  <c r="B69" i="37"/>
  <c r="M68" i="37"/>
  <c r="G68" i="37"/>
  <c r="B64" i="37"/>
  <c r="N63" i="37"/>
  <c r="L63" i="37"/>
  <c r="K63" i="37"/>
  <c r="H63" i="37"/>
  <c r="I63" i="37" s="1"/>
  <c r="E63" i="37"/>
  <c r="O62" i="37"/>
  <c r="N62" i="37"/>
  <c r="K62" i="37"/>
  <c r="L62" i="37" s="1"/>
  <c r="H62" i="37"/>
  <c r="E62" i="37"/>
  <c r="F62" i="37" s="1"/>
  <c r="N61" i="37"/>
  <c r="O61" i="37" s="1"/>
  <c r="L61" i="37"/>
  <c r="K61" i="37"/>
  <c r="I61" i="37"/>
  <c r="H61" i="37"/>
  <c r="E61" i="37"/>
  <c r="F61" i="37" s="1"/>
  <c r="N60" i="37"/>
  <c r="L60" i="37"/>
  <c r="K60" i="37"/>
  <c r="H60" i="37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H57" i="37"/>
  <c r="E57" i="37"/>
  <c r="F57" i="37" s="1"/>
  <c r="N56" i="37"/>
  <c r="O56" i="37" s="1"/>
  <c r="K56" i="37"/>
  <c r="H56" i="37"/>
  <c r="I56" i="37" s="1"/>
  <c r="E56" i="37"/>
  <c r="F56" i="37" s="1"/>
  <c r="N55" i="37"/>
  <c r="L55" i="37"/>
  <c r="K55" i="37"/>
  <c r="H55" i="37"/>
  <c r="I55" i="37" s="1"/>
  <c r="E55" i="37"/>
  <c r="N54" i="37"/>
  <c r="O54" i="37" s="1"/>
  <c r="L54" i="37"/>
  <c r="K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K51" i="37"/>
  <c r="H51" i="37"/>
  <c r="I51" i="37" s="1"/>
  <c r="E51" i="37"/>
  <c r="F51" i="37" s="1"/>
  <c r="N50" i="37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H49" i="37"/>
  <c r="E49" i="37"/>
  <c r="F49" i="37" s="1"/>
  <c r="F17" i="37" s="1"/>
  <c r="O48" i="37"/>
  <c r="N48" i="37"/>
  <c r="L48" i="37"/>
  <c r="K48" i="37"/>
  <c r="H48" i="37"/>
  <c r="I48" i="37" s="1"/>
  <c r="E48" i="37"/>
  <c r="N47" i="37"/>
  <c r="O47" i="37" s="1"/>
  <c r="L47" i="37"/>
  <c r="K47" i="37"/>
  <c r="H47" i="37"/>
  <c r="E47" i="37"/>
  <c r="F47" i="37" s="1"/>
  <c r="N46" i="37"/>
  <c r="O46" i="37" s="1"/>
  <c r="K46" i="37"/>
  <c r="H46" i="37"/>
  <c r="I46" i="37" s="1"/>
  <c r="E46" i="37"/>
  <c r="F46" i="37" s="1"/>
  <c r="N45" i="37"/>
  <c r="O45" i="37" s="1"/>
  <c r="K45" i="37"/>
  <c r="I45" i="37"/>
  <c r="H45" i="37"/>
  <c r="E45" i="37"/>
  <c r="N44" i="37"/>
  <c r="N26" i="37" s="1"/>
  <c r="L44" i="37"/>
  <c r="K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G31" i="37"/>
  <c r="E31" i="37"/>
  <c r="D31" i="37"/>
  <c r="C31" i="37"/>
  <c r="B31" i="37"/>
  <c r="N30" i="37"/>
  <c r="M30" i="37"/>
  <c r="K30" i="37"/>
  <c r="J30" i="37"/>
  <c r="H30" i="37"/>
  <c r="G30" i="37"/>
  <c r="E30" i="37"/>
  <c r="D30" i="37"/>
  <c r="C30" i="37"/>
  <c r="B30" i="37"/>
  <c r="M29" i="37"/>
  <c r="K29" i="37"/>
  <c r="J29" i="37"/>
  <c r="H29" i="37"/>
  <c r="G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J27" i="37"/>
  <c r="H27" i="37"/>
  <c r="G27" i="37"/>
  <c r="E27" i="37"/>
  <c r="D27" i="37"/>
  <c r="C27" i="37"/>
  <c r="B27" i="37"/>
  <c r="M26" i="37"/>
  <c r="L26" i="37"/>
  <c r="K26" i="37"/>
  <c r="J26" i="37"/>
  <c r="H26" i="37"/>
  <c r="G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N24" i="37"/>
  <c r="M24" i="37"/>
  <c r="J24" i="37"/>
  <c r="H24" i="37"/>
  <c r="G24" i="37"/>
  <c r="E24" i="37"/>
  <c r="D24" i="37"/>
  <c r="C24" i="37"/>
  <c r="B24" i="37"/>
  <c r="M23" i="37"/>
  <c r="K23" i="37"/>
  <c r="J23" i="37"/>
  <c r="H23" i="37"/>
  <c r="G23" i="37"/>
  <c r="D23" i="37"/>
  <c r="C23" i="37"/>
  <c r="B23" i="37"/>
  <c r="N22" i="37"/>
  <c r="M22" i="37"/>
  <c r="J22" i="37"/>
  <c r="H22" i="37"/>
  <c r="G22" i="37"/>
  <c r="E22" i="37"/>
  <c r="D22" i="37"/>
  <c r="C22" i="37"/>
  <c r="B22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J20" i="37"/>
  <c r="H20" i="37"/>
  <c r="G20" i="37"/>
  <c r="E20" i="37"/>
  <c r="D20" i="37"/>
  <c r="C20" i="37"/>
  <c r="B20" i="37"/>
  <c r="N19" i="37"/>
  <c r="M19" i="37"/>
  <c r="K19" i="37"/>
  <c r="J19" i="37"/>
  <c r="H19" i="37"/>
  <c r="G19" i="37"/>
  <c r="E19" i="37"/>
  <c r="D19" i="37"/>
  <c r="C19" i="37"/>
  <c r="B19" i="37"/>
  <c r="N18" i="37"/>
  <c r="M18" i="37"/>
  <c r="J18" i="37"/>
  <c r="H18" i="37"/>
  <c r="G18" i="37"/>
  <c r="E18" i="37"/>
  <c r="D18" i="37"/>
  <c r="C18" i="37"/>
  <c r="B18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K198" i="36"/>
  <c r="H198" i="36"/>
  <c r="E198" i="36"/>
  <c r="N197" i="36"/>
  <c r="O197" i="36" s="1"/>
  <c r="K197" i="36"/>
  <c r="L197" i="36" s="1"/>
  <c r="H197" i="36"/>
  <c r="E197" i="36"/>
  <c r="F197" i="36" s="1"/>
  <c r="N196" i="36"/>
  <c r="O196" i="36" s="1"/>
  <c r="K196" i="36"/>
  <c r="H196" i="36"/>
  <c r="I196" i="36" s="1"/>
  <c r="E196" i="36"/>
  <c r="F196" i="36" s="1"/>
  <c r="N195" i="36"/>
  <c r="K195" i="36"/>
  <c r="L195" i="36" s="1"/>
  <c r="H195" i="36"/>
  <c r="I195" i="36" s="1"/>
  <c r="F195" i="36"/>
  <c r="E195" i="36"/>
  <c r="N194" i="36"/>
  <c r="O194" i="36" s="1"/>
  <c r="K194" i="36"/>
  <c r="L194" i="36" s="1"/>
  <c r="H194" i="36"/>
  <c r="E194" i="36"/>
  <c r="F194" i="36" s="1"/>
  <c r="N193" i="36"/>
  <c r="O193" i="36" s="1"/>
  <c r="K193" i="36"/>
  <c r="H193" i="36"/>
  <c r="I193" i="36" s="1"/>
  <c r="E193" i="36"/>
  <c r="F193" i="36" s="1"/>
  <c r="N192" i="36"/>
  <c r="K192" i="36"/>
  <c r="L192" i="36" s="1"/>
  <c r="H192" i="36"/>
  <c r="I192" i="36" s="1"/>
  <c r="E192" i="36"/>
  <c r="N191" i="36"/>
  <c r="K191" i="36"/>
  <c r="L191" i="36" s="1"/>
  <c r="H191" i="36"/>
  <c r="F191" i="36"/>
  <c r="E191" i="36"/>
  <c r="O190" i="36"/>
  <c r="N190" i="36"/>
  <c r="L190" i="36"/>
  <c r="K190" i="36"/>
  <c r="H190" i="36"/>
  <c r="I190" i="36" s="1"/>
  <c r="E190" i="36"/>
  <c r="N189" i="36"/>
  <c r="O189" i="36" s="1"/>
  <c r="K189" i="36"/>
  <c r="H189" i="36"/>
  <c r="E189" i="36"/>
  <c r="F189" i="36" s="1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E187" i="36"/>
  <c r="N186" i="36"/>
  <c r="O186" i="36" s="1"/>
  <c r="L186" i="36"/>
  <c r="K186" i="36"/>
  <c r="H186" i="36"/>
  <c r="I186" i="36" s="1"/>
  <c r="E186" i="36"/>
  <c r="F186" i="36" s="1"/>
  <c r="N185" i="36"/>
  <c r="K185" i="36"/>
  <c r="L185" i="36" s="1"/>
  <c r="H185" i="36"/>
  <c r="I185" i="36" s="1"/>
  <c r="E185" i="36"/>
  <c r="N184" i="36"/>
  <c r="O184" i="36" s="1"/>
  <c r="K184" i="36"/>
  <c r="L184" i="36" s="1"/>
  <c r="H184" i="36"/>
  <c r="E184" i="36"/>
  <c r="F184" i="36" s="1"/>
  <c r="O183" i="36"/>
  <c r="N183" i="36"/>
  <c r="K183" i="36"/>
  <c r="L183" i="36" s="1"/>
  <c r="H183" i="36"/>
  <c r="I183" i="36" s="1"/>
  <c r="F183" i="36"/>
  <c r="E183" i="36"/>
  <c r="N182" i="36"/>
  <c r="O182" i="36" s="1"/>
  <c r="K182" i="36"/>
  <c r="L182" i="36" s="1"/>
  <c r="H182" i="36"/>
  <c r="E182" i="36"/>
  <c r="F182" i="36" s="1"/>
  <c r="N181" i="36"/>
  <c r="O181" i="36" s="1"/>
  <c r="K181" i="36"/>
  <c r="H181" i="36"/>
  <c r="I181" i="36" s="1"/>
  <c r="E181" i="36"/>
  <c r="F181" i="36" s="1"/>
  <c r="N180" i="36"/>
  <c r="K180" i="36"/>
  <c r="L180" i="36" s="1"/>
  <c r="H180" i="36"/>
  <c r="I180" i="36" s="1"/>
  <c r="F180" i="36"/>
  <c r="E180" i="36"/>
  <c r="N179" i="36"/>
  <c r="K179" i="36"/>
  <c r="H179" i="36"/>
  <c r="H199" i="36" s="1"/>
  <c r="E179" i="36"/>
  <c r="M177" i="36"/>
  <c r="J177" i="36"/>
  <c r="G177" i="36"/>
  <c r="D177" i="36"/>
  <c r="B177" i="36"/>
  <c r="M176" i="36"/>
  <c r="G176" i="36"/>
  <c r="B172" i="36"/>
  <c r="I170" i="36" s="1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E170" i="36"/>
  <c r="F170" i="36" s="1"/>
  <c r="N169" i="36"/>
  <c r="K169" i="36"/>
  <c r="L169" i="36" s="1"/>
  <c r="I169" i="36"/>
  <c r="H169" i="36"/>
  <c r="E169" i="36"/>
  <c r="F169" i="36" s="1"/>
  <c r="N168" i="36"/>
  <c r="O168" i="36" s="1"/>
  <c r="K168" i="36"/>
  <c r="H168" i="36"/>
  <c r="I168" i="36" s="1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E166" i="36"/>
  <c r="F166" i="36" s="1"/>
  <c r="N165" i="36"/>
  <c r="K165" i="36"/>
  <c r="L165" i="36" s="1"/>
  <c r="I165" i="36"/>
  <c r="H165" i="36"/>
  <c r="E165" i="36"/>
  <c r="F165" i="36" s="1"/>
  <c r="N164" i="36"/>
  <c r="O164" i="36" s="1"/>
  <c r="K164" i="36"/>
  <c r="H164" i="36"/>
  <c r="I164" i="36" s="1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E162" i="36"/>
  <c r="F162" i="36" s="1"/>
  <c r="N161" i="36"/>
  <c r="K161" i="36"/>
  <c r="L161" i="36" s="1"/>
  <c r="I161" i="36"/>
  <c r="H161" i="36"/>
  <c r="E161" i="36"/>
  <c r="F161" i="36" s="1"/>
  <c r="N160" i="36"/>
  <c r="O160" i="36" s="1"/>
  <c r="O21" i="36" s="1"/>
  <c r="K160" i="36"/>
  <c r="H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E158" i="36"/>
  <c r="F158" i="36" s="1"/>
  <c r="N157" i="36"/>
  <c r="K157" i="36"/>
  <c r="L157" i="36" s="1"/>
  <c r="I157" i="36"/>
  <c r="H157" i="36"/>
  <c r="E157" i="36"/>
  <c r="F157" i="36" s="1"/>
  <c r="N156" i="36"/>
  <c r="O156" i="36" s="1"/>
  <c r="K156" i="36"/>
  <c r="H156" i="36"/>
  <c r="I156" i="36" s="1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E154" i="36"/>
  <c r="F154" i="36" s="1"/>
  <c r="N153" i="36"/>
  <c r="K153" i="36"/>
  <c r="L153" i="36" s="1"/>
  <c r="I153" i="36"/>
  <c r="H153" i="36"/>
  <c r="E153" i="36"/>
  <c r="F153" i="36" s="1"/>
  <c r="N152" i="36"/>
  <c r="K152" i="36"/>
  <c r="H152" i="36"/>
  <c r="E152" i="36"/>
  <c r="M150" i="36"/>
  <c r="J150" i="36"/>
  <c r="G150" i="36"/>
  <c r="D150" i="36"/>
  <c r="B150" i="36"/>
  <c r="M149" i="36"/>
  <c r="G149" i="36"/>
  <c r="B145" i="36"/>
  <c r="F143" i="36" s="1"/>
  <c r="N144" i="36"/>
  <c r="O144" i="36" s="1"/>
  <c r="K144" i="36"/>
  <c r="H144" i="36"/>
  <c r="I144" i="36" s="1"/>
  <c r="E144" i="36"/>
  <c r="F144" i="36" s="1"/>
  <c r="N143" i="36"/>
  <c r="K143" i="36"/>
  <c r="L143" i="36" s="1"/>
  <c r="H143" i="36"/>
  <c r="I143" i="36" s="1"/>
  <c r="E143" i="36"/>
  <c r="N142" i="36"/>
  <c r="O142" i="36" s="1"/>
  <c r="K142" i="36"/>
  <c r="L142" i="36" s="1"/>
  <c r="H142" i="36"/>
  <c r="E142" i="36"/>
  <c r="F142" i="36" s="1"/>
  <c r="N141" i="36"/>
  <c r="O141" i="36" s="1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E140" i="36"/>
  <c r="N139" i="36"/>
  <c r="O139" i="36" s="1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E138" i="36"/>
  <c r="N137" i="36"/>
  <c r="O137" i="36" s="1"/>
  <c r="L137" i="36"/>
  <c r="K137" i="36"/>
  <c r="H137" i="36"/>
  <c r="I137" i="36" s="1"/>
  <c r="E137" i="36"/>
  <c r="F137" i="36" s="1"/>
  <c r="N136" i="36"/>
  <c r="K136" i="36"/>
  <c r="L136" i="36" s="1"/>
  <c r="H136" i="36"/>
  <c r="I136" i="36" s="1"/>
  <c r="E136" i="36"/>
  <c r="N135" i="36"/>
  <c r="O135" i="36" s="1"/>
  <c r="L135" i="36"/>
  <c r="K135" i="36"/>
  <c r="H135" i="36"/>
  <c r="I135" i="36" s="1"/>
  <c r="E135" i="36"/>
  <c r="F135" i="36" s="1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E133" i="36"/>
  <c r="N132" i="36"/>
  <c r="O132" i="36" s="1"/>
  <c r="K132" i="36"/>
  <c r="L132" i="36" s="1"/>
  <c r="H132" i="36"/>
  <c r="E132" i="36"/>
  <c r="F132" i="36" s="1"/>
  <c r="N131" i="36"/>
  <c r="O131" i="36" s="1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E130" i="36"/>
  <c r="N129" i="36"/>
  <c r="O129" i="36" s="1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E128" i="36"/>
  <c r="N127" i="36"/>
  <c r="O127" i="36" s="1"/>
  <c r="L127" i="36"/>
  <c r="K127" i="36"/>
  <c r="H127" i="36"/>
  <c r="I127" i="36" s="1"/>
  <c r="E127" i="36"/>
  <c r="F127" i="36" s="1"/>
  <c r="N126" i="36"/>
  <c r="K126" i="36"/>
  <c r="L126" i="36" s="1"/>
  <c r="H126" i="36"/>
  <c r="I126" i="36" s="1"/>
  <c r="E126" i="36"/>
  <c r="N125" i="36"/>
  <c r="K125" i="36"/>
  <c r="H125" i="36"/>
  <c r="E125" i="36"/>
  <c r="M123" i="36"/>
  <c r="J123" i="36"/>
  <c r="G123" i="36"/>
  <c r="D123" i="36"/>
  <c r="B123" i="36"/>
  <c r="M122" i="36"/>
  <c r="G122" i="36"/>
  <c r="B118" i="36"/>
  <c r="F113" i="36" s="1"/>
  <c r="O117" i="36"/>
  <c r="N117" i="36"/>
  <c r="K117" i="36"/>
  <c r="H117" i="36"/>
  <c r="I117" i="36" s="1"/>
  <c r="F117" i="36"/>
  <c r="E117" i="36"/>
  <c r="N116" i="36"/>
  <c r="K116" i="36"/>
  <c r="L116" i="36" s="1"/>
  <c r="H116" i="36"/>
  <c r="E116" i="36"/>
  <c r="N115" i="36"/>
  <c r="O115" i="36" s="1"/>
  <c r="K115" i="36"/>
  <c r="H115" i="36"/>
  <c r="E115" i="36"/>
  <c r="F115" i="36" s="1"/>
  <c r="N114" i="36"/>
  <c r="K114" i="36"/>
  <c r="H114" i="36"/>
  <c r="I114" i="36" s="1"/>
  <c r="F114" i="36"/>
  <c r="E114" i="36"/>
  <c r="N113" i="36"/>
  <c r="K113" i="36"/>
  <c r="L113" i="36" s="1"/>
  <c r="H113" i="36"/>
  <c r="I113" i="36" s="1"/>
  <c r="E113" i="36"/>
  <c r="N112" i="36"/>
  <c r="O112" i="36" s="1"/>
  <c r="L112" i="36"/>
  <c r="K112" i="36"/>
  <c r="H112" i="36"/>
  <c r="E112" i="36"/>
  <c r="F112" i="36" s="1"/>
  <c r="N111" i="36"/>
  <c r="K111" i="36"/>
  <c r="H111" i="36"/>
  <c r="I111" i="36" s="1"/>
  <c r="F111" i="36"/>
  <c r="E111" i="36"/>
  <c r="N110" i="36"/>
  <c r="K110" i="36"/>
  <c r="L110" i="36" s="1"/>
  <c r="H110" i="36"/>
  <c r="E110" i="36"/>
  <c r="N109" i="36"/>
  <c r="O109" i="36" s="1"/>
  <c r="K109" i="36"/>
  <c r="H109" i="36"/>
  <c r="E109" i="36"/>
  <c r="F109" i="36" s="1"/>
  <c r="N108" i="36"/>
  <c r="K108" i="36"/>
  <c r="L108" i="36" s="1"/>
  <c r="H108" i="36"/>
  <c r="E108" i="36"/>
  <c r="N107" i="36"/>
  <c r="O107" i="36" s="1"/>
  <c r="K107" i="36"/>
  <c r="H107" i="36"/>
  <c r="E107" i="36"/>
  <c r="F107" i="36" s="1"/>
  <c r="N106" i="36"/>
  <c r="K106" i="36"/>
  <c r="H106" i="36"/>
  <c r="I106" i="36" s="1"/>
  <c r="F106" i="36"/>
  <c r="E106" i="36"/>
  <c r="N105" i="36"/>
  <c r="K105" i="36"/>
  <c r="L105" i="36" s="1"/>
  <c r="H105" i="36"/>
  <c r="I105" i="36" s="1"/>
  <c r="E105" i="36"/>
  <c r="N104" i="36"/>
  <c r="O104" i="36" s="1"/>
  <c r="L104" i="36"/>
  <c r="K104" i="36"/>
  <c r="H104" i="36"/>
  <c r="E104" i="36"/>
  <c r="F104" i="36" s="1"/>
  <c r="N103" i="36"/>
  <c r="K103" i="36"/>
  <c r="L103" i="36" s="1"/>
  <c r="H103" i="36"/>
  <c r="I103" i="36" s="1"/>
  <c r="E103" i="36"/>
  <c r="N102" i="36"/>
  <c r="O102" i="36" s="1"/>
  <c r="K102" i="36"/>
  <c r="L102" i="36" s="1"/>
  <c r="H102" i="36"/>
  <c r="E102" i="36"/>
  <c r="O101" i="36"/>
  <c r="N101" i="36"/>
  <c r="K101" i="36"/>
  <c r="H101" i="36"/>
  <c r="I101" i="36" s="1"/>
  <c r="F101" i="36"/>
  <c r="E101" i="36"/>
  <c r="N100" i="36"/>
  <c r="K100" i="36"/>
  <c r="L100" i="36" s="1"/>
  <c r="H100" i="36"/>
  <c r="E100" i="36"/>
  <c r="N99" i="36"/>
  <c r="O99" i="36" s="1"/>
  <c r="K99" i="36"/>
  <c r="H99" i="36"/>
  <c r="E99" i="36"/>
  <c r="F99" i="36" s="1"/>
  <c r="N98" i="36"/>
  <c r="K98" i="36"/>
  <c r="H98" i="36"/>
  <c r="F98" i="36"/>
  <c r="E98" i="36"/>
  <c r="M96" i="36"/>
  <c r="J96" i="36"/>
  <c r="G96" i="36"/>
  <c r="D96" i="36"/>
  <c r="B96" i="36"/>
  <c r="M95" i="36"/>
  <c r="G95" i="36"/>
  <c r="B91" i="36"/>
  <c r="I89" i="36" s="1"/>
  <c r="N90" i="36"/>
  <c r="O90" i="36" s="1"/>
  <c r="L90" i="36"/>
  <c r="K90" i="36"/>
  <c r="H90" i="36"/>
  <c r="I90" i="36" s="1"/>
  <c r="F90" i="36"/>
  <c r="E90" i="36"/>
  <c r="N89" i="36"/>
  <c r="O89" i="36" s="1"/>
  <c r="K89" i="36"/>
  <c r="L89" i="36" s="1"/>
  <c r="H89" i="36"/>
  <c r="E89" i="36"/>
  <c r="F89" i="36" s="1"/>
  <c r="N88" i="36"/>
  <c r="K88" i="36"/>
  <c r="L88" i="36" s="1"/>
  <c r="I88" i="36"/>
  <c r="H88" i="36"/>
  <c r="E88" i="36"/>
  <c r="F88" i="36" s="1"/>
  <c r="N87" i="36"/>
  <c r="O87" i="36" s="1"/>
  <c r="K87" i="36"/>
  <c r="H87" i="36"/>
  <c r="I87" i="36" s="1"/>
  <c r="E87" i="36"/>
  <c r="N86" i="36"/>
  <c r="O86" i="36" s="1"/>
  <c r="L86" i="36"/>
  <c r="K86" i="36"/>
  <c r="H86" i="36"/>
  <c r="I86" i="36" s="1"/>
  <c r="F86" i="36"/>
  <c r="E86" i="36"/>
  <c r="N85" i="36"/>
  <c r="O85" i="36" s="1"/>
  <c r="K85" i="36"/>
  <c r="L85" i="36" s="1"/>
  <c r="H85" i="36"/>
  <c r="E85" i="36"/>
  <c r="F85" i="36" s="1"/>
  <c r="N84" i="36"/>
  <c r="K84" i="36"/>
  <c r="L84" i="36" s="1"/>
  <c r="I84" i="36"/>
  <c r="H84" i="36"/>
  <c r="E84" i="36"/>
  <c r="F84" i="36" s="1"/>
  <c r="N83" i="36"/>
  <c r="O83" i="36" s="1"/>
  <c r="O20" i="36" s="1"/>
  <c r="K83" i="36"/>
  <c r="H83" i="36"/>
  <c r="E83" i="36"/>
  <c r="N82" i="36"/>
  <c r="O82" i="36" s="1"/>
  <c r="L82" i="36"/>
  <c r="K82" i="36"/>
  <c r="H82" i="36"/>
  <c r="I82" i="36" s="1"/>
  <c r="F82" i="36"/>
  <c r="E82" i="36"/>
  <c r="N81" i="36"/>
  <c r="O81" i="36" s="1"/>
  <c r="K81" i="36"/>
  <c r="L81" i="36" s="1"/>
  <c r="H81" i="36"/>
  <c r="E81" i="36"/>
  <c r="F81" i="36" s="1"/>
  <c r="N80" i="36"/>
  <c r="K80" i="36"/>
  <c r="L80" i="36" s="1"/>
  <c r="I80" i="36"/>
  <c r="H80" i="36"/>
  <c r="E80" i="36"/>
  <c r="F80" i="36" s="1"/>
  <c r="N79" i="36"/>
  <c r="O79" i="36" s="1"/>
  <c r="K79" i="36"/>
  <c r="H79" i="36"/>
  <c r="I79" i="36" s="1"/>
  <c r="E79" i="36"/>
  <c r="N78" i="36"/>
  <c r="O78" i="36" s="1"/>
  <c r="L78" i="36"/>
  <c r="K78" i="36"/>
  <c r="H78" i="36"/>
  <c r="I78" i="36" s="1"/>
  <c r="F78" i="36"/>
  <c r="E78" i="36"/>
  <c r="N77" i="36"/>
  <c r="O77" i="36" s="1"/>
  <c r="K77" i="36"/>
  <c r="L77" i="36" s="1"/>
  <c r="H77" i="36"/>
  <c r="E77" i="36"/>
  <c r="F77" i="36" s="1"/>
  <c r="N76" i="36"/>
  <c r="K76" i="36"/>
  <c r="L76" i="36" s="1"/>
  <c r="I76" i="36"/>
  <c r="H76" i="36"/>
  <c r="E76" i="36"/>
  <c r="F76" i="36" s="1"/>
  <c r="N75" i="36"/>
  <c r="O75" i="36" s="1"/>
  <c r="K75" i="36"/>
  <c r="H75" i="36"/>
  <c r="I75" i="36" s="1"/>
  <c r="E75" i="36"/>
  <c r="N74" i="36"/>
  <c r="O74" i="36" s="1"/>
  <c r="L74" i="36"/>
  <c r="K74" i="36"/>
  <c r="H74" i="36"/>
  <c r="I74" i="36" s="1"/>
  <c r="F74" i="36"/>
  <c r="E74" i="36"/>
  <c r="N73" i="36"/>
  <c r="O73" i="36" s="1"/>
  <c r="K73" i="36"/>
  <c r="L73" i="36" s="1"/>
  <c r="H73" i="36"/>
  <c r="E73" i="36"/>
  <c r="F73" i="36" s="1"/>
  <c r="N72" i="36"/>
  <c r="K72" i="36"/>
  <c r="L72" i="36" s="1"/>
  <c r="I72" i="36"/>
  <c r="H72" i="36"/>
  <c r="E72" i="36"/>
  <c r="F72" i="36" s="1"/>
  <c r="N71" i="36"/>
  <c r="K71" i="36"/>
  <c r="H71" i="36"/>
  <c r="E71" i="36"/>
  <c r="M69" i="36"/>
  <c r="J69" i="36"/>
  <c r="G69" i="36"/>
  <c r="D69" i="36"/>
  <c r="B69" i="36"/>
  <c r="M68" i="36"/>
  <c r="G68" i="36"/>
  <c r="B64" i="36"/>
  <c r="I62" i="36" s="1"/>
  <c r="N63" i="36"/>
  <c r="O63" i="36" s="1"/>
  <c r="L63" i="36"/>
  <c r="K63" i="36"/>
  <c r="H63" i="36"/>
  <c r="I63" i="36" s="1"/>
  <c r="F63" i="36"/>
  <c r="E63" i="36"/>
  <c r="N62" i="36"/>
  <c r="O62" i="36" s="1"/>
  <c r="K62" i="36"/>
  <c r="L62" i="36" s="1"/>
  <c r="H62" i="36"/>
  <c r="E62" i="36"/>
  <c r="F62" i="36" s="1"/>
  <c r="N61" i="36"/>
  <c r="K61" i="36"/>
  <c r="L61" i="36" s="1"/>
  <c r="I61" i="36"/>
  <c r="I19" i="36" s="1"/>
  <c r="H61" i="36"/>
  <c r="E61" i="36"/>
  <c r="F61" i="36" s="1"/>
  <c r="F19" i="36" s="1"/>
  <c r="N60" i="36"/>
  <c r="O60" i="36" s="1"/>
  <c r="K60" i="36"/>
  <c r="H60" i="36"/>
  <c r="I60" i="36" s="1"/>
  <c r="E60" i="36"/>
  <c r="N59" i="36"/>
  <c r="O59" i="36" s="1"/>
  <c r="L59" i="36"/>
  <c r="K59" i="36"/>
  <c r="H59" i="36"/>
  <c r="I59" i="36" s="1"/>
  <c r="F59" i="36"/>
  <c r="E59" i="36"/>
  <c r="N58" i="36"/>
  <c r="O58" i="36" s="1"/>
  <c r="K58" i="36"/>
  <c r="L58" i="36" s="1"/>
  <c r="H58" i="36"/>
  <c r="E58" i="36"/>
  <c r="F58" i="36" s="1"/>
  <c r="N57" i="36"/>
  <c r="K57" i="36"/>
  <c r="L57" i="36" s="1"/>
  <c r="L18" i="36" s="1"/>
  <c r="H57" i="36"/>
  <c r="I57" i="36" s="1"/>
  <c r="E57" i="36"/>
  <c r="N56" i="36"/>
  <c r="O56" i="36" s="1"/>
  <c r="L56" i="36"/>
  <c r="K56" i="36"/>
  <c r="H56" i="36"/>
  <c r="I56" i="36" s="1"/>
  <c r="F56" i="36"/>
  <c r="E56" i="36"/>
  <c r="N55" i="36"/>
  <c r="O55" i="36" s="1"/>
  <c r="K55" i="36"/>
  <c r="L55" i="36" s="1"/>
  <c r="H55" i="36"/>
  <c r="E55" i="36"/>
  <c r="F55" i="36" s="1"/>
  <c r="N54" i="36"/>
  <c r="K54" i="36"/>
  <c r="L54" i="36" s="1"/>
  <c r="L17" i="36" s="1"/>
  <c r="I54" i="36"/>
  <c r="H54" i="36"/>
  <c r="E54" i="36"/>
  <c r="F54" i="36" s="1"/>
  <c r="N53" i="36"/>
  <c r="O53" i="36" s="1"/>
  <c r="K53" i="36"/>
  <c r="H53" i="36"/>
  <c r="I53" i="36" s="1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E51" i="36"/>
  <c r="F51" i="36" s="1"/>
  <c r="N50" i="36"/>
  <c r="K50" i="36"/>
  <c r="L50" i="36" s="1"/>
  <c r="I50" i="36"/>
  <c r="H50" i="36"/>
  <c r="E50" i="36"/>
  <c r="F50" i="36" s="1"/>
  <c r="N49" i="36"/>
  <c r="O49" i="36" s="1"/>
  <c r="K49" i="36"/>
  <c r="H49" i="36"/>
  <c r="I49" i="36" s="1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E47" i="36"/>
  <c r="F47" i="36" s="1"/>
  <c r="N46" i="36"/>
  <c r="K46" i="36"/>
  <c r="L46" i="36" s="1"/>
  <c r="I46" i="36"/>
  <c r="H46" i="36"/>
  <c r="E46" i="36"/>
  <c r="F46" i="36" s="1"/>
  <c r="N45" i="36"/>
  <c r="O45" i="36" s="1"/>
  <c r="K45" i="36"/>
  <c r="H45" i="36"/>
  <c r="I45" i="36" s="1"/>
  <c r="E45" i="36"/>
  <c r="N44" i="36"/>
  <c r="L44" i="36"/>
  <c r="K44" i="36"/>
  <c r="H44" i="36"/>
  <c r="F44" i="36"/>
  <c r="E44" i="36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K21" i="36"/>
  <c r="J21" i="36"/>
  <c r="G21" i="36"/>
  <c r="E21" i="36"/>
  <c r="D21" i="36"/>
  <c r="C21" i="36"/>
  <c r="B21" i="36"/>
  <c r="N20" i="36"/>
  <c r="M20" i="36"/>
  <c r="K20" i="36"/>
  <c r="J20" i="36"/>
  <c r="G20" i="36"/>
  <c r="E20" i="36"/>
  <c r="D20" i="36"/>
  <c r="C20" i="36"/>
  <c r="B20" i="36"/>
  <c r="N19" i="36"/>
  <c r="M19" i="36"/>
  <c r="L19" i="36"/>
  <c r="K19" i="36"/>
  <c r="J19" i="36"/>
  <c r="H19" i="36"/>
  <c r="G19" i="36"/>
  <c r="E19" i="36"/>
  <c r="D19" i="36"/>
  <c r="C19" i="36"/>
  <c r="B19" i="36"/>
  <c r="N18" i="36"/>
  <c r="M18" i="36"/>
  <c r="K18" i="36"/>
  <c r="J18" i="36"/>
  <c r="I18" i="36"/>
  <c r="H18" i="36"/>
  <c r="G18" i="36"/>
  <c r="E18" i="36"/>
  <c r="D18" i="36"/>
  <c r="C18" i="36"/>
  <c r="B18" i="36"/>
  <c r="N17" i="36"/>
  <c r="M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K197" i="35"/>
  <c r="L197" i="35" s="1"/>
  <c r="H197" i="35"/>
  <c r="I197" i="35" s="1"/>
  <c r="E197" i="35"/>
  <c r="N196" i="35"/>
  <c r="O196" i="35" s="1"/>
  <c r="K196" i="35"/>
  <c r="H196" i="35"/>
  <c r="I196" i="35" s="1"/>
  <c r="F196" i="35"/>
  <c r="E196" i="35"/>
  <c r="N195" i="35"/>
  <c r="K195" i="35"/>
  <c r="L195" i="35" s="1"/>
  <c r="H195" i="35"/>
  <c r="I195" i="35" s="1"/>
  <c r="E195" i="35"/>
  <c r="N194" i="35"/>
  <c r="O194" i="35" s="1"/>
  <c r="L194" i="35"/>
  <c r="K194" i="35"/>
  <c r="H194" i="35"/>
  <c r="E194" i="35"/>
  <c r="F194" i="35" s="1"/>
  <c r="N193" i="35"/>
  <c r="K193" i="35"/>
  <c r="L193" i="35" s="1"/>
  <c r="H193" i="35"/>
  <c r="I193" i="35" s="1"/>
  <c r="E193" i="35"/>
  <c r="N192" i="35"/>
  <c r="O192" i="35" s="1"/>
  <c r="L192" i="35"/>
  <c r="K192" i="35"/>
  <c r="H192" i="35"/>
  <c r="E192" i="35"/>
  <c r="F192" i="35" s="1"/>
  <c r="N191" i="35"/>
  <c r="K191" i="35"/>
  <c r="H191" i="35"/>
  <c r="I191" i="35" s="1"/>
  <c r="F191" i="35"/>
  <c r="E191" i="35"/>
  <c r="N190" i="35"/>
  <c r="K190" i="35"/>
  <c r="L190" i="35" s="1"/>
  <c r="H190" i="35"/>
  <c r="E190" i="35"/>
  <c r="N189" i="35"/>
  <c r="O189" i="35" s="1"/>
  <c r="K189" i="35"/>
  <c r="L189" i="35" s="1"/>
  <c r="H189" i="35"/>
  <c r="F189" i="35"/>
  <c r="E189" i="35"/>
  <c r="O188" i="35"/>
  <c r="N188" i="35"/>
  <c r="L188" i="35"/>
  <c r="K188" i="35"/>
  <c r="H188" i="35"/>
  <c r="I188" i="35" s="1"/>
  <c r="E188" i="35"/>
  <c r="N187" i="35"/>
  <c r="O187" i="35" s="1"/>
  <c r="K187" i="35"/>
  <c r="L187" i="35" s="1"/>
  <c r="H187" i="35"/>
  <c r="E187" i="35"/>
  <c r="N186" i="35"/>
  <c r="O186" i="35" s="1"/>
  <c r="K186" i="35"/>
  <c r="H186" i="35"/>
  <c r="F186" i="35"/>
  <c r="E186" i="35"/>
  <c r="O185" i="35"/>
  <c r="N185" i="35"/>
  <c r="K185" i="35"/>
  <c r="L185" i="35" s="1"/>
  <c r="H185" i="35"/>
  <c r="F185" i="35"/>
  <c r="E185" i="35"/>
  <c r="N184" i="35"/>
  <c r="O184" i="35" s="1"/>
  <c r="K184" i="35"/>
  <c r="H184" i="35"/>
  <c r="I184" i="35" s="1"/>
  <c r="E184" i="35"/>
  <c r="N183" i="35"/>
  <c r="O183" i="35" s="1"/>
  <c r="K183" i="35"/>
  <c r="L183" i="35" s="1"/>
  <c r="H183" i="35"/>
  <c r="E183" i="35"/>
  <c r="N182" i="35"/>
  <c r="O182" i="35" s="1"/>
  <c r="L182" i="35"/>
  <c r="K182" i="35"/>
  <c r="H182" i="35"/>
  <c r="I182" i="35" s="1"/>
  <c r="E182" i="35"/>
  <c r="F182" i="35" s="1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E180" i="35"/>
  <c r="F180" i="35" s="1"/>
  <c r="N179" i="35"/>
  <c r="K179" i="35"/>
  <c r="H179" i="35"/>
  <c r="F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H171" i="35"/>
  <c r="I171" i="35" s="1"/>
  <c r="F171" i="35"/>
  <c r="E171" i="35"/>
  <c r="N170" i="35"/>
  <c r="O170" i="35" s="1"/>
  <c r="K170" i="35"/>
  <c r="L170" i="35" s="1"/>
  <c r="I170" i="35"/>
  <c r="H170" i="35"/>
  <c r="E170" i="35"/>
  <c r="F170" i="35" s="1"/>
  <c r="N169" i="35"/>
  <c r="O169" i="35" s="1"/>
  <c r="K169" i="35"/>
  <c r="L169" i="35" s="1"/>
  <c r="H169" i="35"/>
  <c r="I169" i="35" s="1"/>
  <c r="E169" i="35"/>
  <c r="F169" i="35" s="1"/>
  <c r="N168" i="35"/>
  <c r="O168" i="35" s="1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E167" i="35"/>
  <c r="F167" i="35" s="1"/>
  <c r="N166" i="35"/>
  <c r="O166" i="35" s="1"/>
  <c r="L166" i="35"/>
  <c r="K166" i="35"/>
  <c r="I166" i="35"/>
  <c r="H166" i="35"/>
  <c r="F166" i="35"/>
  <c r="E166" i="35"/>
  <c r="N165" i="35"/>
  <c r="O165" i="35" s="1"/>
  <c r="K165" i="35"/>
  <c r="L165" i="35" s="1"/>
  <c r="H165" i="35"/>
  <c r="I165" i="35" s="1"/>
  <c r="E165" i="35"/>
  <c r="F165" i="35" s="1"/>
  <c r="N164" i="35"/>
  <c r="O164" i="35" s="1"/>
  <c r="L164" i="35"/>
  <c r="K164" i="35"/>
  <c r="I164" i="35"/>
  <c r="H164" i="35"/>
  <c r="F164" i="35"/>
  <c r="E164" i="35"/>
  <c r="N163" i="35"/>
  <c r="K163" i="35"/>
  <c r="L163" i="35" s="1"/>
  <c r="L21" i="35" s="1"/>
  <c r="H163" i="35"/>
  <c r="E163" i="35"/>
  <c r="F163" i="35" s="1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K156" i="35"/>
  <c r="L156" i="35" s="1"/>
  <c r="H156" i="35"/>
  <c r="I156" i="35" s="1"/>
  <c r="E156" i="35"/>
  <c r="F156" i="35" s="1"/>
  <c r="N155" i="35"/>
  <c r="O155" i="35" s="1"/>
  <c r="L155" i="35"/>
  <c r="K155" i="35"/>
  <c r="I155" i="35"/>
  <c r="H155" i="35"/>
  <c r="F155" i="35"/>
  <c r="E155" i="35"/>
  <c r="N154" i="35"/>
  <c r="K154" i="35"/>
  <c r="L154" i="35" s="1"/>
  <c r="H154" i="35"/>
  <c r="I154" i="35" s="1"/>
  <c r="I19" i="35" s="1"/>
  <c r="E154" i="35"/>
  <c r="F154" i="35" s="1"/>
  <c r="F19" i="35" s="1"/>
  <c r="N153" i="35"/>
  <c r="O153" i="35" s="1"/>
  <c r="L153" i="35"/>
  <c r="K153" i="35"/>
  <c r="I153" i="35"/>
  <c r="H153" i="35"/>
  <c r="F153" i="35"/>
  <c r="E153" i="35"/>
  <c r="N152" i="35"/>
  <c r="K152" i="35"/>
  <c r="H152" i="35"/>
  <c r="E152" i="35"/>
  <c r="M150" i="35"/>
  <c r="J150" i="35"/>
  <c r="G150" i="35"/>
  <c r="D150" i="35"/>
  <c r="B150" i="35"/>
  <c r="M149" i="35"/>
  <c r="G149" i="35"/>
  <c r="B145" i="35"/>
  <c r="F138" i="35" s="1"/>
  <c r="N144" i="35"/>
  <c r="K144" i="35"/>
  <c r="H144" i="35"/>
  <c r="E144" i="35"/>
  <c r="N143" i="35"/>
  <c r="K143" i="35"/>
  <c r="H143" i="35"/>
  <c r="E143" i="35"/>
  <c r="N142" i="35"/>
  <c r="K142" i="35"/>
  <c r="H142" i="35"/>
  <c r="E142" i="35"/>
  <c r="N141" i="35"/>
  <c r="K141" i="35"/>
  <c r="H141" i="35"/>
  <c r="E141" i="35"/>
  <c r="N140" i="35"/>
  <c r="K140" i="35"/>
  <c r="H140" i="35"/>
  <c r="E140" i="35"/>
  <c r="N139" i="35"/>
  <c r="K139" i="35"/>
  <c r="H139" i="35"/>
  <c r="E139" i="35"/>
  <c r="N138" i="35"/>
  <c r="K138" i="35"/>
  <c r="H138" i="35"/>
  <c r="E138" i="35"/>
  <c r="N137" i="35"/>
  <c r="K137" i="35"/>
  <c r="H137" i="35"/>
  <c r="E137" i="35"/>
  <c r="N136" i="35"/>
  <c r="K136" i="35"/>
  <c r="H136" i="35"/>
  <c r="E136" i="35"/>
  <c r="N135" i="35"/>
  <c r="O135" i="35" s="1"/>
  <c r="K135" i="35"/>
  <c r="H135" i="35"/>
  <c r="E135" i="35"/>
  <c r="N134" i="35"/>
  <c r="K134" i="35"/>
  <c r="H134" i="35"/>
  <c r="F134" i="35"/>
  <c r="E134" i="35"/>
  <c r="N133" i="35"/>
  <c r="K133" i="35"/>
  <c r="H133" i="35"/>
  <c r="E133" i="35"/>
  <c r="N132" i="35"/>
  <c r="K132" i="35"/>
  <c r="I132" i="35"/>
  <c r="H132" i="35"/>
  <c r="E132" i="35"/>
  <c r="N131" i="35"/>
  <c r="K131" i="35"/>
  <c r="H131" i="35"/>
  <c r="E131" i="35"/>
  <c r="N130" i="35"/>
  <c r="L130" i="35"/>
  <c r="K130" i="35"/>
  <c r="H130" i="35"/>
  <c r="E130" i="35"/>
  <c r="N129" i="35"/>
  <c r="K129" i="35"/>
  <c r="H129" i="35"/>
  <c r="E129" i="35"/>
  <c r="N128" i="35"/>
  <c r="K128" i="35"/>
  <c r="H128" i="35"/>
  <c r="E128" i="35"/>
  <c r="N127" i="35"/>
  <c r="K127" i="35"/>
  <c r="H127" i="35"/>
  <c r="E127" i="35"/>
  <c r="N126" i="35"/>
  <c r="K126" i="35"/>
  <c r="H126" i="35"/>
  <c r="E126" i="35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K117" i="35"/>
  <c r="H117" i="35"/>
  <c r="I117" i="35" s="1"/>
  <c r="E117" i="35"/>
  <c r="N116" i="35"/>
  <c r="K116" i="35"/>
  <c r="H116" i="35"/>
  <c r="I116" i="35" s="1"/>
  <c r="E116" i="35"/>
  <c r="N115" i="35"/>
  <c r="L115" i="35"/>
  <c r="K115" i="35"/>
  <c r="H115" i="35"/>
  <c r="E115" i="35"/>
  <c r="F115" i="35" s="1"/>
  <c r="N114" i="35"/>
  <c r="K114" i="35"/>
  <c r="H114" i="35"/>
  <c r="E114" i="35"/>
  <c r="F114" i="35" s="1"/>
  <c r="N113" i="35"/>
  <c r="K113" i="35"/>
  <c r="H113" i="35"/>
  <c r="I113" i="35" s="1"/>
  <c r="E113" i="35"/>
  <c r="N112" i="35"/>
  <c r="K112" i="35"/>
  <c r="H112" i="35"/>
  <c r="I112" i="35" s="1"/>
  <c r="E112" i="35"/>
  <c r="N111" i="35"/>
  <c r="K111" i="35"/>
  <c r="I111" i="35"/>
  <c r="H111" i="35"/>
  <c r="E111" i="35"/>
  <c r="N110" i="35"/>
  <c r="K110" i="35"/>
  <c r="H110" i="35"/>
  <c r="E110" i="35"/>
  <c r="F110" i="35" s="1"/>
  <c r="N109" i="35"/>
  <c r="K109" i="35"/>
  <c r="H109" i="35"/>
  <c r="E109" i="35"/>
  <c r="F109" i="35" s="1"/>
  <c r="N108" i="35"/>
  <c r="K108" i="35"/>
  <c r="H108" i="35"/>
  <c r="I108" i="35" s="1"/>
  <c r="E108" i="35"/>
  <c r="N107" i="35"/>
  <c r="K107" i="35"/>
  <c r="I107" i="35"/>
  <c r="H107" i="35"/>
  <c r="E107" i="35"/>
  <c r="N106" i="35"/>
  <c r="K106" i="35"/>
  <c r="L106" i="35" s="1"/>
  <c r="H106" i="35"/>
  <c r="E106" i="35"/>
  <c r="N105" i="35"/>
  <c r="K105" i="35"/>
  <c r="H105" i="35"/>
  <c r="E105" i="35"/>
  <c r="N104" i="35"/>
  <c r="O104" i="35" s="1"/>
  <c r="K104" i="35"/>
  <c r="H104" i="35"/>
  <c r="E104" i="35"/>
  <c r="N103" i="35"/>
  <c r="O103" i="35" s="1"/>
  <c r="K103" i="35"/>
  <c r="H103" i="35"/>
  <c r="E103" i="35"/>
  <c r="F103" i="35" s="1"/>
  <c r="N102" i="35"/>
  <c r="K102" i="35"/>
  <c r="H102" i="35"/>
  <c r="I102" i="35" s="1"/>
  <c r="E102" i="35"/>
  <c r="N101" i="35"/>
  <c r="K101" i="35"/>
  <c r="H101" i="35"/>
  <c r="E101" i="35"/>
  <c r="N100" i="35"/>
  <c r="K100" i="35"/>
  <c r="L100" i="35" s="1"/>
  <c r="H100" i="35"/>
  <c r="E100" i="35"/>
  <c r="N99" i="35"/>
  <c r="K99" i="35"/>
  <c r="H99" i="35"/>
  <c r="E99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N89" i="35"/>
  <c r="O89" i="35" s="1"/>
  <c r="K89" i="35"/>
  <c r="L89" i="35" s="1"/>
  <c r="H89" i="35"/>
  <c r="E89" i="35"/>
  <c r="F89" i="35" s="1"/>
  <c r="N88" i="35"/>
  <c r="O88" i="35" s="1"/>
  <c r="K88" i="35"/>
  <c r="H88" i="35"/>
  <c r="I88" i="35" s="1"/>
  <c r="E88" i="35"/>
  <c r="N87" i="35"/>
  <c r="O87" i="35" s="1"/>
  <c r="K87" i="35"/>
  <c r="L87" i="35" s="1"/>
  <c r="H87" i="35"/>
  <c r="I87" i="35" s="1"/>
  <c r="E87" i="35"/>
  <c r="O86" i="35"/>
  <c r="N86" i="35"/>
  <c r="K86" i="35"/>
  <c r="L86" i="35" s="1"/>
  <c r="H86" i="35"/>
  <c r="E86" i="35"/>
  <c r="F86" i="35" s="1"/>
  <c r="N85" i="35"/>
  <c r="O85" i="35" s="1"/>
  <c r="K85" i="35"/>
  <c r="H85" i="35"/>
  <c r="I85" i="35" s="1"/>
  <c r="E85" i="35"/>
  <c r="F85" i="35" s="1"/>
  <c r="N84" i="35"/>
  <c r="K84" i="35"/>
  <c r="L84" i="35" s="1"/>
  <c r="H84" i="35"/>
  <c r="E84" i="35"/>
  <c r="F84" i="35" s="1"/>
  <c r="N83" i="35"/>
  <c r="O83" i="35" s="1"/>
  <c r="K83" i="35"/>
  <c r="H83" i="35"/>
  <c r="I83" i="35" s="1"/>
  <c r="E83" i="35"/>
  <c r="F83" i="35" s="1"/>
  <c r="O82" i="35"/>
  <c r="N82" i="35"/>
  <c r="K82" i="35"/>
  <c r="L82" i="35" s="1"/>
  <c r="H82" i="35"/>
  <c r="I82" i="35" s="1"/>
  <c r="E82" i="35"/>
  <c r="N81" i="35"/>
  <c r="O81" i="35" s="1"/>
  <c r="K81" i="35"/>
  <c r="L81" i="35" s="1"/>
  <c r="H81" i="35"/>
  <c r="E81" i="35"/>
  <c r="F81" i="35" s="1"/>
  <c r="N80" i="35"/>
  <c r="O80" i="35" s="1"/>
  <c r="K80" i="35"/>
  <c r="H80" i="35"/>
  <c r="I80" i="35" s="1"/>
  <c r="E80" i="35"/>
  <c r="N79" i="35"/>
  <c r="O79" i="35" s="1"/>
  <c r="K79" i="35"/>
  <c r="L79" i="35" s="1"/>
  <c r="H79" i="35"/>
  <c r="I79" i="35" s="1"/>
  <c r="E79" i="35"/>
  <c r="O78" i="35"/>
  <c r="N78" i="35"/>
  <c r="K78" i="35"/>
  <c r="L78" i="35" s="1"/>
  <c r="H78" i="35"/>
  <c r="E78" i="35"/>
  <c r="F78" i="35" s="1"/>
  <c r="N77" i="35"/>
  <c r="O77" i="35" s="1"/>
  <c r="K77" i="35"/>
  <c r="H77" i="35"/>
  <c r="I77" i="35" s="1"/>
  <c r="E77" i="35"/>
  <c r="F77" i="35" s="1"/>
  <c r="N76" i="35"/>
  <c r="N20" i="35" s="1"/>
  <c r="K76" i="35"/>
  <c r="L76" i="35" s="1"/>
  <c r="L20" i="35" s="1"/>
  <c r="H76" i="35"/>
  <c r="H20" i="35" s="1"/>
  <c r="E76" i="35"/>
  <c r="F76" i="35" s="1"/>
  <c r="N75" i="35"/>
  <c r="O75" i="35" s="1"/>
  <c r="K75" i="35"/>
  <c r="H75" i="35"/>
  <c r="I75" i="35" s="1"/>
  <c r="E75" i="35"/>
  <c r="F75" i="35" s="1"/>
  <c r="O74" i="35"/>
  <c r="N74" i="35"/>
  <c r="K74" i="35"/>
  <c r="L74" i="35" s="1"/>
  <c r="H74" i="35"/>
  <c r="I74" i="35" s="1"/>
  <c r="E74" i="35"/>
  <c r="N73" i="35"/>
  <c r="O73" i="35" s="1"/>
  <c r="K73" i="35"/>
  <c r="L73" i="35" s="1"/>
  <c r="H73" i="35"/>
  <c r="E73" i="35"/>
  <c r="F73" i="35" s="1"/>
  <c r="N72" i="35"/>
  <c r="O72" i="35" s="1"/>
  <c r="K72" i="35"/>
  <c r="H72" i="35"/>
  <c r="I72" i="35" s="1"/>
  <c r="E72" i="35"/>
  <c r="N71" i="35"/>
  <c r="N91" i="35" s="1"/>
  <c r="K71" i="35"/>
  <c r="H71" i="35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H62" i="35"/>
  <c r="I62" i="35" s="1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H60" i="35"/>
  <c r="I60" i="35" s="1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N58" i="35"/>
  <c r="O58" i="35" s="1"/>
  <c r="L58" i="35"/>
  <c r="K58" i="35"/>
  <c r="I58" i="35"/>
  <c r="H58" i="35"/>
  <c r="E58" i="35"/>
  <c r="F58" i="35" s="1"/>
  <c r="N57" i="35"/>
  <c r="O57" i="35" s="1"/>
  <c r="K57" i="35"/>
  <c r="L57" i="35" s="1"/>
  <c r="H57" i="35"/>
  <c r="I57" i="35" s="1"/>
  <c r="E57" i="35"/>
  <c r="F57" i="35" s="1"/>
  <c r="N56" i="35"/>
  <c r="O56" i="35" s="1"/>
  <c r="K56" i="35"/>
  <c r="L56" i="35" s="1"/>
  <c r="H56" i="35"/>
  <c r="I56" i="35" s="1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H52" i="35"/>
  <c r="I52" i="35" s="1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H48" i="35"/>
  <c r="I48" i="35" s="1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H46" i="35"/>
  <c r="I46" i="35" s="1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H44" i="35"/>
  <c r="I44" i="35" s="1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M21" i="35"/>
  <c r="K21" i="35"/>
  <c r="J21" i="35"/>
  <c r="G21" i="35"/>
  <c r="F21" i="35"/>
  <c r="E21" i="35"/>
  <c r="D21" i="35"/>
  <c r="C21" i="35"/>
  <c r="B21" i="35"/>
  <c r="M20" i="35"/>
  <c r="K20" i="35"/>
  <c r="J20" i="35"/>
  <c r="G20" i="35"/>
  <c r="F20" i="35"/>
  <c r="E20" i="35"/>
  <c r="D20" i="35"/>
  <c r="C20" i="35"/>
  <c r="B20" i="35"/>
  <c r="M19" i="35"/>
  <c r="L19" i="35"/>
  <c r="K19" i="35"/>
  <c r="J19" i="35"/>
  <c r="H19" i="35"/>
  <c r="G19" i="35"/>
  <c r="E19" i="35"/>
  <c r="D19" i="35"/>
  <c r="C19" i="35"/>
  <c r="B19" i="35"/>
  <c r="N18" i="35"/>
  <c r="M18" i="35"/>
  <c r="J18" i="35"/>
  <c r="H18" i="35"/>
  <c r="G18" i="35"/>
  <c r="D18" i="35"/>
  <c r="C18" i="35"/>
  <c r="B18" i="35"/>
  <c r="O17" i="35"/>
  <c r="N17" i="35"/>
  <c r="M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K198" i="34"/>
  <c r="I198" i="34"/>
  <c r="H198" i="34"/>
  <c r="E198" i="34"/>
  <c r="N197" i="34"/>
  <c r="O197" i="34" s="1"/>
  <c r="K197" i="34"/>
  <c r="H197" i="34"/>
  <c r="E197" i="34"/>
  <c r="N196" i="34"/>
  <c r="L196" i="34"/>
  <c r="K196" i="34"/>
  <c r="H196" i="34"/>
  <c r="E196" i="34"/>
  <c r="N195" i="34"/>
  <c r="K195" i="34"/>
  <c r="H195" i="34"/>
  <c r="F195" i="34"/>
  <c r="E195" i="34"/>
  <c r="N194" i="34"/>
  <c r="L194" i="34"/>
  <c r="K194" i="34"/>
  <c r="H194" i="34"/>
  <c r="E194" i="34"/>
  <c r="N193" i="34"/>
  <c r="K193" i="34"/>
  <c r="H193" i="34"/>
  <c r="F193" i="34"/>
  <c r="E193" i="34"/>
  <c r="N192" i="34"/>
  <c r="L192" i="34"/>
  <c r="K192" i="34"/>
  <c r="H192" i="34"/>
  <c r="E192" i="34"/>
  <c r="N191" i="34"/>
  <c r="K191" i="34"/>
  <c r="H191" i="34"/>
  <c r="I191" i="34" s="1"/>
  <c r="E191" i="34"/>
  <c r="N190" i="34"/>
  <c r="L190" i="34"/>
  <c r="K190" i="34"/>
  <c r="H190" i="34"/>
  <c r="E190" i="34"/>
  <c r="N189" i="34"/>
  <c r="K189" i="34"/>
  <c r="H189" i="34"/>
  <c r="I189" i="34" s="1"/>
  <c r="E189" i="34"/>
  <c r="N188" i="34"/>
  <c r="L188" i="34"/>
  <c r="K188" i="34"/>
  <c r="H188" i="34"/>
  <c r="E188" i="34"/>
  <c r="N187" i="34"/>
  <c r="K187" i="34"/>
  <c r="H187" i="34"/>
  <c r="F187" i="34"/>
  <c r="E187" i="34"/>
  <c r="N186" i="34"/>
  <c r="L186" i="34"/>
  <c r="K186" i="34"/>
  <c r="H186" i="34"/>
  <c r="E186" i="34"/>
  <c r="N185" i="34"/>
  <c r="K185" i="34"/>
  <c r="H185" i="34"/>
  <c r="F185" i="34"/>
  <c r="E185" i="34"/>
  <c r="N184" i="34"/>
  <c r="L184" i="34"/>
  <c r="K184" i="34"/>
  <c r="H184" i="34"/>
  <c r="E184" i="34"/>
  <c r="N183" i="34"/>
  <c r="K183" i="34"/>
  <c r="H183" i="34"/>
  <c r="I183" i="34" s="1"/>
  <c r="E183" i="34"/>
  <c r="N182" i="34"/>
  <c r="L182" i="34"/>
  <c r="K182" i="34"/>
  <c r="H182" i="34"/>
  <c r="E182" i="34"/>
  <c r="N181" i="34"/>
  <c r="K181" i="34"/>
  <c r="H181" i="34"/>
  <c r="I181" i="34" s="1"/>
  <c r="E181" i="34"/>
  <c r="N180" i="34"/>
  <c r="L180" i="34"/>
  <c r="K180" i="34"/>
  <c r="H180" i="34"/>
  <c r="E180" i="34"/>
  <c r="N179" i="34"/>
  <c r="K179" i="34"/>
  <c r="H179" i="34"/>
  <c r="F179" i="34"/>
  <c r="E179" i="34"/>
  <c r="M177" i="34"/>
  <c r="J177" i="34"/>
  <c r="G177" i="34"/>
  <c r="D177" i="34"/>
  <c r="B177" i="34"/>
  <c r="M176" i="34"/>
  <c r="G176" i="34"/>
  <c r="B172" i="34"/>
  <c r="I168" i="34" s="1"/>
  <c r="N171" i="34"/>
  <c r="O171" i="34" s="1"/>
  <c r="K171" i="34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I169" i="34"/>
  <c r="H169" i="34"/>
  <c r="F169" i="34"/>
  <c r="E169" i="34"/>
  <c r="O168" i="34"/>
  <c r="N168" i="34"/>
  <c r="K168" i="34"/>
  <c r="L168" i="34" s="1"/>
  <c r="H168" i="34"/>
  <c r="E168" i="34"/>
  <c r="F168" i="34" s="1"/>
  <c r="N167" i="34"/>
  <c r="K167" i="34"/>
  <c r="L167" i="34" s="1"/>
  <c r="H167" i="34"/>
  <c r="I167" i="34" s="1"/>
  <c r="E167" i="34"/>
  <c r="N166" i="34"/>
  <c r="O166" i="34" s="1"/>
  <c r="K166" i="34"/>
  <c r="L166" i="34" s="1"/>
  <c r="H166" i="34"/>
  <c r="E166" i="34"/>
  <c r="F166" i="34" s="1"/>
  <c r="N165" i="34"/>
  <c r="K165" i="34"/>
  <c r="L165" i="34" s="1"/>
  <c r="H165" i="34"/>
  <c r="I165" i="34" s="1"/>
  <c r="E165" i="34"/>
  <c r="N164" i="34"/>
  <c r="O164" i="34" s="1"/>
  <c r="K164" i="34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I152" i="34"/>
  <c r="H152" i="34"/>
  <c r="F152" i="34"/>
  <c r="E152" i="34"/>
  <c r="M150" i="34"/>
  <c r="J150" i="34"/>
  <c r="G150" i="34"/>
  <c r="D150" i="34"/>
  <c r="B150" i="34"/>
  <c r="M149" i="34"/>
  <c r="G149" i="34"/>
  <c r="B145" i="34"/>
  <c r="O144" i="34" s="1"/>
  <c r="N144" i="34"/>
  <c r="K144" i="34"/>
  <c r="H144" i="34"/>
  <c r="E144" i="34"/>
  <c r="N143" i="34"/>
  <c r="K143" i="34"/>
  <c r="L143" i="34" s="1"/>
  <c r="H143" i="34"/>
  <c r="E143" i="34"/>
  <c r="N142" i="34"/>
  <c r="O142" i="34" s="1"/>
  <c r="K142" i="34"/>
  <c r="H142" i="34"/>
  <c r="E142" i="34"/>
  <c r="N141" i="34"/>
  <c r="K141" i="34"/>
  <c r="H141" i="34"/>
  <c r="E141" i="34"/>
  <c r="N140" i="34"/>
  <c r="K140" i="34"/>
  <c r="H140" i="34"/>
  <c r="E140" i="34"/>
  <c r="N139" i="34"/>
  <c r="O139" i="34" s="1"/>
  <c r="O17" i="34" s="1"/>
  <c r="K139" i="34"/>
  <c r="H139" i="34"/>
  <c r="E139" i="34"/>
  <c r="N138" i="34"/>
  <c r="O138" i="34" s="1"/>
  <c r="K138" i="34"/>
  <c r="H138" i="34"/>
  <c r="F138" i="34"/>
  <c r="E138" i="34"/>
  <c r="N137" i="34"/>
  <c r="K137" i="34"/>
  <c r="H137" i="34"/>
  <c r="I137" i="34" s="1"/>
  <c r="E137" i="34"/>
  <c r="N136" i="34"/>
  <c r="K136" i="34"/>
  <c r="H136" i="34"/>
  <c r="E136" i="34"/>
  <c r="N135" i="34"/>
  <c r="K135" i="34"/>
  <c r="H135" i="34"/>
  <c r="F135" i="34"/>
  <c r="E135" i="34"/>
  <c r="N134" i="34"/>
  <c r="K134" i="34"/>
  <c r="H134" i="34"/>
  <c r="E134" i="34"/>
  <c r="N133" i="34"/>
  <c r="O133" i="34" s="1"/>
  <c r="K133" i="34"/>
  <c r="H133" i="34"/>
  <c r="E133" i="34"/>
  <c r="N132" i="34"/>
  <c r="K132" i="34"/>
  <c r="H132" i="34"/>
  <c r="F132" i="34"/>
  <c r="E132" i="34"/>
  <c r="N131" i="34"/>
  <c r="K131" i="34"/>
  <c r="H131" i="34"/>
  <c r="I131" i="34" s="1"/>
  <c r="E131" i="34"/>
  <c r="N130" i="34"/>
  <c r="K130" i="34"/>
  <c r="H130" i="34"/>
  <c r="E130" i="34"/>
  <c r="N129" i="34"/>
  <c r="K129" i="34"/>
  <c r="H129" i="34"/>
  <c r="E129" i="34"/>
  <c r="N128" i="34"/>
  <c r="O128" i="34" s="1"/>
  <c r="K128" i="34"/>
  <c r="H128" i="34"/>
  <c r="E128" i="34"/>
  <c r="N127" i="34"/>
  <c r="K127" i="34"/>
  <c r="H127" i="34"/>
  <c r="I127" i="34" s="1"/>
  <c r="E127" i="34"/>
  <c r="N126" i="34"/>
  <c r="L126" i="34"/>
  <c r="K126" i="34"/>
  <c r="H126" i="34"/>
  <c r="E126" i="34"/>
  <c r="N125" i="34"/>
  <c r="K125" i="34"/>
  <c r="H125" i="34"/>
  <c r="F125" i="34"/>
  <c r="E125" i="34"/>
  <c r="M123" i="34"/>
  <c r="J123" i="34"/>
  <c r="G123" i="34"/>
  <c r="D123" i="34"/>
  <c r="B123" i="34"/>
  <c r="M122" i="34"/>
  <c r="G122" i="34"/>
  <c r="B118" i="34"/>
  <c r="N117" i="34"/>
  <c r="K117" i="34"/>
  <c r="H117" i="34"/>
  <c r="I117" i="34" s="1"/>
  <c r="F117" i="34"/>
  <c r="E117" i="34"/>
  <c r="N116" i="34"/>
  <c r="K116" i="34"/>
  <c r="L116" i="34" s="1"/>
  <c r="H116" i="34"/>
  <c r="I116" i="34" s="1"/>
  <c r="E116" i="34"/>
  <c r="N115" i="34"/>
  <c r="L115" i="34"/>
  <c r="K115" i="34"/>
  <c r="H115" i="34"/>
  <c r="E115" i="34"/>
  <c r="N114" i="34"/>
  <c r="K114" i="34"/>
  <c r="H114" i="34"/>
  <c r="F114" i="34"/>
  <c r="E114" i="34"/>
  <c r="N113" i="34"/>
  <c r="K113" i="34"/>
  <c r="L113" i="34" s="1"/>
  <c r="H113" i="34"/>
  <c r="E113" i="34"/>
  <c r="N112" i="34"/>
  <c r="O112" i="34" s="1"/>
  <c r="K112" i="34"/>
  <c r="H112" i="34"/>
  <c r="E112" i="34"/>
  <c r="N111" i="34"/>
  <c r="K111" i="34"/>
  <c r="H111" i="34"/>
  <c r="F111" i="34"/>
  <c r="E111" i="34"/>
  <c r="N110" i="34"/>
  <c r="K110" i="34"/>
  <c r="H110" i="34"/>
  <c r="I110" i="34" s="1"/>
  <c r="E110" i="34"/>
  <c r="N109" i="34"/>
  <c r="K109" i="34"/>
  <c r="L109" i="34" s="1"/>
  <c r="H109" i="34"/>
  <c r="E109" i="34"/>
  <c r="N108" i="34"/>
  <c r="O108" i="34" s="1"/>
  <c r="K108" i="34"/>
  <c r="H108" i="34"/>
  <c r="E108" i="34"/>
  <c r="N107" i="34"/>
  <c r="O107" i="34" s="1"/>
  <c r="K107" i="34"/>
  <c r="H107" i="34"/>
  <c r="I107" i="34" s="1"/>
  <c r="F107" i="34"/>
  <c r="E107" i="34"/>
  <c r="N106" i="34"/>
  <c r="K106" i="34"/>
  <c r="L106" i="34" s="1"/>
  <c r="H106" i="34"/>
  <c r="I106" i="34" s="1"/>
  <c r="E106" i="34"/>
  <c r="N105" i="34"/>
  <c r="K105" i="34"/>
  <c r="L105" i="34" s="1"/>
  <c r="H105" i="34"/>
  <c r="E105" i="34"/>
  <c r="O104" i="34"/>
  <c r="N104" i="34"/>
  <c r="K104" i="34"/>
  <c r="H104" i="34"/>
  <c r="F104" i="34"/>
  <c r="E104" i="34"/>
  <c r="N103" i="34"/>
  <c r="K103" i="34"/>
  <c r="H103" i="34"/>
  <c r="E103" i="34"/>
  <c r="N102" i="34"/>
  <c r="O102" i="34" s="1"/>
  <c r="K102" i="34"/>
  <c r="H102" i="34"/>
  <c r="E102" i="34"/>
  <c r="N101" i="34"/>
  <c r="K101" i="34"/>
  <c r="H101" i="34"/>
  <c r="F101" i="34"/>
  <c r="E101" i="34"/>
  <c r="N100" i="34"/>
  <c r="K100" i="34"/>
  <c r="H100" i="34"/>
  <c r="I100" i="34" s="1"/>
  <c r="E100" i="34"/>
  <c r="N99" i="34"/>
  <c r="K99" i="34"/>
  <c r="H99" i="34"/>
  <c r="I99" i="34" s="1"/>
  <c r="E99" i="34"/>
  <c r="N98" i="34"/>
  <c r="K98" i="34"/>
  <c r="H98" i="34"/>
  <c r="E98" i="34"/>
  <c r="E118" i="34" s="1"/>
  <c r="M96" i="34"/>
  <c r="J96" i="34"/>
  <c r="G96" i="34"/>
  <c r="D96" i="34"/>
  <c r="B96" i="34"/>
  <c r="M95" i="34"/>
  <c r="G95" i="34"/>
  <c r="B91" i="34"/>
  <c r="F90" i="34" s="1"/>
  <c r="N90" i="34"/>
  <c r="K90" i="34"/>
  <c r="I90" i="34"/>
  <c r="H90" i="34"/>
  <c r="E90" i="34"/>
  <c r="N89" i="34"/>
  <c r="O89" i="34" s="1"/>
  <c r="K89" i="34"/>
  <c r="H89" i="34"/>
  <c r="F89" i="34"/>
  <c r="E89" i="34"/>
  <c r="N88" i="34"/>
  <c r="K88" i="34"/>
  <c r="I88" i="34"/>
  <c r="H88" i="34"/>
  <c r="E88" i="34"/>
  <c r="N87" i="34"/>
  <c r="O87" i="34" s="1"/>
  <c r="K87" i="34"/>
  <c r="H87" i="34"/>
  <c r="F87" i="34"/>
  <c r="E87" i="34"/>
  <c r="N86" i="34"/>
  <c r="K86" i="34"/>
  <c r="L86" i="34" s="1"/>
  <c r="H86" i="34"/>
  <c r="E86" i="34"/>
  <c r="N85" i="34"/>
  <c r="K85" i="34"/>
  <c r="H85" i="34"/>
  <c r="E85" i="34"/>
  <c r="N84" i="34"/>
  <c r="K84" i="34"/>
  <c r="L84" i="34" s="1"/>
  <c r="H84" i="34"/>
  <c r="E84" i="34"/>
  <c r="N83" i="34"/>
  <c r="K83" i="34"/>
  <c r="H83" i="34"/>
  <c r="E83" i="34"/>
  <c r="N82" i="34"/>
  <c r="K82" i="34"/>
  <c r="H82" i="34"/>
  <c r="F82" i="34"/>
  <c r="E82" i="34"/>
  <c r="N81" i="34"/>
  <c r="K81" i="34"/>
  <c r="I81" i="34"/>
  <c r="H81" i="34"/>
  <c r="E81" i="34"/>
  <c r="N80" i="34"/>
  <c r="O80" i="34" s="1"/>
  <c r="K80" i="34"/>
  <c r="H80" i="34"/>
  <c r="F80" i="34"/>
  <c r="E80" i="34"/>
  <c r="N79" i="34"/>
  <c r="K79" i="34"/>
  <c r="I79" i="34"/>
  <c r="I19" i="34" s="1"/>
  <c r="H79" i="34"/>
  <c r="E79" i="34"/>
  <c r="O78" i="34"/>
  <c r="N78" i="34"/>
  <c r="K78" i="34"/>
  <c r="H78" i="34"/>
  <c r="E78" i="34"/>
  <c r="N77" i="34"/>
  <c r="K77" i="34"/>
  <c r="L77" i="34" s="1"/>
  <c r="H77" i="34"/>
  <c r="E77" i="34"/>
  <c r="N76" i="34"/>
  <c r="K76" i="34"/>
  <c r="H76" i="34"/>
  <c r="E76" i="34"/>
  <c r="N75" i="34"/>
  <c r="K75" i="34"/>
  <c r="L75" i="34" s="1"/>
  <c r="H75" i="34"/>
  <c r="E75" i="34"/>
  <c r="N74" i="34"/>
  <c r="K74" i="34"/>
  <c r="I74" i="34"/>
  <c r="H74" i="34"/>
  <c r="E74" i="34"/>
  <c r="N73" i="34"/>
  <c r="O73" i="34" s="1"/>
  <c r="K73" i="34"/>
  <c r="H73" i="34"/>
  <c r="F73" i="34"/>
  <c r="E73" i="34"/>
  <c r="N72" i="34"/>
  <c r="K72" i="34"/>
  <c r="I72" i="34"/>
  <c r="H72" i="34"/>
  <c r="E72" i="34"/>
  <c r="N71" i="34"/>
  <c r="K71" i="34"/>
  <c r="H71" i="34"/>
  <c r="F71" i="34"/>
  <c r="E71" i="34"/>
  <c r="M69" i="34"/>
  <c r="J69" i="34"/>
  <c r="G69" i="34"/>
  <c r="D69" i="34"/>
  <c r="B69" i="34"/>
  <c r="M68" i="34"/>
  <c r="G68" i="34"/>
  <c r="B64" i="34"/>
  <c r="O63" i="34" s="1"/>
  <c r="N63" i="34"/>
  <c r="K63" i="34"/>
  <c r="L63" i="34" s="1"/>
  <c r="H63" i="34"/>
  <c r="I63" i="34" s="1"/>
  <c r="E63" i="34"/>
  <c r="N62" i="34"/>
  <c r="O62" i="34" s="1"/>
  <c r="K62" i="34"/>
  <c r="L62" i="34" s="1"/>
  <c r="H62" i="34"/>
  <c r="E62" i="34"/>
  <c r="O61" i="34"/>
  <c r="N61" i="34"/>
  <c r="K61" i="34"/>
  <c r="H61" i="34"/>
  <c r="I61" i="34" s="1"/>
  <c r="E61" i="34"/>
  <c r="N60" i="34"/>
  <c r="O60" i="34" s="1"/>
  <c r="K60" i="34"/>
  <c r="L60" i="34" s="1"/>
  <c r="H60" i="34"/>
  <c r="E60" i="34"/>
  <c r="N59" i="34"/>
  <c r="O59" i="34" s="1"/>
  <c r="K59" i="34"/>
  <c r="H59" i="34"/>
  <c r="F59" i="34"/>
  <c r="E59" i="34"/>
  <c r="N58" i="34"/>
  <c r="K58" i="34"/>
  <c r="H58" i="34"/>
  <c r="I58" i="34" s="1"/>
  <c r="I18" i="34" s="1"/>
  <c r="F58" i="34"/>
  <c r="E58" i="34"/>
  <c r="N57" i="34"/>
  <c r="L57" i="34"/>
  <c r="K57" i="34"/>
  <c r="H57" i="34"/>
  <c r="E57" i="34"/>
  <c r="O56" i="34"/>
  <c r="N56" i="34"/>
  <c r="K56" i="34"/>
  <c r="H56" i="34"/>
  <c r="I56" i="34" s="1"/>
  <c r="F56" i="34"/>
  <c r="E56" i="34"/>
  <c r="N55" i="34"/>
  <c r="K55" i="34"/>
  <c r="L55" i="34" s="1"/>
  <c r="H55" i="34"/>
  <c r="I55" i="34" s="1"/>
  <c r="E55" i="34"/>
  <c r="O54" i="34"/>
  <c r="N54" i="34"/>
  <c r="K54" i="34"/>
  <c r="H54" i="34"/>
  <c r="E54" i="34"/>
  <c r="F54" i="34" s="1"/>
  <c r="N53" i="34"/>
  <c r="O53" i="34" s="1"/>
  <c r="K53" i="34"/>
  <c r="H53" i="34"/>
  <c r="F53" i="34"/>
  <c r="E53" i="34"/>
  <c r="N52" i="34"/>
  <c r="K52" i="34"/>
  <c r="H52" i="34"/>
  <c r="I52" i="34" s="1"/>
  <c r="F52" i="34"/>
  <c r="E52" i="34"/>
  <c r="N51" i="34"/>
  <c r="K51" i="34"/>
  <c r="L51" i="34" s="1"/>
  <c r="H51" i="34"/>
  <c r="I51" i="34" s="1"/>
  <c r="E51" i="34"/>
  <c r="N50" i="34"/>
  <c r="O50" i="34" s="1"/>
  <c r="L50" i="34"/>
  <c r="K50" i="34"/>
  <c r="H50" i="34"/>
  <c r="F50" i="34"/>
  <c r="E50" i="34"/>
  <c r="N49" i="34"/>
  <c r="K49" i="34"/>
  <c r="H49" i="34"/>
  <c r="I49" i="34" s="1"/>
  <c r="F49" i="34"/>
  <c r="E49" i="34"/>
  <c r="N48" i="34"/>
  <c r="K48" i="34"/>
  <c r="L48" i="34" s="1"/>
  <c r="H48" i="34"/>
  <c r="E48" i="34"/>
  <c r="N47" i="34"/>
  <c r="O47" i="34" s="1"/>
  <c r="K47" i="34"/>
  <c r="H47" i="34"/>
  <c r="F47" i="34"/>
  <c r="E47" i="34"/>
  <c r="N46" i="34"/>
  <c r="L46" i="34"/>
  <c r="K46" i="34"/>
  <c r="H46" i="34"/>
  <c r="E46" i="34"/>
  <c r="N45" i="34"/>
  <c r="O45" i="34" s="1"/>
  <c r="K45" i="34"/>
  <c r="H45" i="34"/>
  <c r="F45" i="34"/>
  <c r="E45" i="34"/>
  <c r="N44" i="34"/>
  <c r="K44" i="34"/>
  <c r="H44" i="34"/>
  <c r="H64" i="34" s="1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E19" i="34"/>
  <c r="D19" i="34"/>
  <c r="C19" i="34"/>
  <c r="B19" i="34"/>
  <c r="N18" i="34"/>
  <c r="M18" i="34"/>
  <c r="K18" i="34"/>
  <c r="J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F196" i="33" s="1"/>
  <c r="N198" i="33"/>
  <c r="O198" i="33" s="1"/>
  <c r="L198" i="33"/>
  <c r="K198" i="33"/>
  <c r="H198" i="33"/>
  <c r="I198" i="33" s="1"/>
  <c r="F198" i="33"/>
  <c r="E198" i="33"/>
  <c r="N197" i="33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E196" i="33"/>
  <c r="N195" i="33"/>
  <c r="O195" i="33" s="1"/>
  <c r="L195" i="33"/>
  <c r="K195" i="33"/>
  <c r="H195" i="33"/>
  <c r="I195" i="33" s="1"/>
  <c r="F195" i="33"/>
  <c r="E195" i="33"/>
  <c r="N194" i="33"/>
  <c r="L194" i="33"/>
  <c r="K194" i="33"/>
  <c r="H194" i="33"/>
  <c r="E194" i="33"/>
  <c r="F194" i="33" s="1"/>
  <c r="N193" i="33"/>
  <c r="O193" i="33" s="1"/>
  <c r="K193" i="33"/>
  <c r="H193" i="33"/>
  <c r="I193" i="33" s="1"/>
  <c r="F193" i="33"/>
  <c r="E193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E191" i="33"/>
  <c r="N190" i="33"/>
  <c r="O190" i="33" s="1"/>
  <c r="L190" i="33"/>
  <c r="K190" i="33"/>
  <c r="H190" i="33"/>
  <c r="I190" i="33" s="1"/>
  <c r="F190" i="33"/>
  <c r="E190" i="33"/>
  <c r="N189" i="33"/>
  <c r="K189" i="33"/>
  <c r="L189" i="33" s="1"/>
  <c r="H189" i="33"/>
  <c r="I189" i="33" s="1"/>
  <c r="E189" i="33"/>
  <c r="N188" i="33"/>
  <c r="O188" i="33" s="1"/>
  <c r="K188" i="33"/>
  <c r="L188" i="33" s="1"/>
  <c r="H188" i="33"/>
  <c r="E188" i="33"/>
  <c r="F188" i="33" s="1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E186" i="33"/>
  <c r="F186" i="33" s="1"/>
  <c r="N185" i="33"/>
  <c r="O185" i="33" s="1"/>
  <c r="K185" i="33"/>
  <c r="H185" i="33"/>
  <c r="I185" i="33" s="1"/>
  <c r="F185" i="33"/>
  <c r="E185" i="33"/>
  <c r="N184" i="33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E183" i="33"/>
  <c r="N182" i="33"/>
  <c r="O182" i="33" s="1"/>
  <c r="L182" i="33"/>
  <c r="K182" i="33"/>
  <c r="H182" i="33"/>
  <c r="I182" i="33" s="1"/>
  <c r="F182" i="33"/>
  <c r="E182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E180" i="33"/>
  <c r="F180" i="33" s="1"/>
  <c r="N179" i="33"/>
  <c r="O179" i="33" s="1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F170" i="33" s="1"/>
  <c r="N171" i="33"/>
  <c r="L171" i="33"/>
  <c r="K171" i="33"/>
  <c r="H171" i="33"/>
  <c r="E171" i="33"/>
  <c r="N170" i="33"/>
  <c r="O170" i="33" s="1"/>
  <c r="K170" i="33"/>
  <c r="H170" i="33"/>
  <c r="E170" i="33"/>
  <c r="N169" i="33"/>
  <c r="K169" i="33"/>
  <c r="H169" i="33"/>
  <c r="F169" i="33"/>
  <c r="E169" i="33"/>
  <c r="N168" i="33"/>
  <c r="K168" i="33"/>
  <c r="L168" i="33" s="1"/>
  <c r="H168" i="33"/>
  <c r="I168" i="33" s="1"/>
  <c r="E168" i="33"/>
  <c r="N167" i="33"/>
  <c r="O167" i="33" s="1"/>
  <c r="L167" i="33"/>
  <c r="K167" i="33"/>
  <c r="H167" i="33"/>
  <c r="F167" i="33"/>
  <c r="E167" i="33"/>
  <c r="N166" i="33"/>
  <c r="K166" i="33"/>
  <c r="L166" i="33" s="1"/>
  <c r="H166" i="33"/>
  <c r="I166" i="33" s="1"/>
  <c r="E166" i="33"/>
  <c r="N165" i="33"/>
  <c r="O165" i="33" s="1"/>
  <c r="K165" i="33"/>
  <c r="L165" i="33" s="1"/>
  <c r="H165" i="33"/>
  <c r="E165" i="33"/>
  <c r="O164" i="33"/>
  <c r="N164" i="33"/>
  <c r="K164" i="33"/>
  <c r="H164" i="33"/>
  <c r="I164" i="33" s="1"/>
  <c r="F164" i="33"/>
  <c r="E164" i="33"/>
  <c r="N163" i="33"/>
  <c r="K163" i="33"/>
  <c r="L163" i="33" s="1"/>
  <c r="H163" i="33"/>
  <c r="E163" i="33"/>
  <c r="N162" i="33"/>
  <c r="O162" i="33" s="1"/>
  <c r="O19" i="33" s="1"/>
  <c r="K162" i="33"/>
  <c r="H162" i="33"/>
  <c r="E162" i="33"/>
  <c r="F162" i="33" s="1"/>
  <c r="F19" i="33" s="1"/>
  <c r="N161" i="33"/>
  <c r="K161" i="33"/>
  <c r="H161" i="33"/>
  <c r="I161" i="33" s="1"/>
  <c r="F161" i="33"/>
  <c r="E161" i="33"/>
  <c r="N160" i="33"/>
  <c r="K160" i="33"/>
  <c r="L160" i="33" s="1"/>
  <c r="H160" i="33"/>
  <c r="E160" i="33"/>
  <c r="O159" i="33"/>
  <c r="N159" i="33"/>
  <c r="K159" i="33"/>
  <c r="H159" i="33"/>
  <c r="I159" i="33" s="1"/>
  <c r="E159" i="33"/>
  <c r="N158" i="33"/>
  <c r="O158" i="33" s="1"/>
  <c r="K158" i="33"/>
  <c r="L158" i="33" s="1"/>
  <c r="H158" i="33"/>
  <c r="E158" i="33"/>
  <c r="N157" i="33"/>
  <c r="O157" i="33" s="1"/>
  <c r="K157" i="33"/>
  <c r="H157" i="33"/>
  <c r="E157" i="33"/>
  <c r="F157" i="33" s="1"/>
  <c r="N156" i="33"/>
  <c r="K156" i="33"/>
  <c r="H156" i="33"/>
  <c r="I156" i="33" s="1"/>
  <c r="E156" i="33"/>
  <c r="N155" i="33"/>
  <c r="O155" i="33" s="1"/>
  <c r="L155" i="33"/>
  <c r="K155" i="33"/>
  <c r="H155" i="33"/>
  <c r="F155" i="33"/>
  <c r="E155" i="33"/>
  <c r="N154" i="33"/>
  <c r="K154" i="33"/>
  <c r="H154" i="33"/>
  <c r="I154" i="33" s="1"/>
  <c r="F154" i="33"/>
  <c r="E154" i="33"/>
  <c r="N153" i="33"/>
  <c r="K153" i="33"/>
  <c r="L153" i="33" s="1"/>
  <c r="H153" i="33"/>
  <c r="I153" i="33" s="1"/>
  <c r="E153" i="33"/>
  <c r="N152" i="33"/>
  <c r="L152" i="33"/>
  <c r="K152" i="33"/>
  <c r="H152" i="33"/>
  <c r="E152" i="33"/>
  <c r="E172" i="33" s="1"/>
  <c r="M150" i="33"/>
  <c r="J150" i="33"/>
  <c r="G150" i="33"/>
  <c r="D150" i="33"/>
  <c r="B150" i="33"/>
  <c r="M149" i="33"/>
  <c r="G149" i="33"/>
  <c r="B145" i="33"/>
  <c r="F143" i="33" s="1"/>
  <c r="N144" i="33"/>
  <c r="K144" i="33"/>
  <c r="H144" i="33"/>
  <c r="E144" i="33"/>
  <c r="N143" i="33"/>
  <c r="K143" i="33"/>
  <c r="H143" i="33"/>
  <c r="E143" i="33"/>
  <c r="N142" i="33"/>
  <c r="K142" i="33"/>
  <c r="L142" i="33" s="1"/>
  <c r="H142" i="33"/>
  <c r="E142" i="33"/>
  <c r="N141" i="33"/>
  <c r="L141" i="33"/>
  <c r="K141" i="33"/>
  <c r="H141" i="33"/>
  <c r="E141" i="33"/>
  <c r="N140" i="33"/>
  <c r="K140" i="33"/>
  <c r="H140" i="33"/>
  <c r="E140" i="33"/>
  <c r="N139" i="33"/>
  <c r="K139" i="33"/>
  <c r="H139" i="33"/>
  <c r="E139" i="33"/>
  <c r="N138" i="33"/>
  <c r="K138" i="33"/>
  <c r="H138" i="33"/>
  <c r="F138" i="33"/>
  <c r="E138" i="33"/>
  <c r="N137" i="33"/>
  <c r="K137" i="33"/>
  <c r="H137" i="33"/>
  <c r="E137" i="33"/>
  <c r="N136" i="33"/>
  <c r="K136" i="33"/>
  <c r="H136" i="33"/>
  <c r="E136" i="33"/>
  <c r="N135" i="33"/>
  <c r="K135" i="33"/>
  <c r="H135" i="33"/>
  <c r="E135" i="33"/>
  <c r="N134" i="33"/>
  <c r="O134" i="33" s="1"/>
  <c r="K134" i="33"/>
  <c r="H134" i="33"/>
  <c r="E134" i="33"/>
  <c r="N133" i="33"/>
  <c r="K133" i="33"/>
  <c r="H133" i="33"/>
  <c r="E133" i="33"/>
  <c r="N132" i="33"/>
  <c r="K132" i="33"/>
  <c r="H132" i="33"/>
  <c r="E132" i="33"/>
  <c r="N131" i="33"/>
  <c r="K131" i="33"/>
  <c r="L131" i="33" s="1"/>
  <c r="H131" i="33"/>
  <c r="E131" i="33"/>
  <c r="N130" i="33"/>
  <c r="K130" i="33"/>
  <c r="H130" i="33"/>
  <c r="E130" i="33"/>
  <c r="N129" i="33"/>
  <c r="K129" i="33"/>
  <c r="H129" i="33"/>
  <c r="F129" i="33"/>
  <c r="E129" i="33"/>
  <c r="N128" i="33"/>
  <c r="K128" i="33"/>
  <c r="H128" i="33"/>
  <c r="I128" i="33" s="1"/>
  <c r="E128" i="33"/>
  <c r="N127" i="33"/>
  <c r="K127" i="33"/>
  <c r="H127" i="33"/>
  <c r="E127" i="33"/>
  <c r="N126" i="33"/>
  <c r="K126" i="33"/>
  <c r="H126" i="33"/>
  <c r="E126" i="33"/>
  <c r="N125" i="33"/>
  <c r="L125" i="33"/>
  <c r="K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F114" i="33" s="1"/>
  <c r="N117" i="33"/>
  <c r="K117" i="33"/>
  <c r="H117" i="33"/>
  <c r="E117" i="33"/>
  <c r="N116" i="33"/>
  <c r="K116" i="33"/>
  <c r="I116" i="33"/>
  <c r="H116" i="33"/>
  <c r="E116" i="33"/>
  <c r="N115" i="33"/>
  <c r="L115" i="33"/>
  <c r="K115" i="33"/>
  <c r="H115" i="33"/>
  <c r="E115" i="33"/>
  <c r="N114" i="33"/>
  <c r="K114" i="33"/>
  <c r="H114" i="33"/>
  <c r="E114" i="33"/>
  <c r="N113" i="33"/>
  <c r="K113" i="33"/>
  <c r="H113" i="33"/>
  <c r="E113" i="33"/>
  <c r="N112" i="33"/>
  <c r="O112" i="33" s="1"/>
  <c r="O31" i="33" s="1"/>
  <c r="K112" i="33"/>
  <c r="H112" i="33"/>
  <c r="E112" i="33"/>
  <c r="N111" i="33"/>
  <c r="K111" i="33"/>
  <c r="H111" i="33"/>
  <c r="E111" i="33"/>
  <c r="N110" i="33"/>
  <c r="L110" i="33"/>
  <c r="L29" i="33" s="1"/>
  <c r="K110" i="33"/>
  <c r="H110" i="33"/>
  <c r="E110" i="33"/>
  <c r="N109" i="33"/>
  <c r="K109" i="33"/>
  <c r="H109" i="33"/>
  <c r="E109" i="33"/>
  <c r="N108" i="33"/>
  <c r="K108" i="33"/>
  <c r="I108" i="33"/>
  <c r="H108" i="33"/>
  <c r="E108" i="33"/>
  <c r="N107" i="33"/>
  <c r="L107" i="33"/>
  <c r="L26" i="33" s="1"/>
  <c r="K107" i="33"/>
  <c r="H107" i="33"/>
  <c r="E107" i="33"/>
  <c r="N106" i="33"/>
  <c r="K106" i="33"/>
  <c r="H106" i="33"/>
  <c r="E106" i="33"/>
  <c r="N105" i="33"/>
  <c r="K105" i="33"/>
  <c r="H105" i="33"/>
  <c r="E105" i="33"/>
  <c r="N104" i="33"/>
  <c r="O104" i="33" s="1"/>
  <c r="K104" i="33"/>
  <c r="H104" i="33"/>
  <c r="E104" i="33"/>
  <c r="N103" i="33"/>
  <c r="K103" i="33"/>
  <c r="H103" i="33"/>
  <c r="E103" i="33"/>
  <c r="N102" i="33"/>
  <c r="L102" i="33"/>
  <c r="K102" i="33"/>
  <c r="H102" i="33"/>
  <c r="E102" i="33"/>
  <c r="N101" i="33"/>
  <c r="K101" i="33"/>
  <c r="H101" i="33"/>
  <c r="E101" i="33"/>
  <c r="N100" i="33"/>
  <c r="K100" i="33"/>
  <c r="I100" i="33"/>
  <c r="H100" i="33"/>
  <c r="E100" i="33"/>
  <c r="N99" i="33"/>
  <c r="L99" i="33"/>
  <c r="K99" i="33"/>
  <c r="H99" i="33"/>
  <c r="E99" i="33"/>
  <c r="N98" i="33"/>
  <c r="K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I90" i="33"/>
  <c r="H90" i="33"/>
  <c r="E90" i="33"/>
  <c r="N89" i="33"/>
  <c r="O89" i="33" s="1"/>
  <c r="L89" i="33"/>
  <c r="K89" i="33"/>
  <c r="H89" i="33"/>
  <c r="I89" i="33" s="1"/>
  <c r="F89" i="33"/>
  <c r="E89" i="33"/>
  <c r="N88" i="33"/>
  <c r="O88" i="33" s="1"/>
  <c r="O21" i="33" s="1"/>
  <c r="L88" i="33"/>
  <c r="K88" i="33"/>
  <c r="H88" i="33"/>
  <c r="E88" i="33"/>
  <c r="F88" i="33" s="1"/>
  <c r="F21" i="33" s="1"/>
  <c r="N87" i="33"/>
  <c r="K87" i="33"/>
  <c r="L87" i="33" s="1"/>
  <c r="I87" i="33"/>
  <c r="H87" i="33"/>
  <c r="E87" i="33"/>
  <c r="F87" i="33" s="1"/>
  <c r="N86" i="33"/>
  <c r="O86" i="33" s="1"/>
  <c r="K86" i="33"/>
  <c r="H86" i="33"/>
  <c r="I86" i="33" s="1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H84" i="33"/>
  <c r="F84" i="33"/>
  <c r="E84" i="33"/>
  <c r="N83" i="33"/>
  <c r="K83" i="33"/>
  <c r="L83" i="33" s="1"/>
  <c r="I83" i="33"/>
  <c r="H83" i="33"/>
  <c r="E83" i="33"/>
  <c r="F83" i="33" s="1"/>
  <c r="N82" i="33"/>
  <c r="O82" i="33" s="1"/>
  <c r="K82" i="33"/>
  <c r="H82" i="33"/>
  <c r="I82" i="33" s="1"/>
  <c r="E82" i="33"/>
  <c r="N81" i="33"/>
  <c r="O81" i="33" s="1"/>
  <c r="L81" i="33"/>
  <c r="K81" i="33"/>
  <c r="I81" i="33"/>
  <c r="H81" i="33"/>
  <c r="F81" i="33"/>
  <c r="E81" i="33"/>
  <c r="N80" i="33"/>
  <c r="O80" i="33" s="1"/>
  <c r="K80" i="33"/>
  <c r="L80" i="33" s="1"/>
  <c r="H80" i="33"/>
  <c r="F80" i="33"/>
  <c r="E80" i="33"/>
  <c r="N79" i="33"/>
  <c r="L79" i="33"/>
  <c r="K79" i="33"/>
  <c r="I79" i="33"/>
  <c r="H79" i="33"/>
  <c r="F79" i="33"/>
  <c r="E79" i="33"/>
  <c r="N78" i="33"/>
  <c r="O78" i="33" s="1"/>
  <c r="K78" i="33"/>
  <c r="I78" i="33"/>
  <c r="H78" i="33"/>
  <c r="E78" i="33"/>
  <c r="N77" i="33"/>
  <c r="O77" i="33" s="1"/>
  <c r="L77" i="33"/>
  <c r="K77" i="33"/>
  <c r="H77" i="33"/>
  <c r="I77" i="33" s="1"/>
  <c r="F77" i="33"/>
  <c r="E77" i="33"/>
  <c r="N76" i="33"/>
  <c r="O76" i="33" s="1"/>
  <c r="O20" i="33" s="1"/>
  <c r="K76" i="33"/>
  <c r="L76" i="33" s="1"/>
  <c r="L20" i="33" s="1"/>
  <c r="H76" i="33"/>
  <c r="E76" i="33"/>
  <c r="F76" i="33" s="1"/>
  <c r="F20" i="33" s="1"/>
  <c r="N75" i="33"/>
  <c r="O75" i="33" s="1"/>
  <c r="O30" i="33" s="1"/>
  <c r="L75" i="33"/>
  <c r="L30" i="33" s="1"/>
  <c r="K75" i="33"/>
  <c r="H75" i="33"/>
  <c r="H30" i="33" s="1"/>
  <c r="F75" i="33"/>
  <c r="F30" i="33" s="1"/>
  <c r="E75" i="33"/>
  <c r="N74" i="33"/>
  <c r="O74" i="33" s="1"/>
  <c r="O28" i="33" s="1"/>
  <c r="L74" i="33"/>
  <c r="L28" i="33" s="1"/>
  <c r="K74" i="33"/>
  <c r="H74" i="33"/>
  <c r="I74" i="33" s="1"/>
  <c r="I28" i="33" s="1"/>
  <c r="F74" i="33"/>
  <c r="F28" i="33" s="1"/>
  <c r="E74" i="33"/>
  <c r="N73" i="33"/>
  <c r="O73" i="33" s="1"/>
  <c r="O24" i="33" s="1"/>
  <c r="K73" i="33"/>
  <c r="L73" i="33" s="1"/>
  <c r="L24" i="33" s="1"/>
  <c r="I73" i="33"/>
  <c r="H73" i="33"/>
  <c r="E73" i="33"/>
  <c r="F73" i="33" s="1"/>
  <c r="F24" i="33" s="1"/>
  <c r="N72" i="33"/>
  <c r="O72" i="33" s="1"/>
  <c r="K72" i="33"/>
  <c r="L72" i="33" s="1"/>
  <c r="I72" i="33"/>
  <c r="H72" i="33"/>
  <c r="E72" i="33"/>
  <c r="F72" i="33" s="1"/>
  <c r="N71" i="33"/>
  <c r="N91" i="33" s="1"/>
  <c r="L71" i="33"/>
  <c r="K71" i="33"/>
  <c r="H71" i="33"/>
  <c r="H91" i="33" s="1"/>
  <c r="F71" i="33"/>
  <c r="E71" i="33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F62" i="33"/>
  <c r="E62" i="33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H60" i="33"/>
  <c r="I60" i="33" s="1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K58" i="33"/>
  <c r="L58" i="33" s="1"/>
  <c r="H58" i="33"/>
  <c r="I58" i="33" s="1"/>
  <c r="F58" i="33"/>
  <c r="E58" i="33"/>
  <c r="N57" i="33"/>
  <c r="O57" i="33" s="1"/>
  <c r="K57" i="33"/>
  <c r="L57" i="33" s="1"/>
  <c r="H57" i="33"/>
  <c r="I57" i="33" s="1"/>
  <c r="E57" i="33"/>
  <c r="F57" i="33" s="1"/>
  <c r="N56" i="33"/>
  <c r="O56" i="33" s="1"/>
  <c r="L56" i="33"/>
  <c r="K56" i="33"/>
  <c r="H56" i="33"/>
  <c r="I56" i="33" s="1"/>
  <c r="F56" i="33"/>
  <c r="E56" i="33"/>
  <c r="N55" i="33"/>
  <c r="O55" i="33" s="1"/>
  <c r="L55" i="33"/>
  <c r="K55" i="33"/>
  <c r="H55" i="33"/>
  <c r="I55" i="33" s="1"/>
  <c r="E55" i="33"/>
  <c r="F55" i="33" s="1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N53" i="33"/>
  <c r="O53" i="33" s="1"/>
  <c r="L53" i="33"/>
  <c r="K53" i="33"/>
  <c r="H53" i="33"/>
  <c r="I53" i="33" s="1"/>
  <c r="E53" i="33"/>
  <c r="F53" i="33" s="1"/>
  <c r="O52" i="33"/>
  <c r="N52" i="33"/>
  <c r="K52" i="33"/>
  <c r="L52" i="33" s="1"/>
  <c r="H52" i="33"/>
  <c r="I52" i="33" s="1"/>
  <c r="E52" i="33"/>
  <c r="F52" i="33" s="1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N49" i="33"/>
  <c r="O49" i="33" s="1"/>
  <c r="L49" i="33"/>
  <c r="K49" i="33"/>
  <c r="H49" i="33"/>
  <c r="I49" i="33" s="1"/>
  <c r="F49" i="33"/>
  <c r="E49" i="33"/>
  <c r="N48" i="33"/>
  <c r="O48" i="33" s="1"/>
  <c r="K48" i="33"/>
  <c r="L48" i="33" s="1"/>
  <c r="H48" i="33"/>
  <c r="I48" i="33" s="1"/>
  <c r="E48" i="33"/>
  <c r="F48" i="33" s="1"/>
  <c r="N47" i="33"/>
  <c r="O47" i="33" s="1"/>
  <c r="L47" i="33"/>
  <c r="K47" i="33"/>
  <c r="H47" i="33"/>
  <c r="I47" i="33" s="1"/>
  <c r="F47" i="33"/>
  <c r="E47" i="33"/>
  <c r="N46" i="33"/>
  <c r="O46" i="33" s="1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F45" i="33"/>
  <c r="E45" i="33"/>
  <c r="N44" i="33"/>
  <c r="K44" i="33"/>
  <c r="L44" i="33" s="1"/>
  <c r="L23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H31" i="33"/>
  <c r="G31" i="33"/>
  <c r="E31" i="33"/>
  <c r="D31" i="33"/>
  <c r="C31" i="33"/>
  <c r="B31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H29" i="33"/>
  <c r="G29" i="33"/>
  <c r="E29" i="33"/>
  <c r="D29" i="33"/>
  <c r="C29" i="33"/>
  <c r="B29" i="33"/>
  <c r="N28" i="33"/>
  <c r="M28" i="33"/>
  <c r="K28" i="33"/>
  <c r="J28" i="33"/>
  <c r="H28" i="33"/>
  <c r="G28" i="33"/>
  <c r="E28" i="33"/>
  <c r="D28" i="33"/>
  <c r="C28" i="33"/>
  <c r="B28" i="33"/>
  <c r="N27" i="33"/>
  <c r="M27" i="33"/>
  <c r="K27" i="33"/>
  <c r="J27" i="33"/>
  <c r="I27" i="33"/>
  <c r="H27" i="33"/>
  <c r="G27" i="33"/>
  <c r="E27" i="33"/>
  <c r="D27" i="33"/>
  <c r="C27" i="33"/>
  <c r="B27" i="33"/>
  <c r="N26" i="33"/>
  <c r="M26" i="33"/>
  <c r="K26" i="33"/>
  <c r="J26" i="33"/>
  <c r="H26" i="33"/>
  <c r="G26" i="33"/>
  <c r="E26" i="33"/>
  <c r="D26" i="33"/>
  <c r="C26" i="33"/>
  <c r="B26" i="33"/>
  <c r="N25" i="33"/>
  <c r="M25" i="33"/>
  <c r="K25" i="33"/>
  <c r="J25" i="33"/>
  <c r="H25" i="33"/>
  <c r="G25" i="33"/>
  <c r="E25" i="33"/>
  <c r="D25" i="33"/>
  <c r="C25" i="33"/>
  <c r="B25" i="33"/>
  <c r="N24" i="33"/>
  <c r="M24" i="33"/>
  <c r="K24" i="33"/>
  <c r="J24" i="33"/>
  <c r="I24" i="33"/>
  <c r="H24" i="33"/>
  <c r="G24" i="33"/>
  <c r="E24" i="33"/>
  <c r="D24" i="33"/>
  <c r="C24" i="33"/>
  <c r="B24" i="33"/>
  <c r="N23" i="33"/>
  <c r="M23" i="33"/>
  <c r="K23" i="33"/>
  <c r="J23" i="33"/>
  <c r="H23" i="33"/>
  <c r="G23" i="33"/>
  <c r="E23" i="33"/>
  <c r="D23" i="33"/>
  <c r="C23" i="33"/>
  <c r="B23" i="33"/>
  <c r="N22" i="33"/>
  <c r="M22" i="33"/>
  <c r="K22" i="33"/>
  <c r="J22" i="33"/>
  <c r="H22" i="33"/>
  <c r="G22" i="33"/>
  <c r="E22" i="33"/>
  <c r="D22" i="33"/>
  <c r="C22" i="33"/>
  <c r="B22" i="33"/>
  <c r="N21" i="33"/>
  <c r="M21" i="33"/>
  <c r="L21" i="33"/>
  <c r="K21" i="33"/>
  <c r="J21" i="33"/>
  <c r="H21" i="33"/>
  <c r="G21" i="33"/>
  <c r="E21" i="33"/>
  <c r="D21" i="33"/>
  <c r="C21" i="33"/>
  <c r="B21" i="33"/>
  <c r="N20" i="33"/>
  <c r="M20" i="33"/>
  <c r="K20" i="33"/>
  <c r="J20" i="33"/>
  <c r="H20" i="33"/>
  <c r="G20" i="33"/>
  <c r="E20" i="33"/>
  <c r="D20" i="33"/>
  <c r="C20" i="33"/>
  <c r="B20" i="33"/>
  <c r="N19" i="33"/>
  <c r="M19" i="33"/>
  <c r="K19" i="33"/>
  <c r="J19" i="33"/>
  <c r="H19" i="33"/>
  <c r="G19" i="33"/>
  <c r="E19" i="33"/>
  <c r="D19" i="33"/>
  <c r="C19" i="33"/>
  <c r="B19" i="33"/>
  <c r="N18" i="33"/>
  <c r="M18" i="33"/>
  <c r="K18" i="33"/>
  <c r="J18" i="33"/>
  <c r="H18" i="33"/>
  <c r="G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4" i="32" s="1"/>
  <c r="N198" i="32"/>
  <c r="K198" i="32"/>
  <c r="H198" i="32"/>
  <c r="I198" i="32" s="1"/>
  <c r="E198" i="32"/>
  <c r="N197" i="32"/>
  <c r="K197" i="32"/>
  <c r="L197" i="32" s="1"/>
  <c r="H197" i="32"/>
  <c r="I197" i="32" s="1"/>
  <c r="E197" i="32"/>
  <c r="N196" i="32"/>
  <c r="L196" i="32"/>
  <c r="K196" i="32"/>
  <c r="H196" i="32"/>
  <c r="E196" i="32"/>
  <c r="F196" i="32" s="1"/>
  <c r="N195" i="32"/>
  <c r="K195" i="32"/>
  <c r="H195" i="32"/>
  <c r="I195" i="32" s="1"/>
  <c r="E195" i="32"/>
  <c r="F195" i="32" s="1"/>
  <c r="N194" i="32"/>
  <c r="L194" i="32"/>
  <c r="K194" i="32"/>
  <c r="H194" i="32"/>
  <c r="E194" i="32"/>
  <c r="O193" i="32"/>
  <c r="N193" i="32"/>
  <c r="K193" i="32"/>
  <c r="H193" i="32"/>
  <c r="E193" i="32"/>
  <c r="F193" i="32" s="1"/>
  <c r="N192" i="32"/>
  <c r="O192" i="32" s="1"/>
  <c r="K192" i="32"/>
  <c r="I192" i="32"/>
  <c r="H192" i="32"/>
  <c r="E192" i="32"/>
  <c r="N191" i="32"/>
  <c r="L191" i="32"/>
  <c r="K191" i="32"/>
  <c r="H191" i="32"/>
  <c r="E191" i="32"/>
  <c r="F191" i="32" s="1"/>
  <c r="O190" i="32"/>
  <c r="N190" i="32"/>
  <c r="K190" i="32"/>
  <c r="H190" i="32"/>
  <c r="I190" i="32" s="1"/>
  <c r="E190" i="32"/>
  <c r="F190" i="32" s="1"/>
  <c r="N189" i="32"/>
  <c r="K189" i="32"/>
  <c r="H189" i="32"/>
  <c r="I189" i="32" s="1"/>
  <c r="E189" i="32"/>
  <c r="N188" i="32"/>
  <c r="K188" i="32"/>
  <c r="L188" i="32" s="1"/>
  <c r="I188" i="32"/>
  <c r="H188" i="32"/>
  <c r="E188" i="32"/>
  <c r="N187" i="32"/>
  <c r="O187" i="32" s="1"/>
  <c r="L187" i="32"/>
  <c r="K187" i="32"/>
  <c r="H187" i="32"/>
  <c r="E187" i="32"/>
  <c r="F187" i="32" s="1"/>
  <c r="N186" i="32"/>
  <c r="O186" i="32" s="1"/>
  <c r="K186" i="32"/>
  <c r="H186" i="32"/>
  <c r="E186" i="32"/>
  <c r="F186" i="32" s="1"/>
  <c r="O185" i="32"/>
  <c r="N185" i="32"/>
  <c r="K185" i="32"/>
  <c r="H185" i="32"/>
  <c r="I185" i="32" s="1"/>
  <c r="E185" i="32"/>
  <c r="N184" i="32"/>
  <c r="K184" i="32"/>
  <c r="L184" i="32" s="1"/>
  <c r="H184" i="32"/>
  <c r="E184" i="32"/>
  <c r="F184" i="32" s="1"/>
  <c r="O183" i="32"/>
  <c r="N183" i="32"/>
  <c r="K183" i="32"/>
  <c r="H183" i="32"/>
  <c r="I183" i="32" s="1"/>
  <c r="E183" i="32"/>
  <c r="F183" i="32" s="1"/>
  <c r="N182" i="32"/>
  <c r="K182" i="32"/>
  <c r="H182" i="32"/>
  <c r="I182" i="32" s="1"/>
  <c r="E182" i="32"/>
  <c r="N181" i="32"/>
  <c r="K181" i="32"/>
  <c r="L181" i="32" s="1"/>
  <c r="H181" i="32"/>
  <c r="I181" i="32" s="1"/>
  <c r="E181" i="32"/>
  <c r="N180" i="32"/>
  <c r="L180" i="32"/>
  <c r="K180" i="32"/>
  <c r="H180" i="32"/>
  <c r="E180" i="32"/>
  <c r="F180" i="32" s="1"/>
  <c r="N179" i="32"/>
  <c r="K179" i="32"/>
  <c r="H179" i="32"/>
  <c r="H199" i="32" s="1"/>
  <c r="E179" i="32"/>
  <c r="M177" i="32"/>
  <c r="J177" i="32"/>
  <c r="G177" i="32"/>
  <c r="D177" i="32"/>
  <c r="B177" i="32"/>
  <c r="M176" i="32"/>
  <c r="G176" i="32"/>
  <c r="B172" i="32"/>
  <c r="O171" i="32" s="1"/>
  <c r="N171" i="32"/>
  <c r="K171" i="32"/>
  <c r="L171" i="32" s="1"/>
  <c r="H171" i="32"/>
  <c r="I171" i="32" s="1"/>
  <c r="E171" i="32"/>
  <c r="N170" i="32"/>
  <c r="K170" i="32"/>
  <c r="L170" i="32" s="1"/>
  <c r="H170" i="32"/>
  <c r="I170" i="32" s="1"/>
  <c r="E170" i="32"/>
  <c r="N169" i="32"/>
  <c r="K169" i="32"/>
  <c r="L169" i="32" s="1"/>
  <c r="I169" i="32"/>
  <c r="H169" i="32"/>
  <c r="E169" i="32"/>
  <c r="O168" i="32"/>
  <c r="N168" i="32"/>
  <c r="K168" i="32"/>
  <c r="H168" i="32"/>
  <c r="I168" i="32" s="1"/>
  <c r="E168" i="32"/>
  <c r="F168" i="32" s="1"/>
  <c r="N167" i="32"/>
  <c r="K167" i="32"/>
  <c r="K21" i="32" s="1"/>
  <c r="H167" i="32"/>
  <c r="I167" i="32" s="1"/>
  <c r="I21" i="32" s="1"/>
  <c r="E167" i="32"/>
  <c r="F167" i="32" s="1"/>
  <c r="F21" i="32" s="1"/>
  <c r="N166" i="32"/>
  <c r="K166" i="32"/>
  <c r="L166" i="32" s="1"/>
  <c r="H166" i="32"/>
  <c r="I166" i="32" s="1"/>
  <c r="E166" i="32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H163" i="32"/>
  <c r="I163" i="32" s="1"/>
  <c r="E163" i="32"/>
  <c r="F163" i="32" s="1"/>
  <c r="O162" i="32"/>
  <c r="N162" i="32"/>
  <c r="K162" i="32"/>
  <c r="L162" i="32" s="1"/>
  <c r="H162" i="32"/>
  <c r="I162" i="32" s="1"/>
  <c r="E162" i="32"/>
  <c r="N161" i="32"/>
  <c r="O161" i="32" s="1"/>
  <c r="K161" i="32"/>
  <c r="L161" i="32" s="1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K159" i="32"/>
  <c r="L159" i="32" s="1"/>
  <c r="H159" i="32"/>
  <c r="I159" i="32" s="1"/>
  <c r="E159" i="32"/>
  <c r="N158" i="32"/>
  <c r="O158" i="32" s="1"/>
  <c r="K158" i="32"/>
  <c r="L158" i="32" s="1"/>
  <c r="H158" i="32"/>
  <c r="I158" i="32" s="1"/>
  <c r="E158" i="32"/>
  <c r="N157" i="32"/>
  <c r="O157" i="32" s="1"/>
  <c r="L157" i="32"/>
  <c r="K157" i="32"/>
  <c r="H157" i="32"/>
  <c r="I157" i="32" s="1"/>
  <c r="E157" i="32"/>
  <c r="F157" i="32" s="1"/>
  <c r="N156" i="32"/>
  <c r="K156" i="32"/>
  <c r="L156" i="32" s="1"/>
  <c r="H156" i="32"/>
  <c r="I156" i="32" s="1"/>
  <c r="E156" i="32"/>
  <c r="F156" i="32" s="1"/>
  <c r="N155" i="32"/>
  <c r="L155" i="32"/>
  <c r="K155" i="32"/>
  <c r="H155" i="32"/>
  <c r="E155" i="32"/>
  <c r="F155" i="32" s="1"/>
  <c r="O154" i="32"/>
  <c r="N154" i="32"/>
  <c r="K154" i="32"/>
  <c r="H154" i="32"/>
  <c r="I154" i="32" s="1"/>
  <c r="E154" i="32"/>
  <c r="F154" i="32" s="1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E152" i="32"/>
  <c r="E172" i="32" s="1"/>
  <c r="M150" i="32"/>
  <c r="J150" i="32"/>
  <c r="G150" i="32"/>
  <c r="D150" i="32"/>
  <c r="B150" i="32"/>
  <c r="M149" i="32"/>
  <c r="G149" i="32"/>
  <c r="B145" i="32"/>
  <c r="O142" i="32" s="1"/>
  <c r="N144" i="32"/>
  <c r="K144" i="32"/>
  <c r="H144" i="32"/>
  <c r="E144" i="32"/>
  <c r="N143" i="32"/>
  <c r="K143" i="32"/>
  <c r="H143" i="32"/>
  <c r="I143" i="32" s="1"/>
  <c r="E143" i="32"/>
  <c r="N142" i="32"/>
  <c r="L142" i="32"/>
  <c r="K142" i="32"/>
  <c r="H142" i="32"/>
  <c r="E142" i="32"/>
  <c r="F142" i="32" s="1"/>
  <c r="N141" i="32"/>
  <c r="K141" i="32"/>
  <c r="K18" i="32" s="1"/>
  <c r="H141" i="32"/>
  <c r="H18" i="32" s="1"/>
  <c r="E141" i="32"/>
  <c r="F141" i="32" s="1"/>
  <c r="F18" i="32" s="1"/>
  <c r="N140" i="32"/>
  <c r="K140" i="32"/>
  <c r="H140" i="32"/>
  <c r="E140" i="32"/>
  <c r="N139" i="32"/>
  <c r="O139" i="32" s="1"/>
  <c r="K139" i="32"/>
  <c r="H139" i="32"/>
  <c r="E139" i="32"/>
  <c r="F139" i="32" s="1"/>
  <c r="N138" i="32"/>
  <c r="K138" i="32"/>
  <c r="H138" i="32"/>
  <c r="E138" i="32"/>
  <c r="N137" i="32"/>
  <c r="K137" i="32"/>
  <c r="H137" i="32"/>
  <c r="E137" i="32"/>
  <c r="N136" i="32"/>
  <c r="K136" i="32"/>
  <c r="L136" i="32" s="1"/>
  <c r="H136" i="32"/>
  <c r="E136" i="32"/>
  <c r="N135" i="32"/>
  <c r="O135" i="32" s="1"/>
  <c r="K135" i="32"/>
  <c r="H135" i="32"/>
  <c r="E135" i="32"/>
  <c r="O134" i="32"/>
  <c r="N134" i="32"/>
  <c r="K134" i="32"/>
  <c r="I134" i="32"/>
  <c r="H134" i="32"/>
  <c r="E134" i="32"/>
  <c r="N133" i="32"/>
  <c r="K133" i="32"/>
  <c r="L133" i="32" s="1"/>
  <c r="H133" i="32"/>
  <c r="E133" i="32"/>
  <c r="N132" i="32"/>
  <c r="K132" i="32"/>
  <c r="H132" i="32"/>
  <c r="E132" i="32"/>
  <c r="N131" i="32"/>
  <c r="K131" i="32"/>
  <c r="H131" i="32"/>
  <c r="E131" i="32"/>
  <c r="N130" i="32"/>
  <c r="K130" i="32"/>
  <c r="L130" i="32" s="1"/>
  <c r="H130" i="32"/>
  <c r="E130" i="32"/>
  <c r="N129" i="32"/>
  <c r="O129" i="32" s="1"/>
  <c r="K129" i="32"/>
  <c r="H129" i="32"/>
  <c r="E129" i="32"/>
  <c r="F129" i="32" s="1"/>
  <c r="N128" i="32"/>
  <c r="K128" i="32"/>
  <c r="H128" i="32"/>
  <c r="E128" i="32"/>
  <c r="N127" i="32"/>
  <c r="K127" i="32"/>
  <c r="H127" i="32"/>
  <c r="I127" i="32" s="1"/>
  <c r="E127" i="32"/>
  <c r="N126" i="32"/>
  <c r="L126" i="32"/>
  <c r="K126" i="32"/>
  <c r="H126" i="32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5" i="32" s="1"/>
  <c r="N117" i="32"/>
  <c r="K117" i="32"/>
  <c r="H117" i="32"/>
  <c r="E117" i="32"/>
  <c r="N116" i="32"/>
  <c r="K116" i="32"/>
  <c r="H116" i="32"/>
  <c r="E116" i="32"/>
  <c r="N115" i="32"/>
  <c r="K115" i="32"/>
  <c r="L115" i="32" s="1"/>
  <c r="H115" i="32"/>
  <c r="E115" i="32"/>
  <c r="N114" i="32"/>
  <c r="K114" i="32"/>
  <c r="H114" i="32"/>
  <c r="E114" i="32"/>
  <c r="N113" i="32"/>
  <c r="L113" i="32"/>
  <c r="K113" i="32"/>
  <c r="H113" i="32"/>
  <c r="E113" i="32"/>
  <c r="N112" i="32"/>
  <c r="O112" i="32" s="1"/>
  <c r="K112" i="32"/>
  <c r="H112" i="32"/>
  <c r="E112" i="32"/>
  <c r="N111" i="32"/>
  <c r="L111" i="32"/>
  <c r="K111" i="32"/>
  <c r="H111" i="32"/>
  <c r="E111" i="32"/>
  <c r="O110" i="32"/>
  <c r="N110" i="32"/>
  <c r="K110" i="32"/>
  <c r="H110" i="32"/>
  <c r="E110" i="32"/>
  <c r="N109" i="32"/>
  <c r="L109" i="32"/>
  <c r="K109" i="32"/>
  <c r="H109" i="32"/>
  <c r="E109" i="32"/>
  <c r="O108" i="32"/>
  <c r="N108" i="32"/>
  <c r="K108" i="32"/>
  <c r="I108" i="32"/>
  <c r="H108" i="32"/>
  <c r="E108" i="32"/>
  <c r="N107" i="32"/>
  <c r="K107" i="32"/>
  <c r="L107" i="32" s="1"/>
  <c r="H107" i="32"/>
  <c r="E107" i="32"/>
  <c r="N106" i="32"/>
  <c r="K106" i="32"/>
  <c r="H106" i="32"/>
  <c r="E106" i="32"/>
  <c r="N105" i="32"/>
  <c r="K105" i="32"/>
  <c r="H105" i="32"/>
  <c r="E105" i="32"/>
  <c r="N104" i="32"/>
  <c r="K104" i="32"/>
  <c r="H104" i="32"/>
  <c r="E104" i="32"/>
  <c r="N103" i="32"/>
  <c r="L103" i="32"/>
  <c r="K103" i="32"/>
  <c r="H103" i="32"/>
  <c r="E103" i="32"/>
  <c r="O102" i="32"/>
  <c r="N102" i="32"/>
  <c r="K102" i="32"/>
  <c r="H102" i="32"/>
  <c r="E102" i="32"/>
  <c r="N101" i="32"/>
  <c r="L101" i="32"/>
  <c r="K101" i="32"/>
  <c r="H101" i="32"/>
  <c r="E101" i="32"/>
  <c r="O100" i="32"/>
  <c r="N100" i="32"/>
  <c r="K100" i="32"/>
  <c r="I100" i="32"/>
  <c r="H100" i="32"/>
  <c r="E100" i="32"/>
  <c r="N99" i="32"/>
  <c r="K99" i="32"/>
  <c r="H99" i="32"/>
  <c r="E99" i="32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N89" i="32"/>
  <c r="O89" i="32" s="1"/>
  <c r="L89" i="32"/>
  <c r="K89" i="32"/>
  <c r="H89" i="32"/>
  <c r="I89" i="32" s="1"/>
  <c r="F89" i="32"/>
  <c r="E89" i="32"/>
  <c r="N88" i="32"/>
  <c r="O88" i="32" s="1"/>
  <c r="L88" i="32"/>
  <c r="K88" i="32"/>
  <c r="H88" i="32"/>
  <c r="I88" i="32" s="1"/>
  <c r="F88" i="32"/>
  <c r="E88" i="32"/>
  <c r="N87" i="32"/>
  <c r="O87" i="32" s="1"/>
  <c r="L87" i="32"/>
  <c r="K87" i="32"/>
  <c r="H87" i="32"/>
  <c r="I87" i="32" s="1"/>
  <c r="F87" i="32"/>
  <c r="E87" i="32"/>
  <c r="N86" i="32"/>
  <c r="O86" i="32" s="1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L84" i="32"/>
  <c r="K84" i="32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L80" i="32"/>
  <c r="K80" i="32"/>
  <c r="H80" i="32"/>
  <c r="I80" i="32" s="1"/>
  <c r="F80" i="32"/>
  <c r="E80" i="32"/>
  <c r="N79" i="32"/>
  <c r="O79" i="32" s="1"/>
  <c r="L79" i="32"/>
  <c r="K79" i="32"/>
  <c r="H79" i="32"/>
  <c r="I79" i="32" s="1"/>
  <c r="F79" i="32"/>
  <c r="E79" i="32"/>
  <c r="N78" i="32"/>
  <c r="O78" i="32" s="1"/>
  <c r="L78" i="32"/>
  <c r="K78" i="32"/>
  <c r="H78" i="32"/>
  <c r="I78" i="32" s="1"/>
  <c r="F78" i="32"/>
  <c r="E78" i="32"/>
  <c r="N77" i="32"/>
  <c r="O77" i="32" s="1"/>
  <c r="L77" i="32"/>
  <c r="K77" i="32"/>
  <c r="H77" i="32"/>
  <c r="I77" i="32" s="1"/>
  <c r="F77" i="32"/>
  <c r="E77" i="32"/>
  <c r="N76" i="32"/>
  <c r="O76" i="32" s="1"/>
  <c r="L76" i="32"/>
  <c r="K76" i="32"/>
  <c r="H76" i="32"/>
  <c r="I76" i="32" s="1"/>
  <c r="F76" i="32"/>
  <c r="E76" i="32"/>
  <c r="N75" i="32"/>
  <c r="O75" i="32" s="1"/>
  <c r="L75" i="32"/>
  <c r="K75" i="32"/>
  <c r="H75" i="32"/>
  <c r="I75" i="32" s="1"/>
  <c r="F75" i="32"/>
  <c r="E75" i="32"/>
  <c r="N74" i="32"/>
  <c r="O74" i="32" s="1"/>
  <c r="O20" i="32" s="1"/>
  <c r="L74" i="32"/>
  <c r="K74" i="32"/>
  <c r="H74" i="32"/>
  <c r="I74" i="32" s="1"/>
  <c r="I20" i="32" s="1"/>
  <c r="F74" i="32"/>
  <c r="E74" i="32"/>
  <c r="N73" i="32"/>
  <c r="O73" i="32" s="1"/>
  <c r="L73" i="32"/>
  <c r="K73" i="32"/>
  <c r="H73" i="32"/>
  <c r="I73" i="32" s="1"/>
  <c r="F73" i="32"/>
  <c r="E73" i="32"/>
  <c r="N72" i="32"/>
  <c r="O72" i="32" s="1"/>
  <c r="L72" i="32"/>
  <c r="K72" i="32"/>
  <c r="H72" i="32"/>
  <c r="I72" i="32" s="1"/>
  <c r="F72" i="32"/>
  <c r="E72" i="32"/>
  <c r="N71" i="32"/>
  <c r="N91" i="32" s="1"/>
  <c r="L71" i="32"/>
  <c r="L91" i="32" s="1"/>
  <c r="K71" i="32"/>
  <c r="K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K61" i="32"/>
  <c r="L61" i="32" s="1"/>
  <c r="I61" i="32"/>
  <c r="H61" i="32"/>
  <c r="E61" i="32"/>
  <c r="F61" i="32" s="1"/>
  <c r="O60" i="32"/>
  <c r="N60" i="32"/>
  <c r="K60" i="32"/>
  <c r="L60" i="32" s="1"/>
  <c r="H60" i="32"/>
  <c r="I60" i="32" s="1"/>
  <c r="E60" i="32"/>
  <c r="F60" i="32" s="1"/>
  <c r="N59" i="32"/>
  <c r="O59" i="32" s="1"/>
  <c r="L59" i="32"/>
  <c r="K59" i="32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N57" i="32"/>
  <c r="O57" i="32" s="1"/>
  <c r="L57" i="32"/>
  <c r="K57" i="32"/>
  <c r="H57" i="32"/>
  <c r="I57" i="32" s="1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K55" i="32"/>
  <c r="L55" i="32" s="1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H53" i="32"/>
  <c r="I53" i="32" s="1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H51" i="32"/>
  <c r="I51" i="32" s="1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O44" i="32"/>
  <c r="N44" i="32"/>
  <c r="K44" i="32"/>
  <c r="K64" i="32" s="1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N20" i="32"/>
  <c r="M20" i="32"/>
  <c r="L20" i="32"/>
  <c r="K20" i="32"/>
  <c r="J20" i="32"/>
  <c r="H20" i="32"/>
  <c r="G20" i="32"/>
  <c r="F20" i="32"/>
  <c r="E20" i="32"/>
  <c r="D20" i="32"/>
  <c r="C20" i="32"/>
  <c r="B20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L198" i="31" s="1"/>
  <c r="N198" i="31"/>
  <c r="O198" i="31" s="1"/>
  <c r="K198" i="31"/>
  <c r="H198" i="31"/>
  <c r="I198" i="31" s="1"/>
  <c r="F198" i="31"/>
  <c r="E198" i="31"/>
  <c r="N197" i="31"/>
  <c r="K197" i="31"/>
  <c r="L197" i="31" s="1"/>
  <c r="H197" i="31"/>
  <c r="I197" i="31" s="1"/>
  <c r="E197" i="31"/>
  <c r="N196" i="31"/>
  <c r="O196" i="31" s="1"/>
  <c r="K196" i="31"/>
  <c r="H196" i="31"/>
  <c r="E196" i="31"/>
  <c r="F196" i="31" s="1"/>
  <c r="N195" i="31"/>
  <c r="K195" i="31"/>
  <c r="H195" i="31"/>
  <c r="I195" i="31" s="1"/>
  <c r="F195" i="31"/>
  <c r="E195" i="31"/>
  <c r="N194" i="31"/>
  <c r="K194" i="31"/>
  <c r="L194" i="31" s="1"/>
  <c r="H194" i="31"/>
  <c r="E194" i="31"/>
  <c r="N193" i="31"/>
  <c r="O193" i="31" s="1"/>
  <c r="K193" i="31"/>
  <c r="H193" i="31"/>
  <c r="E193" i="31"/>
  <c r="F193" i="31" s="1"/>
  <c r="N192" i="31"/>
  <c r="K192" i="31"/>
  <c r="H192" i="31"/>
  <c r="I192" i="31" s="1"/>
  <c r="F192" i="31"/>
  <c r="E192" i="31"/>
  <c r="N191" i="31"/>
  <c r="K191" i="31"/>
  <c r="L191" i="31" s="1"/>
  <c r="H191" i="31"/>
  <c r="I191" i="31" s="1"/>
  <c r="E191" i="31"/>
  <c r="N190" i="31"/>
  <c r="L190" i="31"/>
  <c r="K190" i="31"/>
  <c r="H190" i="31"/>
  <c r="E190" i="31"/>
  <c r="N189" i="31"/>
  <c r="K189" i="31"/>
  <c r="H189" i="31"/>
  <c r="E189" i="31"/>
  <c r="N188" i="31"/>
  <c r="O188" i="31" s="1"/>
  <c r="K188" i="31"/>
  <c r="H188" i="31"/>
  <c r="E188" i="31"/>
  <c r="F188" i="31" s="1"/>
  <c r="N187" i="31"/>
  <c r="K187" i="31"/>
  <c r="L187" i="31" s="1"/>
  <c r="H187" i="31"/>
  <c r="I187" i="31" s="1"/>
  <c r="E187" i="31"/>
  <c r="N186" i="31"/>
  <c r="O186" i="31" s="1"/>
  <c r="L186" i="31"/>
  <c r="K186" i="31"/>
  <c r="H186" i="31"/>
  <c r="E186" i="31"/>
  <c r="F186" i="31" s="1"/>
  <c r="N185" i="31"/>
  <c r="K185" i="31"/>
  <c r="H185" i="31"/>
  <c r="I185" i="31" s="1"/>
  <c r="F185" i="31"/>
  <c r="E185" i="31"/>
  <c r="N184" i="31"/>
  <c r="K184" i="31"/>
  <c r="L184" i="31" s="1"/>
  <c r="H184" i="31"/>
  <c r="I184" i="31" s="1"/>
  <c r="E184" i="31"/>
  <c r="N183" i="31"/>
  <c r="O183" i="31" s="1"/>
  <c r="K183" i="31"/>
  <c r="L183" i="31" s="1"/>
  <c r="H183" i="31"/>
  <c r="E183" i="31"/>
  <c r="N182" i="31"/>
  <c r="O182" i="31" s="1"/>
  <c r="L182" i="31"/>
  <c r="K182" i="31"/>
  <c r="H182" i="31"/>
  <c r="E182" i="31"/>
  <c r="F182" i="31" s="1"/>
  <c r="N181" i="31"/>
  <c r="K181" i="31"/>
  <c r="H181" i="31"/>
  <c r="I181" i="31" s="1"/>
  <c r="F181" i="31"/>
  <c r="E181" i="31"/>
  <c r="N180" i="31"/>
  <c r="K180" i="31"/>
  <c r="L180" i="31" s="1"/>
  <c r="H180" i="31"/>
  <c r="E180" i="31"/>
  <c r="N179" i="31"/>
  <c r="K179" i="31"/>
  <c r="H179" i="31"/>
  <c r="E179" i="31"/>
  <c r="E199" i="31" s="1"/>
  <c r="M177" i="31"/>
  <c r="J177" i="31"/>
  <c r="G177" i="31"/>
  <c r="D177" i="31"/>
  <c r="B177" i="31"/>
  <c r="M176" i="31"/>
  <c r="G176" i="31"/>
  <c r="B172" i="31"/>
  <c r="F171" i="31" s="1"/>
  <c r="N171" i="31"/>
  <c r="K171" i="31"/>
  <c r="H171" i="31"/>
  <c r="E171" i="31"/>
  <c r="N170" i="31"/>
  <c r="K170" i="31"/>
  <c r="H170" i="31"/>
  <c r="E170" i="31"/>
  <c r="N169" i="31"/>
  <c r="K169" i="31"/>
  <c r="H169" i="31"/>
  <c r="E169" i="31"/>
  <c r="N168" i="31"/>
  <c r="O168" i="31" s="1"/>
  <c r="K168" i="31"/>
  <c r="H168" i="31"/>
  <c r="F168" i="31"/>
  <c r="E168" i="31"/>
  <c r="N167" i="31"/>
  <c r="K167" i="31"/>
  <c r="H167" i="31"/>
  <c r="E167" i="31"/>
  <c r="N166" i="31"/>
  <c r="K166" i="31"/>
  <c r="L166" i="31" s="1"/>
  <c r="H166" i="31"/>
  <c r="E166" i="31"/>
  <c r="N165" i="31"/>
  <c r="O165" i="31" s="1"/>
  <c r="K165" i="31"/>
  <c r="H165" i="31"/>
  <c r="E165" i="31"/>
  <c r="N164" i="31"/>
  <c r="K164" i="31"/>
  <c r="H164" i="31"/>
  <c r="E164" i="31"/>
  <c r="O163" i="31"/>
  <c r="N163" i="31"/>
  <c r="K163" i="31"/>
  <c r="H163" i="31"/>
  <c r="I163" i="31" s="1"/>
  <c r="E163" i="31"/>
  <c r="N162" i="31"/>
  <c r="K162" i="31"/>
  <c r="L162" i="31" s="1"/>
  <c r="H162" i="31"/>
  <c r="E162" i="31"/>
  <c r="O161" i="31"/>
  <c r="N161" i="31"/>
  <c r="K161" i="31"/>
  <c r="H161" i="31"/>
  <c r="F161" i="31"/>
  <c r="E161" i="31"/>
  <c r="N160" i="31"/>
  <c r="K160" i="31"/>
  <c r="H160" i="31"/>
  <c r="E160" i="31"/>
  <c r="N159" i="31"/>
  <c r="O159" i="31" s="1"/>
  <c r="K159" i="31"/>
  <c r="H159" i="31"/>
  <c r="F159" i="31"/>
  <c r="E159" i="31"/>
  <c r="N158" i="31"/>
  <c r="K158" i="31"/>
  <c r="H158" i="31"/>
  <c r="I158" i="31" s="1"/>
  <c r="E158" i="31"/>
  <c r="N157" i="31"/>
  <c r="K157" i="31"/>
  <c r="L157" i="31" s="1"/>
  <c r="H157" i="31"/>
  <c r="E157" i="31"/>
  <c r="N156" i="31"/>
  <c r="O156" i="31" s="1"/>
  <c r="O21" i="31" s="1"/>
  <c r="K156" i="31"/>
  <c r="H156" i="31"/>
  <c r="F156" i="31"/>
  <c r="E156" i="31"/>
  <c r="N155" i="31"/>
  <c r="L155" i="31"/>
  <c r="K155" i="31"/>
  <c r="H155" i="31"/>
  <c r="E155" i="31"/>
  <c r="N154" i="31"/>
  <c r="K154" i="31"/>
  <c r="H154" i="31"/>
  <c r="F154" i="31"/>
  <c r="E154" i="31"/>
  <c r="N153" i="31"/>
  <c r="K153" i="31"/>
  <c r="L153" i="31" s="1"/>
  <c r="H153" i="31"/>
  <c r="E153" i="31"/>
  <c r="N152" i="31"/>
  <c r="N172" i="31" s="1"/>
  <c r="K152" i="31"/>
  <c r="H152" i="31"/>
  <c r="F152" i="31"/>
  <c r="E152" i="31"/>
  <c r="M150" i="31"/>
  <c r="J150" i="31"/>
  <c r="G150" i="31"/>
  <c r="D150" i="31"/>
  <c r="B150" i="31"/>
  <c r="M149" i="31"/>
  <c r="G149" i="31"/>
  <c r="B145" i="31"/>
  <c r="N144" i="31"/>
  <c r="O144" i="31" s="1"/>
  <c r="K144" i="31"/>
  <c r="L144" i="31" s="1"/>
  <c r="H144" i="31"/>
  <c r="I144" i="31" s="1"/>
  <c r="E144" i="31"/>
  <c r="F144" i="31" s="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E142" i="31"/>
  <c r="F142" i="31" s="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E140" i="31"/>
  <c r="F140" i="31" s="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E138" i="31"/>
  <c r="F138" i="31" s="1"/>
  <c r="N137" i="31"/>
  <c r="O137" i="31" s="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E136" i="31"/>
  <c r="F136" i="31" s="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E134" i="31"/>
  <c r="F134" i="31" s="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E132" i="31"/>
  <c r="F132" i="31" s="1"/>
  <c r="N131" i="31"/>
  <c r="O131" i="31" s="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E130" i="31"/>
  <c r="F130" i="31" s="1"/>
  <c r="N129" i="31"/>
  <c r="O129" i="31" s="1"/>
  <c r="K129" i="31"/>
  <c r="L129" i="31" s="1"/>
  <c r="H129" i="31"/>
  <c r="I129" i="31" s="1"/>
  <c r="F129" i="31"/>
  <c r="E129" i="31"/>
  <c r="N128" i="31"/>
  <c r="O128" i="31" s="1"/>
  <c r="K128" i="31"/>
  <c r="L128" i="31" s="1"/>
  <c r="H128" i="31"/>
  <c r="I128" i="31" s="1"/>
  <c r="E128" i="31"/>
  <c r="F128" i="31" s="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E126" i="31"/>
  <c r="F126" i="31" s="1"/>
  <c r="N125" i="31"/>
  <c r="O125" i="31" s="1"/>
  <c r="K125" i="31"/>
  <c r="L125" i="31" s="1"/>
  <c r="H125" i="31"/>
  <c r="F125" i="31"/>
  <c r="E125" i="3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K114" i="31"/>
  <c r="L114" i="31" s="1"/>
  <c r="H114" i="31"/>
  <c r="I114" i="31" s="1"/>
  <c r="F114" i="31"/>
  <c r="E114" i="31"/>
  <c r="N113" i="31"/>
  <c r="O113" i="31" s="1"/>
  <c r="K113" i="31"/>
  <c r="L113" i="31" s="1"/>
  <c r="H113" i="31"/>
  <c r="I113" i="31" s="1"/>
  <c r="E113" i="31"/>
  <c r="F113" i="31" s="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E105" i="31"/>
  <c r="F105" i="31" s="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E100" i="31"/>
  <c r="F100" i="31" s="1"/>
  <c r="N99" i="31"/>
  <c r="O99" i="31" s="1"/>
  <c r="K99" i="31"/>
  <c r="L99" i="31" s="1"/>
  <c r="H99" i="31"/>
  <c r="I99" i="31" s="1"/>
  <c r="F99" i="31"/>
  <c r="E99" i="31"/>
  <c r="N98" i="31"/>
  <c r="K98" i="31"/>
  <c r="L98" i="31" s="1"/>
  <c r="H98" i="31"/>
  <c r="E98" i="31"/>
  <c r="M96" i="31"/>
  <c r="J96" i="31"/>
  <c r="G96" i="31"/>
  <c r="D96" i="31"/>
  <c r="B96" i="31"/>
  <c r="M95" i="31"/>
  <c r="G95" i="31"/>
  <c r="B91" i="31"/>
  <c r="O87" i="31" s="1"/>
  <c r="O90" i="31"/>
  <c r="N90" i="31"/>
  <c r="K90" i="31"/>
  <c r="H90" i="31"/>
  <c r="I90" i="31" s="1"/>
  <c r="F90" i="31"/>
  <c r="E90" i="31"/>
  <c r="N89" i="31"/>
  <c r="K89" i="31"/>
  <c r="L89" i="31" s="1"/>
  <c r="H89" i="31"/>
  <c r="I89" i="31" s="1"/>
  <c r="E89" i="31"/>
  <c r="N88" i="31"/>
  <c r="O88" i="31" s="1"/>
  <c r="K88" i="31"/>
  <c r="H88" i="31"/>
  <c r="I88" i="31" s="1"/>
  <c r="F88" i="31"/>
  <c r="E88" i="31"/>
  <c r="N87" i="31"/>
  <c r="L87" i="31"/>
  <c r="K87" i="31"/>
  <c r="H87" i="31"/>
  <c r="E87" i="31"/>
  <c r="F87" i="31" s="1"/>
  <c r="N86" i="31"/>
  <c r="K86" i="31"/>
  <c r="H86" i="31"/>
  <c r="I86" i="31" s="1"/>
  <c r="I20" i="31" s="1"/>
  <c r="F86" i="31"/>
  <c r="E86" i="31"/>
  <c r="N85" i="31"/>
  <c r="K85" i="31"/>
  <c r="L85" i="31" s="1"/>
  <c r="L19" i="31" s="1"/>
  <c r="H85" i="31"/>
  <c r="E85" i="31"/>
  <c r="N84" i="31"/>
  <c r="O84" i="31" s="1"/>
  <c r="K84" i="31"/>
  <c r="H84" i="31"/>
  <c r="I84" i="31" s="1"/>
  <c r="F84" i="31"/>
  <c r="E84" i="31"/>
  <c r="N83" i="31"/>
  <c r="K83" i="31"/>
  <c r="L83" i="31" s="1"/>
  <c r="H83" i="31"/>
  <c r="E83" i="31"/>
  <c r="O82" i="31"/>
  <c r="N82" i="31"/>
  <c r="K82" i="31"/>
  <c r="H82" i="31"/>
  <c r="I82" i="31" s="1"/>
  <c r="F82" i="31"/>
  <c r="E82" i="31"/>
  <c r="N81" i="31"/>
  <c r="K81" i="31"/>
  <c r="L81" i="31" s="1"/>
  <c r="H81" i="31"/>
  <c r="I81" i="31" s="1"/>
  <c r="E81" i="31"/>
  <c r="N80" i="31"/>
  <c r="O80" i="31" s="1"/>
  <c r="K80" i="31"/>
  <c r="H80" i="31"/>
  <c r="I80" i="31" s="1"/>
  <c r="F80" i="31"/>
  <c r="E80" i="31"/>
  <c r="N79" i="31"/>
  <c r="L79" i="31"/>
  <c r="K79" i="31"/>
  <c r="H79" i="31"/>
  <c r="E79" i="31"/>
  <c r="F79" i="31" s="1"/>
  <c r="N78" i="31"/>
  <c r="K78" i="31"/>
  <c r="H78" i="31"/>
  <c r="I78" i="31" s="1"/>
  <c r="F78" i="31"/>
  <c r="E78" i="31"/>
  <c r="N77" i="31"/>
  <c r="K77" i="31"/>
  <c r="L77" i="31" s="1"/>
  <c r="H77" i="31"/>
  <c r="E77" i="31"/>
  <c r="N76" i="31"/>
  <c r="O76" i="31" s="1"/>
  <c r="K76" i="31"/>
  <c r="H76" i="31"/>
  <c r="I76" i="31" s="1"/>
  <c r="F76" i="31"/>
  <c r="E76" i="31"/>
  <c r="N75" i="31"/>
  <c r="K75" i="31"/>
  <c r="L75" i="31" s="1"/>
  <c r="H75" i="31"/>
  <c r="E75" i="31"/>
  <c r="O74" i="31"/>
  <c r="N74" i="31"/>
  <c r="K74" i="31"/>
  <c r="H74" i="31"/>
  <c r="I74" i="31" s="1"/>
  <c r="F74" i="31"/>
  <c r="E74" i="31"/>
  <c r="N73" i="31"/>
  <c r="K73" i="31"/>
  <c r="L73" i="31" s="1"/>
  <c r="H73" i="31"/>
  <c r="I73" i="31" s="1"/>
  <c r="E73" i="31"/>
  <c r="N72" i="31"/>
  <c r="O72" i="31" s="1"/>
  <c r="K72" i="31"/>
  <c r="H72" i="31"/>
  <c r="I72" i="31" s="1"/>
  <c r="F72" i="31"/>
  <c r="E72" i="31"/>
  <c r="N71" i="31"/>
  <c r="L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L63" i="31" s="1"/>
  <c r="N63" i="31"/>
  <c r="K63" i="31"/>
  <c r="H63" i="31"/>
  <c r="I63" i="31" s="1"/>
  <c r="E63" i="31"/>
  <c r="N62" i="31"/>
  <c r="L62" i="31"/>
  <c r="K62" i="31"/>
  <c r="H62" i="31"/>
  <c r="E62" i="31"/>
  <c r="F62" i="31" s="1"/>
  <c r="N61" i="31"/>
  <c r="K61" i="31"/>
  <c r="H61" i="31"/>
  <c r="I61" i="31" s="1"/>
  <c r="E61" i="31"/>
  <c r="N60" i="31"/>
  <c r="K60" i="31"/>
  <c r="L60" i="31" s="1"/>
  <c r="H60" i="31"/>
  <c r="E60" i="31"/>
  <c r="N59" i="31"/>
  <c r="N18" i="31" s="1"/>
  <c r="K59" i="31"/>
  <c r="H59" i="31"/>
  <c r="E59" i="31"/>
  <c r="F59" i="31" s="1"/>
  <c r="F18" i="31" s="1"/>
  <c r="N58" i="31"/>
  <c r="K58" i="31"/>
  <c r="H58" i="31"/>
  <c r="E58" i="31"/>
  <c r="O57" i="31"/>
  <c r="N57" i="31"/>
  <c r="K57" i="31"/>
  <c r="H57" i="31"/>
  <c r="E57" i="31"/>
  <c r="F57" i="31" s="1"/>
  <c r="N56" i="31"/>
  <c r="K56" i="31"/>
  <c r="H56" i="31"/>
  <c r="I56" i="31" s="1"/>
  <c r="E56" i="31"/>
  <c r="N55" i="31"/>
  <c r="K55" i="31"/>
  <c r="H55" i="31"/>
  <c r="I55" i="31" s="1"/>
  <c r="E55" i="31"/>
  <c r="N54" i="31"/>
  <c r="K54" i="31"/>
  <c r="I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L51" i="31"/>
  <c r="K51" i="31"/>
  <c r="H51" i="31"/>
  <c r="E51" i="31"/>
  <c r="N50" i="31"/>
  <c r="O50" i="31" s="1"/>
  <c r="K50" i="31"/>
  <c r="H50" i="31"/>
  <c r="E50" i="31"/>
  <c r="N49" i="31"/>
  <c r="K49" i="31"/>
  <c r="H49" i="31"/>
  <c r="I49" i="31" s="1"/>
  <c r="E49" i="31"/>
  <c r="N48" i="31"/>
  <c r="K48" i="31"/>
  <c r="H48" i="31"/>
  <c r="I48" i="31" s="1"/>
  <c r="E48" i="31"/>
  <c r="N47" i="31"/>
  <c r="K47" i="31"/>
  <c r="L47" i="31" s="1"/>
  <c r="H47" i="31"/>
  <c r="E47" i="31"/>
  <c r="N46" i="3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N19" i="31"/>
  <c r="M19" i="31"/>
  <c r="K19" i="31"/>
  <c r="J19" i="31"/>
  <c r="H19" i="31"/>
  <c r="G19" i="31"/>
  <c r="E19" i="31"/>
  <c r="D19" i="31"/>
  <c r="C19" i="31"/>
  <c r="B19" i="31"/>
  <c r="M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L198" i="30" s="1"/>
  <c r="N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F196" i="30"/>
  <c r="E196" i="30"/>
  <c r="N195" i="30"/>
  <c r="K195" i="30"/>
  <c r="L195" i="30" s="1"/>
  <c r="H195" i="30"/>
  <c r="E195" i="30"/>
  <c r="O194" i="30"/>
  <c r="N194" i="30"/>
  <c r="K194" i="30"/>
  <c r="H194" i="30"/>
  <c r="I194" i="30" s="1"/>
  <c r="E194" i="30"/>
  <c r="N193" i="30"/>
  <c r="K193" i="30"/>
  <c r="L193" i="30" s="1"/>
  <c r="H193" i="30"/>
  <c r="E193" i="30"/>
  <c r="N192" i="30"/>
  <c r="O192" i="30" s="1"/>
  <c r="K192" i="30"/>
  <c r="H192" i="30"/>
  <c r="F192" i="30"/>
  <c r="E192" i="30"/>
  <c r="N191" i="30"/>
  <c r="K191" i="30"/>
  <c r="L191" i="30" s="1"/>
  <c r="H191" i="30"/>
  <c r="E191" i="30"/>
  <c r="O190" i="30"/>
  <c r="N190" i="30"/>
  <c r="K190" i="30"/>
  <c r="H190" i="30"/>
  <c r="I190" i="30" s="1"/>
  <c r="E190" i="30"/>
  <c r="N189" i="30"/>
  <c r="K189" i="30"/>
  <c r="L189" i="30" s="1"/>
  <c r="H189" i="30"/>
  <c r="E189" i="30"/>
  <c r="N188" i="30"/>
  <c r="O188" i="30" s="1"/>
  <c r="K188" i="30"/>
  <c r="H188" i="30"/>
  <c r="F188" i="30"/>
  <c r="E188" i="30"/>
  <c r="N187" i="30"/>
  <c r="K187" i="30"/>
  <c r="H187" i="30"/>
  <c r="I187" i="30" s="1"/>
  <c r="E187" i="30"/>
  <c r="N186" i="30"/>
  <c r="K186" i="30"/>
  <c r="H186" i="30"/>
  <c r="F186" i="30"/>
  <c r="E186" i="30"/>
  <c r="N185" i="30"/>
  <c r="K185" i="30"/>
  <c r="H185" i="30"/>
  <c r="I185" i="30" s="1"/>
  <c r="E185" i="30"/>
  <c r="N184" i="30"/>
  <c r="L184" i="30"/>
  <c r="K184" i="30"/>
  <c r="H184" i="30"/>
  <c r="E184" i="30"/>
  <c r="N183" i="30"/>
  <c r="K183" i="30"/>
  <c r="H183" i="30"/>
  <c r="I183" i="30" s="1"/>
  <c r="E183" i="30"/>
  <c r="N182" i="30"/>
  <c r="L182" i="30"/>
  <c r="K182" i="30"/>
  <c r="H182" i="30"/>
  <c r="E182" i="30"/>
  <c r="N181" i="30"/>
  <c r="K181" i="30"/>
  <c r="H181" i="30"/>
  <c r="F181" i="30"/>
  <c r="E181" i="30"/>
  <c r="N180" i="30"/>
  <c r="K180" i="30"/>
  <c r="H180" i="30"/>
  <c r="E180" i="30"/>
  <c r="N179" i="30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E171" i="30"/>
  <c r="N170" i="30"/>
  <c r="O170" i="30" s="1"/>
  <c r="K170" i="30"/>
  <c r="H170" i="30"/>
  <c r="E170" i="30"/>
  <c r="N169" i="30"/>
  <c r="K169" i="30"/>
  <c r="H169" i="30"/>
  <c r="I169" i="30" s="1"/>
  <c r="I17" i="30" s="1"/>
  <c r="E169" i="30"/>
  <c r="N168" i="30"/>
  <c r="K168" i="30"/>
  <c r="L168" i="30" s="1"/>
  <c r="H168" i="30"/>
  <c r="E168" i="30"/>
  <c r="O167" i="30"/>
  <c r="N167" i="30"/>
  <c r="K167" i="30"/>
  <c r="H167" i="30"/>
  <c r="I167" i="30" s="1"/>
  <c r="E167" i="30"/>
  <c r="N166" i="30"/>
  <c r="K166" i="30"/>
  <c r="H166" i="30"/>
  <c r="E166" i="30"/>
  <c r="N165" i="30"/>
  <c r="K165" i="30"/>
  <c r="H165" i="30"/>
  <c r="F165" i="30"/>
  <c r="E165" i="30"/>
  <c r="N164" i="30"/>
  <c r="K164" i="30"/>
  <c r="L164" i="30" s="1"/>
  <c r="H164" i="30"/>
  <c r="E164" i="30"/>
  <c r="N163" i="30"/>
  <c r="O163" i="30" s="1"/>
  <c r="K163" i="30"/>
  <c r="H163" i="30"/>
  <c r="F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L159" i="30"/>
  <c r="K159" i="30"/>
  <c r="H159" i="30"/>
  <c r="E159" i="30"/>
  <c r="N158" i="30"/>
  <c r="K158" i="30"/>
  <c r="H158" i="30"/>
  <c r="F158" i="30"/>
  <c r="E158" i="30"/>
  <c r="N157" i="30"/>
  <c r="K157" i="30"/>
  <c r="H157" i="30"/>
  <c r="I157" i="30" s="1"/>
  <c r="E157" i="30"/>
  <c r="N156" i="30"/>
  <c r="K156" i="30"/>
  <c r="L156" i="30" s="1"/>
  <c r="H156" i="30"/>
  <c r="E156" i="30"/>
  <c r="N155" i="30"/>
  <c r="O155" i="30" s="1"/>
  <c r="K155" i="30"/>
  <c r="H155" i="30"/>
  <c r="F155" i="30"/>
  <c r="E155" i="30"/>
  <c r="N154" i="30"/>
  <c r="K154" i="30"/>
  <c r="L154" i="30" s="1"/>
  <c r="H154" i="30"/>
  <c r="E154" i="30"/>
  <c r="N153" i="30"/>
  <c r="O153" i="30" s="1"/>
  <c r="K153" i="30"/>
  <c r="H153" i="30"/>
  <c r="E153" i="30"/>
  <c r="N152" i="30"/>
  <c r="K152" i="30"/>
  <c r="H152" i="30"/>
  <c r="H172" i="30" s="1"/>
  <c r="E152" i="30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K140" i="30"/>
  <c r="L140" i="30" s="1"/>
  <c r="L18" i="30" s="1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H138" i="30"/>
  <c r="I138" i="30" s="1"/>
  <c r="E138" i="30"/>
  <c r="F138" i="30" s="1"/>
  <c r="N137" i="30"/>
  <c r="O137" i="30" s="1"/>
  <c r="K137" i="30"/>
  <c r="L137" i="30" s="1"/>
  <c r="H137" i="30"/>
  <c r="I137" i="30" s="1"/>
  <c r="E137" i="30"/>
  <c r="F137" i="30" s="1"/>
  <c r="N136" i="30"/>
  <c r="O136" i="30" s="1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I126" i="30"/>
  <c r="H126" i="30"/>
  <c r="E126" i="30"/>
  <c r="F126" i="30" s="1"/>
  <c r="N125" i="30"/>
  <c r="L125" i="30"/>
  <c r="K125" i="30"/>
  <c r="H125" i="30"/>
  <c r="E125" i="30"/>
  <c r="M123" i="30"/>
  <c r="J123" i="30"/>
  <c r="G123" i="30"/>
  <c r="D123" i="30"/>
  <c r="B123" i="30"/>
  <c r="M122" i="30"/>
  <c r="G122" i="30"/>
  <c r="B118" i="30"/>
  <c r="I109" i="30" s="1"/>
  <c r="I28" i="30" s="1"/>
  <c r="O117" i="30"/>
  <c r="N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H114" i="30"/>
  <c r="I114" i="30" s="1"/>
  <c r="E114" i="30"/>
  <c r="F114" i="30" s="1"/>
  <c r="N113" i="30"/>
  <c r="O113" i="30" s="1"/>
  <c r="K113" i="30"/>
  <c r="H113" i="30"/>
  <c r="I113" i="30" s="1"/>
  <c r="E113" i="30"/>
  <c r="F113" i="30" s="1"/>
  <c r="N112" i="30"/>
  <c r="O112" i="30" s="1"/>
  <c r="K112" i="30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N110" i="30"/>
  <c r="O110" i="30" s="1"/>
  <c r="K110" i="30"/>
  <c r="L110" i="30" s="1"/>
  <c r="H110" i="30"/>
  <c r="I110" i="30" s="1"/>
  <c r="E110" i="30"/>
  <c r="N109" i="30"/>
  <c r="O109" i="30" s="1"/>
  <c r="O28" i="30" s="1"/>
  <c r="L109" i="30"/>
  <c r="L28" i="30" s="1"/>
  <c r="K109" i="30"/>
  <c r="H109" i="30"/>
  <c r="E109" i="30"/>
  <c r="F109" i="30" s="1"/>
  <c r="F28" i="30" s="1"/>
  <c r="N108" i="30"/>
  <c r="O108" i="30" s="1"/>
  <c r="K108" i="30"/>
  <c r="H108" i="30"/>
  <c r="I108" i="30" s="1"/>
  <c r="E108" i="30"/>
  <c r="F108" i="30" s="1"/>
  <c r="N107" i="30"/>
  <c r="O107" i="30" s="1"/>
  <c r="K107" i="30"/>
  <c r="I107" i="30"/>
  <c r="H107" i="30"/>
  <c r="E107" i="30"/>
  <c r="N106" i="30"/>
  <c r="O106" i="30" s="1"/>
  <c r="L106" i="30"/>
  <c r="K106" i="30"/>
  <c r="H106" i="30"/>
  <c r="E106" i="30"/>
  <c r="F106" i="30" s="1"/>
  <c r="O105" i="30"/>
  <c r="O24" i="30" s="1"/>
  <c r="N105" i="30"/>
  <c r="K105" i="30"/>
  <c r="H105" i="30"/>
  <c r="I105" i="30" s="1"/>
  <c r="I24" i="30" s="1"/>
  <c r="E105" i="30"/>
  <c r="F105" i="30" s="1"/>
  <c r="F24" i="30" s="1"/>
  <c r="N104" i="30"/>
  <c r="K104" i="30"/>
  <c r="L104" i="30" s="1"/>
  <c r="H104" i="30"/>
  <c r="I104" i="30" s="1"/>
  <c r="E104" i="30"/>
  <c r="N103" i="30"/>
  <c r="O103" i="30" s="1"/>
  <c r="O22" i="30" s="1"/>
  <c r="K103" i="30"/>
  <c r="L103" i="30" s="1"/>
  <c r="L22" i="30" s="1"/>
  <c r="H103" i="30"/>
  <c r="E103" i="30"/>
  <c r="F103" i="30" s="1"/>
  <c r="F22" i="30" s="1"/>
  <c r="N102" i="30"/>
  <c r="O102" i="30" s="1"/>
  <c r="K102" i="30"/>
  <c r="H102" i="30"/>
  <c r="I102" i="30" s="1"/>
  <c r="E102" i="30"/>
  <c r="F102" i="30" s="1"/>
  <c r="N101" i="30"/>
  <c r="O101" i="30" s="1"/>
  <c r="K101" i="30"/>
  <c r="I101" i="30"/>
  <c r="H101" i="30"/>
  <c r="E101" i="30"/>
  <c r="N100" i="30"/>
  <c r="O100" i="30" s="1"/>
  <c r="K100" i="30"/>
  <c r="L100" i="30" s="1"/>
  <c r="H100" i="30"/>
  <c r="I100" i="30" s="1"/>
  <c r="E100" i="30"/>
  <c r="N99" i="30"/>
  <c r="O99" i="30" s="1"/>
  <c r="L99" i="30"/>
  <c r="K99" i="30"/>
  <c r="H99" i="30"/>
  <c r="E99" i="30"/>
  <c r="F99" i="30" s="1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O90" i="30" s="1"/>
  <c r="N90" i="30"/>
  <c r="K90" i="30"/>
  <c r="L90" i="30" s="1"/>
  <c r="H90" i="30"/>
  <c r="I90" i="30" s="1"/>
  <c r="E90" i="30"/>
  <c r="N89" i="30"/>
  <c r="L89" i="30"/>
  <c r="K89" i="30"/>
  <c r="H89" i="30"/>
  <c r="E89" i="30"/>
  <c r="F89" i="30" s="1"/>
  <c r="N88" i="30"/>
  <c r="O88" i="30" s="1"/>
  <c r="K88" i="30"/>
  <c r="H88" i="30"/>
  <c r="E88" i="30"/>
  <c r="F88" i="30" s="1"/>
  <c r="O87" i="30"/>
  <c r="N87" i="30"/>
  <c r="K87" i="30"/>
  <c r="I87" i="30"/>
  <c r="H87" i="30"/>
  <c r="E87" i="30"/>
  <c r="N86" i="30"/>
  <c r="O86" i="30" s="1"/>
  <c r="O20" i="30" s="1"/>
  <c r="K86" i="30"/>
  <c r="L86" i="30" s="1"/>
  <c r="L20" i="30" s="1"/>
  <c r="H86" i="30"/>
  <c r="H20" i="30" s="1"/>
  <c r="E86" i="30"/>
  <c r="O85" i="30"/>
  <c r="N85" i="30"/>
  <c r="K85" i="30"/>
  <c r="H85" i="30"/>
  <c r="E85" i="30"/>
  <c r="F85" i="30" s="1"/>
  <c r="O84" i="30"/>
  <c r="N84" i="30"/>
  <c r="K84" i="30"/>
  <c r="H84" i="30"/>
  <c r="I84" i="30" s="1"/>
  <c r="E84" i="30"/>
  <c r="F84" i="30" s="1"/>
  <c r="N83" i="30"/>
  <c r="K83" i="30"/>
  <c r="I83" i="30"/>
  <c r="H83" i="30"/>
  <c r="E83" i="30"/>
  <c r="N82" i="30"/>
  <c r="L82" i="30"/>
  <c r="K82" i="30"/>
  <c r="H82" i="30"/>
  <c r="E82" i="30"/>
  <c r="F82" i="30" s="1"/>
  <c r="N81" i="30"/>
  <c r="O81" i="30" s="1"/>
  <c r="K81" i="30"/>
  <c r="H81" i="30"/>
  <c r="E81" i="30"/>
  <c r="F81" i="30" s="1"/>
  <c r="N80" i="30"/>
  <c r="O80" i="30" s="1"/>
  <c r="K80" i="30"/>
  <c r="H80" i="30"/>
  <c r="I80" i="30" s="1"/>
  <c r="E80" i="30"/>
  <c r="F80" i="30" s="1"/>
  <c r="N79" i="30"/>
  <c r="K79" i="30"/>
  <c r="L79" i="30" s="1"/>
  <c r="I79" i="30"/>
  <c r="H79" i="30"/>
  <c r="E79" i="30"/>
  <c r="N78" i="30"/>
  <c r="O78" i="30" s="1"/>
  <c r="K78" i="30"/>
  <c r="L78" i="30" s="1"/>
  <c r="H78" i="30"/>
  <c r="E78" i="30"/>
  <c r="O77" i="30"/>
  <c r="N77" i="30"/>
  <c r="K77" i="30"/>
  <c r="H77" i="30"/>
  <c r="E77" i="30"/>
  <c r="F77" i="30" s="1"/>
  <c r="O76" i="30"/>
  <c r="N76" i="30"/>
  <c r="K76" i="30"/>
  <c r="H76" i="30"/>
  <c r="I76" i="30" s="1"/>
  <c r="E76" i="30"/>
  <c r="F76" i="30" s="1"/>
  <c r="N75" i="30"/>
  <c r="K75" i="30"/>
  <c r="I75" i="30"/>
  <c r="H75" i="30"/>
  <c r="E75" i="30"/>
  <c r="N74" i="30"/>
  <c r="K74" i="30"/>
  <c r="L74" i="30" s="1"/>
  <c r="H74" i="30"/>
  <c r="E74" i="30"/>
  <c r="O73" i="30"/>
  <c r="N73" i="30"/>
  <c r="K73" i="30"/>
  <c r="H73" i="30"/>
  <c r="I73" i="30" s="1"/>
  <c r="E73" i="30"/>
  <c r="F73" i="30" s="1"/>
  <c r="N72" i="30"/>
  <c r="K72" i="30"/>
  <c r="K26" i="30" s="1"/>
  <c r="H72" i="30"/>
  <c r="I72" i="30" s="1"/>
  <c r="I26" i="30" s="1"/>
  <c r="E72" i="30"/>
  <c r="F72" i="30" s="1"/>
  <c r="F26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I60" i="30" s="1"/>
  <c r="N63" i="30"/>
  <c r="K63" i="30"/>
  <c r="H63" i="30"/>
  <c r="E63" i="30"/>
  <c r="F63" i="30" s="1"/>
  <c r="N62" i="30"/>
  <c r="K62" i="30"/>
  <c r="H62" i="30"/>
  <c r="E62" i="30"/>
  <c r="N61" i="30"/>
  <c r="K61" i="30"/>
  <c r="L61" i="30" s="1"/>
  <c r="H61" i="30"/>
  <c r="E61" i="30"/>
  <c r="N60" i="30"/>
  <c r="L60" i="30"/>
  <c r="K60" i="30"/>
  <c r="H60" i="30"/>
  <c r="E60" i="30"/>
  <c r="F60" i="30" s="1"/>
  <c r="N59" i="30"/>
  <c r="K59" i="30"/>
  <c r="H59" i="30"/>
  <c r="I59" i="30" s="1"/>
  <c r="E59" i="30"/>
  <c r="N58" i="30"/>
  <c r="K58" i="30"/>
  <c r="L58" i="30" s="1"/>
  <c r="H58" i="30"/>
  <c r="E58" i="30"/>
  <c r="N57" i="30"/>
  <c r="O57" i="30" s="1"/>
  <c r="K57" i="30"/>
  <c r="H57" i="30"/>
  <c r="E57" i="30"/>
  <c r="F57" i="30" s="1"/>
  <c r="N56" i="30"/>
  <c r="K56" i="30"/>
  <c r="I56" i="30"/>
  <c r="H56" i="30"/>
  <c r="E56" i="30"/>
  <c r="N55" i="30"/>
  <c r="K55" i="30"/>
  <c r="L55" i="30" s="1"/>
  <c r="H55" i="30"/>
  <c r="E55" i="30"/>
  <c r="N54" i="30"/>
  <c r="L54" i="30"/>
  <c r="K54" i="30"/>
  <c r="H54" i="30"/>
  <c r="E54" i="30"/>
  <c r="F54" i="30" s="1"/>
  <c r="N53" i="30"/>
  <c r="K53" i="30"/>
  <c r="H53" i="30"/>
  <c r="E53" i="30"/>
  <c r="F53" i="30" s="1"/>
  <c r="N52" i="30"/>
  <c r="K52" i="30"/>
  <c r="I52" i="30"/>
  <c r="H52" i="30"/>
  <c r="E52" i="30"/>
  <c r="N51" i="30"/>
  <c r="L51" i="30"/>
  <c r="K51" i="30"/>
  <c r="H51" i="30"/>
  <c r="E51" i="30"/>
  <c r="O50" i="30"/>
  <c r="N50" i="30"/>
  <c r="K50" i="30"/>
  <c r="H50" i="30"/>
  <c r="E50" i="30"/>
  <c r="N49" i="30"/>
  <c r="K49" i="30"/>
  <c r="H49" i="30"/>
  <c r="E49" i="30"/>
  <c r="N48" i="30"/>
  <c r="K48" i="30"/>
  <c r="H48" i="30"/>
  <c r="E48" i="30"/>
  <c r="F48" i="30" s="1"/>
  <c r="N47" i="30"/>
  <c r="K47" i="30"/>
  <c r="H47" i="30"/>
  <c r="E47" i="30"/>
  <c r="F47" i="30" s="1"/>
  <c r="F31" i="30" s="1"/>
  <c r="N46" i="30"/>
  <c r="K46" i="30"/>
  <c r="I46" i="30"/>
  <c r="I27" i="30" s="1"/>
  <c r="H46" i="30"/>
  <c r="E46" i="30"/>
  <c r="N45" i="30"/>
  <c r="K45" i="30"/>
  <c r="K25" i="30" s="1"/>
  <c r="H45" i="30"/>
  <c r="E45" i="30"/>
  <c r="N44" i="30"/>
  <c r="L44" i="30"/>
  <c r="K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M31" i="30"/>
  <c r="K31" i="30"/>
  <c r="J31" i="30"/>
  <c r="G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H24" i="30"/>
  <c r="G24" i="30"/>
  <c r="E24" i="30"/>
  <c r="D24" i="30"/>
  <c r="C24" i="30"/>
  <c r="B24" i="30"/>
  <c r="N23" i="30"/>
  <c r="M23" i="30"/>
  <c r="L23" i="30"/>
  <c r="K23" i="30"/>
  <c r="J23" i="30"/>
  <c r="H23" i="30"/>
  <c r="G23" i="30"/>
  <c r="E23" i="30"/>
  <c r="D23" i="30"/>
  <c r="C23" i="30"/>
  <c r="B23" i="30"/>
  <c r="N22" i="30"/>
  <c r="M22" i="30"/>
  <c r="J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K18" i="30"/>
  <c r="J18" i="30"/>
  <c r="H18" i="30"/>
  <c r="G18" i="30"/>
  <c r="E18" i="30"/>
  <c r="D18" i="30"/>
  <c r="C18" i="30"/>
  <c r="B18" i="30"/>
  <c r="N17" i="30"/>
  <c r="M17" i="30"/>
  <c r="K17" i="30"/>
  <c r="J17" i="30"/>
  <c r="H17" i="30"/>
  <c r="G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E169" i="29"/>
  <c r="F169" i="29" s="1"/>
  <c r="N168" i="29"/>
  <c r="O168" i="29" s="1"/>
  <c r="K168" i="29"/>
  <c r="L168" i="29" s="1"/>
  <c r="H168" i="29"/>
  <c r="I168" i="29" s="1"/>
  <c r="F168" i="29"/>
  <c r="E168" i="29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E165" i="29"/>
  <c r="F165" i="29" s="1"/>
  <c r="N164" i="29"/>
  <c r="O164" i="29" s="1"/>
  <c r="K164" i="29"/>
  <c r="L164" i="29" s="1"/>
  <c r="H164" i="29"/>
  <c r="I164" i="29" s="1"/>
  <c r="E164" i="29"/>
  <c r="F164" i="29" s="1"/>
  <c r="N163" i="29"/>
  <c r="O163" i="29" s="1"/>
  <c r="K163" i="29"/>
  <c r="L163" i="29" s="1"/>
  <c r="H163" i="29"/>
  <c r="I163" i="29" s="1"/>
  <c r="F163" i="29"/>
  <c r="E163" i="29"/>
  <c r="N162" i="29"/>
  <c r="O162" i="29" s="1"/>
  <c r="K162" i="29"/>
  <c r="L162" i="29" s="1"/>
  <c r="H162" i="29"/>
  <c r="I162" i="29" s="1"/>
  <c r="E162" i="29"/>
  <c r="F162" i="29" s="1"/>
  <c r="O161" i="29"/>
  <c r="N161" i="29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E160" i="29"/>
  <c r="F160" i="29" s="1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E158" i="29"/>
  <c r="F158" i="29" s="1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E155" i="29"/>
  <c r="F155" i="29" s="1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E153" i="29"/>
  <c r="F153" i="29" s="1"/>
  <c r="N152" i="29"/>
  <c r="K152" i="29"/>
  <c r="H152" i="29"/>
  <c r="F152" i="29"/>
  <c r="E152" i="29"/>
  <c r="M150" i="29"/>
  <c r="J150" i="29"/>
  <c r="G150" i="29"/>
  <c r="D150" i="29"/>
  <c r="B150" i="29"/>
  <c r="M149" i="29"/>
  <c r="G149" i="29"/>
  <c r="B145" i="29"/>
  <c r="L143" i="29" s="1"/>
  <c r="N144" i="29"/>
  <c r="K144" i="29"/>
  <c r="I144" i="29"/>
  <c r="H144" i="29"/>
  <c r="E144" i="29"/>
  <c r="N143" i="29"/>
  <c r="O143" i="29" s="1"/>
  <c r="K143" i="29"/>
  <c r="I143" i="29"/>
  <c r="H143" i="29"/>
  <c r="E143" i="29"/>
  <c r="N142" i="29"/>
  <c r="O142" i="29" s="1"/>
  <c r="L142" i="29"/>
  <c r="K142" i="29"/>
  <c r="H142" i="29"/>
  <c r="F142" i="29"/>
  <c r="E142" i="29"/>
  <c r="N141" i="29"/>
  <c r="L141" i="29"/>
  <c r="K141" i="29"/>
  <c r="H141" i="29"/>
  <c r="F141" i="29"/>
  <c r="E141" i="29"/>
  <c r="N140" i="29"/>
  <c r="K140" i="29"/>
  <c r="I140" i="29"/>
  <c r="H140" i="29"/>
  <c r="E140" i="29"/>
  <c r="N139" i="29"/>
  <c r="O139" i="29" s="1"/>
  <c r="K139" i="29"/>
  <c r="I139" i="29"/>
  <c r="H139" i="29"/>
  <c r="E139" i="29"/>
  <c r="N138" i="29"/>
  <c r="O138" i="29" s="1"/>
  <c r="L138" i="29"/>
  <c r="K138" i="29"/>
  <c r="H138" i="29"/>
  <c r="F138" i="29"/>
  <c r="E138" i="29"/>
  <c r="N137" i="29"/>
  <c r="L137" i="29"/>
  <c r="K137" i="29"/>
  <c r="H137" i="29"/>
  <c r="F137" i="29"/>
  <c r="E137" i="29"/>
  <c r="N136" i="29"/>
  <c r="K136" i="29"/>
  <c r="I136" i="29"/>
  <c r="H136" i="29"/>
  <c r="E136" i="29"/>
  <c r="N135" i="29"/>
  <c r="O135" i="29" s="1"/>
  <c r="K135" i="29"/>
  <c r="I135" i="29"/>
  <c r="H135" i="29"/>
  <c r="E135" i="29"/>
  <c r="N134" i="29"/>
  <c r="K134" i="29"/>
  <c r="L134" i="29" s="1"/>
  <c r="H134" i="29"/>
  <c r="E134" i="29"/>
  <c r="N133" i="29"/>
  <c r="O133" i="29" s="1"/>
  <c r="K133" i="29"/>
  <c r="L133" i="29" s="1"/>
  <c r="H133" i="29"/>
  <c r="E133" i="29"/>
  <c r="F133" i="29" s="1"/>
  <c r="N132" i="29"/>
  <c r="O132" i="29" s="1"/>
  <c r="K132" i="29"/>
  <c r="H132" i="29"/>
  <c r="I132" i="29" s="1"/>
  <c r="E132" i="29"/>
  <c r="F132" i="29" s="1"/>
  <c r="N131" i="29"/>
  <c r="K131" i="29"/>
  <c r="I131" i="29"/>
  <c r="H131" i="29"/>
  <c r="E131" i="29"/>
  <c r="N130" i="29"/>
  <c r="K130" i="29"/>
  <c r="L130" i="29" s="1"/>
  <c r="H130" i="29"/>
  <c r="I130" i="29" s="1"/>
  <c r="E130" i="29"/>
  <c r="N129" i="29"/>
  <c r="K129" i="29"/>
  <c r="L129" i="29" s="1"/>
  <c r="H129" i="29"/>
  <c r="E129" i="29"/>
  <c r="F129" i="29" s="1"/>
  <c r="N128" i="29"/>
  <c r="O128" i="29" s="1"/>
  <c r="K128" i="29"/>
  <c r="H128" i="29"/>
  <c r="E128" i="29"/>
  <c r="F128" i="29" s="1"/>
  <c r="N127" i="29"/>
  <c r="O127" i="29" s="1"/>
  <c r="K127" i="29"/>
  <c r="I127" i="29"/>
  <c r="H127" i="29"/>
  <c r="E127" i="29"/>
  <c r="N126" i="29"/>
  <c r="O126" i="29" s="1"/>
  <c r="L126" i="29"/>
  <c r="K126" i="29"/>
  <c r="H126" i="29"/>
  <c r="F126" i="29"/>
  <c r="E126" i="29"/>
  <c r="N125" i="29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O112" i="29" s="1"/>
  <c r="N117" i="29"/>
  <c r="K117" i="29"/>
  <c r="H117" i="29"/>
  <c r="I117" i="29" s="1"/>
  <c r="E117" i="29"/>
  <c r="N116" i="29"/>
  <c r="L116" i="29"/>
  <c r="K116" i="29"/>
  <c r="H116" i="29"/>
  <c r="E116" i="29"/>
  <c r="N115" i="29"/>
  <c r="O115" i="29" s="1"/>
  <c r="L115" i="29"/>
  <c r="K115" i="29"/>
  <c r="H115" i="29"/>
  <c r="E115" i="29"/>
  <c r="F115" i="29" s="1"/>
  <c r="N114" i="29"/>
  <c r="K114" i="29"/>
  <c r="H114" i="29"/>
  <c r="I114" i="29" s="1"/>
  <c r="E114" i="29"/>
  <c r="F114" i="29" s="1"/>
  <c r="N113" i="29"/>
  <c r="K113" i="29"/>
  <c r="H113" i="29"/>
  <c r="I113" i="29" s="1"/>
  <c r="E113" i="29"/>
  <c r="F113" i="29" s="1"/>
  <c r="N112" i="29"/>
  <c r="K112" i="29"/>
  <c r="L112" i="29" s="1"/>
  <c r="H112" i="29"/>
  <c r="I112" i="29" s="1"/>
  <c r="E112" i="29"/>
  <c r="N111" i="29"/>
  <c r="K111" i="29"/>
  <c r="L111" i="29" s="1"/>
  <c r="I111" i="29"/>
  <c r="H111" i="29"/>
  <c r="E111" i="29"/>
  <c r="N110" i="29"/>
  <c r="O110" i="29" s="1"/>
  <c r="L110" i="29"/>
  <c r="K110" i="29"/>
  <c r="H110" i="29"/>
  <c r="E110" i="29"/>
  <c r="F110" i="29" s="1"/>
  <c r="N109" i="29"/>
  <c r="O109" i="29" s="1"/>
  <c r="K109" i="29"/>
  <c r="H109" i="29"/>
  <c r="I109" i="29" s="1"/>
  <c r="E109" i="29"/>
  <c r="F109" i="29" s="1"/>
  <c r="N108" i="29"/>
  <c r="K108" i="29"/>
  <c r="H108" i="29"/>
  <c r="I108" i="29" s="1"/>
  <c r="E108" i="29"/>
  <c r="N107" i="29"/>
  <c r="L107" i="29"/>
  <c r="K107" i="29"/>
  <c r="H107" i="29"/>
  <c r="E107" i="29"/>
  <c r="F107" i="29" s="1"/>
  <c r="O106" i="29"/>
  <c r="N106" i="29"/>
  <c r="K106" i="29"/>
  <c r="H106" i="29"/>
  <c r="I106" i="29" s="1"/>
  <c r="E106" i="29"/>
  <c r="F106" i="29" s="1"/>
  <c r="N105" i="29"/>
  <c r="K105" i="29"/>
  <c r="L105" i="29" s="1"/>
  <c r="H105" i="29"/>
  <c r="I105" i="29" s="1"/>
  <c r="E105" i="29"/>
  <c r="N104" i="29"/>
  <c r="K104" i="29"/>
  <c r="L104" i="29" s="1"/>
  <c r="H104" i="29"/>
  <c r="I104" i="29" s="1"/>
  <c r="E104" i="29"/>
  <c r="N103" i="29"/>
  <c r="K103" i="29"/>
  <c r="L103" i="29" s="1"/>
  <c r="I103" i="29"/>
  <c r="H103" i="29"/>
  <c r="E103" i="29"/>
  <c r="N102" i="29"/>
  <c r="O102" i="29" s="1"/>
  <c r="L102" i="29"/>
  <c r="K102" i="29"/>
  <c r="H102" i="29"/>
  <c r="E102" i="29"/>
  <c r="F102" i="29" s="1"/>
  <c r="N101" i="29"/>
  <c r="O101" i="29" s="1"/>
  <c r="K101" i="29"/>
  <c r="H101" i="29"/>
  <c r="I101" i="29" s="1"/>
  <c r="E101" i="29"/>
  <c r="F101" i="29" s="1"/>
  <c r="N100" i="29"/>
  <c r="K100" i="29"/>
  <c r="H100" i="29"/>
  <c r="I100" i="29" s="1"/>
  <c r="E100" i="29"/>
  <c r="N99" i="29"/>
  <c r="L99" i="29"/>
  <c r="K99" i="29"/>
  <c r="H99" i="29"/>
  <c r="E99" i="29"/>
  <c r="F99" i="29" s="1"/>
  <c r="N98" i="29"/>
  <c r="K98" i="29"/>
  <c r="H98" i="29"/>
  <c r="E98" i="29"/>
  <c r="M96" i="29"/>
  <c r="J96" i="29"/>
  <c r="G96" i="29"/>
  <c r="D96" i="29"/>
  <c r="B96" i="29"/>
  <c r="M95" i="29"/>
  <c r="G95" i="29"/>
  <c r="B91" i="29"/>
  <c r="O88" i="29" s="1"/>
  <c r="N90" i="29"/>
  <c r="K90" i="29"/>
  <c r="H90" i="29"/>
  <c r="E90" i="29"/>
  <c r="F90" i="29" s="1"/>
  <c r="N89" i="29"/>
  <c r="K89" i="29"/>
  <c r="H89" i="29"/>
  <c r="I89" i="29" s="1"/>
  <c r="E89" i="29"/>
  <c r="N88" i="29"/>
  <c r="K88" i="29"/>
  <c r="L88" i="29" s="1"/>
  <c r="H88" i="29"/>
  <c r="E88" i="29"/>
  <c r="N87" i="29"/>
  <c r="O87" i="29" s="1"/>
  <c r="K87" i="29"/>
  <c r="H87" i="29"/>
  <c r="E87" i="29"/>
  <c r="F87" i="29" s="1"/>
  <c r="N86" i="29"/>
  <c r="K86" i="29"/>
  <c r="H86" i="29"/>
  <c r="E86" i="29"/>
  <c r="N85" i="29"/>
  <c r="N19" i="29" s="1"/>
  <c r="L85" i="29"/>
  <c r="K85" i="29"/>
  <c r="H85" i="29"/>
  <c r="E85" i="29"/>
  <c r="O84" i="29"/>
  <c r="N84" i="29"/>
  <c r="K84" i="29"/>
  <c r="I84" i="29"/>
  <c r="H84" i="29"/>
  <c r="E84" i="29"/>
  <c r="N83" i="29"/>
  <c r="K83" i="29"/>
  <c r="H83" i="29"/>
  <c r="E83" i="29"/>
  <c r="O82" i="29"/>
  <c r="N82" i="29"/>
  <c r="K82" i="29"/>
  <c r="K21" i="29" s="1"/>
  <c r="H82" i="29"/>
  <c r="E82" i="29"/>
  <c r="F82" i="29" s="1"/>
  <c r="N81" i="29"/>
  <c r="K81" i="29"/>
  <c r="H81" i="29"/>
  <c r="E81" i="29"/>
  <c r="F81" i="29" s="1"/>
  <c r="N80" i="29"/>
  <c r="N20" i="29" s="1"/>
  <c r="K80" i="29"/>
  <c r="H80" i="29"/>
  <c r="E80" i="29"/>
  <c r="N79" i="29"/>
  <c r="L79" i="29"/>
  <c r="K79" i="29"/>
  <c r="H79" i="29"/>
  <c r="E79" i="29"/>
  <c r="N78" i="29"/>
  <c r="O78" i="29" s="1"/>
  <c r="K78" i="29"/>
  <c r="H78" i="29"/>
  <c r="E78" i="29"/>
  <c r="F78" i="29" s="1"/>
  <c r="N77" i="29"/>
  <c r="K77" i="29"/>
  <c r="H77" i="29"/>
  <c r="E77" i="29"/>
  <c r="N76" i="29"/>
  <c r="L76" i="29"/>
  <c r="K76" i="29"/>
  <c r="H76" i="29"/>
  <c r="E76" i="29"/>
  <c r="F76" i="29" s="1"/>
  <c r="N75" i="29"/>
  <c r="K75" i="29"/>
  <c r="H75" i="29"/>
  <c r="E75" i="29"/>
  <c r="F75" i="29" s="1"/>
  <c r="N74" i="29"/>
  <c r="K74" i="29"/>
  <c r="H74" i="29"/>
  <c r="E74" i="29"/>
  <c r="F74" i="29" s="1"/>
  <c r="N73" i="29"/>
  <c r="K73" i="29"/>
  <c r="H73" i="29"/>
  <c r="I73" i="29" s="1"/>
  <c r="E73" i="29"/>
  <c r="N72" i="29"/>
  <c r="K72" i="29"/>
  <c r="L72" i="29" s="1"/>
  <c r="L17" i="29" s="1"/>
  <c r="H72" i="29"/>
  <c r="E72" i="29"/>
  <c r="N71" i="29"/>
  <c r="N91" i="29" s="1"/>
  <c r="K71" i="29"/>
  <c r="H71" i="29"/>
  <c r="E71" i="29"/>
  <c r="M69" i="29"/>
  <c r="J69" i="29"/>
  <c r="G69" i="29"/>
  <c r="D69" i="29"/>
  <c r="B69" i="29"/>
  <c r="M68" i="29"/>
  <c r="G68" i="29"/>
  <c r="B64" i="29"/>
  <c r="L61" i="29" s="1"/>
  <c r="N63" i="29"/>
  <c r="K63" i="29"/>
  <c r="H63" i="29"/>
  <c r="E63" i="29"/>
  <c r="N62" i="29"/>
  <c r="L62" i="29"/>
  <c r="K62" i="29"/>
  <c r="H62" i="29"/>
  <c r="E62" i="29"/>
  <c r="O61" i="29"/>
  <c r="N61" i="29"/>
  <c r="K61" i="29"/>
  <c r="I61" i="29"/>
  <c r="H61" i="29"/>
  <c r="E61" i="29"/>
  <c r="N60" i="29"/>
  <c r="K60" i="29"/>
  <c r="H60" i="29"/>
  <c r="E60" i="29"/>
  <c r="O59" i="29"/>
  <c r="N59" i="29"/>
  <c r="K59" i="29"/>
  <c r="H59" i="29"/>
  <c r="E59" i="29"/>
  <c r="F59" i="29" s="1"/>
  <c r="N58" i="29"/>
  <c r="K58" i="29"/>
  <c r="H58" i="29"/>
  <c r="E58" i="29"/>
  <c r="F58" i="29" s="1"/>
  <c r="N57" i="29"/>
  <c r="K57" i="29"/>
  <c r="H57" i="29"/>
  <c r="E57" i="29"/>
  <c r="N56" i="29"/>
  <c r="L56" i="29"/>
  <c r="K56" i="29"/>
  <c r="H56" i="29"/>
  <c r="E56" i="29"/>
  <c r="N55" i="29"/>
  <c r="O55" i="29" s="1"/>
  <c r="K55" i="29"/>
  <c r="H55" i="29"/>
  <c r="E55" i="29"/>
  <c r="F55" i="29" s="1"/>
  <c r="N54" i="29"/>
  <c r="K54" i="29"/>
  <c r="H54" i="29"/>
  <c r="E54" i="29"/>
  <c r="N53" i="29"/>
  <c r="L53" i="29"/>
  <c r="K53" i="29"/>
  <c r="H53" i="29"/>
  <c r="E53" i="29"/>
  <c r="F53" i="29" s="1"/>
  <c r="N52" i="29"/>
  <c r="K52" i="29"/>
  <c r="H52" i="29"/>
  <c r="E52" i="29"/>
  <c r="F52" i="29" s="1"/>
  <c r="N51" i="29"/>
  <c r="K51" i="29"/>
  <c r="H51" i="29"/>
  <c r="E51" i="29"/>
  <c r="F51" i="29" s="1"/>
  <c r="N50" i="29"/>
  <c r="K50" i="29"/>
  <c r="H50" i="29"/>
  <c r="I50" i="29" s="1"/>
  <c r="E50" i="29"/>
  <c r="N49" i="29"/>
  <c r="K49" i="29"/>
  <c r="L49" i="29" s="1"/>
  <c r="H49" i="29"/>
  <c r="E49" i="29"/>
  <c r="N48" i="29"/>
  <c r="O48" i="29" s="1"/>
  <c r="K48" i="29"/>
  <c r="H48" i="29"/>
  <c r="E48" i="29"/>
  <c r="F48" i="29" s="1"/>
  <c r="N47" i="29"/>
  <c r="K47" i="29"/>
  <c r="H47" i="29"/>
  <c r="E47" i="29"/>
  <c r="N46" i="29"/>
  <c r="L46" i="29"/>
  <c r="K46" i="29"/>
  <c r="H46" i="29"/>
  <c r="E46" i="29"/>
  <c r="O45" i="29"/>
  <c r="N45" i="29"/>
  <c r="K45" i="29"/>
  <c r="I45" i="29"/>
  <c r="H45" i="29"/>
  <c r="E45" i="29"/>
  <c r="N44" i="29"/>
  <c r="K44" i="29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H20" i="29"/>
  <c r="G20" i="29"/>
  <c r="E20" i="29"/>
  <c r="D20" i="29"/>
  <c r="C20" i="29"/>
  <c r="B20" i="29"/>
  <c r="M19" i="29"/>
  <c r="L19" i="29"/>
  <c r="K19" i="29"/>
  <c r="J19" i="29"/>
  <c r="H19" i="29"/>
  <c r="G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N17" i="29"/>
  <c r="M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O197" i="28" s="1"/>
  <c r="N198" i="28"/>
  <c r="K198" i="28"/>
  <c r="H198" i="28"/>
  <c r="E198" i="28"/>
  <c r="N197" i="28"/>
  <c r="K197" i="28"/>
  <c r="H197" i="28"/>
  <c r="E197" i="28"/>
  <c r="N196" i="28"/>
  <c r="K196" i="28"/>
  <c r="L196" i="28" s="1"/>
  <c r="H196" i="28"/>
  <c r="E196" i="28"/>
  <c r="N195" i="28"/>
  <c r="K195" i="28"/>
  <c r="H195" i="28"/>
  <c r="E195" i="28"/>
  <c r="N194" i="28"/>
  <c r="K194" i="28"/>
  <c r="H194" i="28"/>
  <c r="E194" i="28"/>
  <c r="N193" i="28"/>
  <c r="K193" i="28"/>
  <c r="H193" i="28"/>
  <c r="E193" i="28"/>
  <c r="N192" i="28"/>
  <c r="K192" i="28"/>
  <c r="H192" i="28"/>
  <c r="E192" i="28"/>
  <c r="N191" i="28"/>
  <c r="O191" i="28" s="1"/>
  <c r="K191" i="28"/>
  <c r="H191" i="28"/>
  <c r="E191" i="28"/>
  <c r="N190" i="28"/>
  <c r="O190" i="28" s="1"/>
  <c r="K190" i="28"/>
  <c r="H190" i="28"/>
  <c r="E190" i="28"/>
  <c r="N189" i="28"/>
  <c r="K189" i="28"/>
  <c r="H189" i="28"/>
  <c r="E189" i="28"/>
  <c r="N188" i="28"/>
  <c r="K188" i="28"/>
  <c r="H188" i="28"/>
  <c r="E188" i="28"/>
  <c r="N187" i="28"/>
  <c r="K187" i="28"/>
  <c r="H187" i="28"/>
  <c r="E187" i="28"/>
  <c r="N186" i="28"/>
  <c r="K186" i="28"/>
  <c r="H186" i="28"/>
  <c r="F186" i="28"/>
  <c r="E186" i="28"/>
  <c r="N185" i="28"/>
  <c r="K185" i="28"/>
  <c r="H185" i="28"/>
  <c r="I185" i="28" s="1"/>
  <c r="E185" i="28"/>
  <c r="N184" i="28"/>
  <c r="K184" i="28"/>
  <c r="L184" i="28" s="1"/>
  <c r="H184" i="28"/>
  <c r="E184" i="28"/>
  <c r="N183" i="28"/>
  <c r="K183" i="28"/>
  <c r="L183" i="28" s="1"/>
  <c r="H183" i="28"/>
  <c r="E183" i="28"/>
  <c r="N182" i="28"/>
  <c r="K182" i="28"/>
  <c r="H182" i="28"/>
  <c r="E182" i="28"/>
  <c r="N181" i="28"/>
  <c r="K181" i="28"/>
  <c r="H181" i="28"/>
  <c r="E181" i="28"/>
  <c r="N180" i="28"/>
  <c r="O180" i="28" s="1"/>
  <c r="K180" i="28"/>
  <c r="H180" i="28"/>
  <c r="E180" i="28"/>
  <c r="N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 s="1"/>
  <c r="N171" i="28"/>
  <c r="K171" i="28"/>
  <c r="H171" i="28"/>
  <c r="I171" i="28" s="1"/>
  <c r="E171" i="28"/>
  <c r="N170" i="28"/>
  <c r="K170" i="28"/>
  <c r="L170" i="28" s="1"/>
  <c r="H170" i="28"/>
  <c r="E170" i="28"/>
  <c r="N169" i="28"/>
  <c r="K169" i="28"/>
  <c r="L169" i="28" s="1"/>
  <c r="H169" i="28"/>
  <c r="E169" i="28"/>
  <c r="N168" i="28"/>
  <c r="O168" i="28" s="1"/>
  <c r="K168" i="28"/>
  <c r="H168" i="28"/>
  <c r="E168" i="28"/>
  <c r="N167" i="28"/>
  <c r="K167" i="28"/>
  <c r="H167" i="28"/>
  <c r="I167" i="28" s="1"/>
  <c r="E167" i="28"/>
  <c r="N166" i="28"/>
  <c r="K166" i="28"/>
  <c r="H166" i="28"/>
  <c r="E166" i="28"/>
  <c r="N165" i="28"/>
  <c r="K165" i="28"/>
  <c r="H165" i="28"/>
  <c r="E165" i="28"/>
  <c r="N164" i="28"/>
  <c r="K164" i="28"/>
  <c r="H164" i="28"/>
  <c r="I164" i="28" s="1"/>
  <c r="E164" i="28"/>
  <c r="N163" i="28"/>
  <c r="K163" i="28"/>
  <c r="H163" i="28"/>
  <c r="F163" i="28"/>
  <c r="E163" i="28"/>
  <c r="N162" i="28"/>
  <c r="K162" i="28"/>
  <c r="H162" i="28"/>
  <c r="I162" i="28" s="1"/>
  <c r="E162" i="28"/>
  <c r="N161" i="28"/>
  <c r="K161" i="28"/>
  <c r="H161" i="28"/>
  <c r="E161" i="28"/>
  <c r="N160" i="28"/>
  <c r="K160" i="28"/>
  <c r="H160" i="28"/>
  <c r="F160" i="28"/>
  <c r="E160" i="28"/>
  <c r="N159" i="28"/>
  <c r="L159" i="28"/>
  <c r="K159" i="28"/>
  <c r="H159" i="28"/>
  <c r="E159" i="28"/>
  <c r="N158" i="28"/>
  <c r="K158" i="28"/>
  <c r="H158" i="28"/>
  <c r="I158" i="28" s="1"/>
  <c r="E158" i="28"/>
  <c r="N157" i="28"/>
  <c r="K157" i="28"/>
  <c r="H157" i="28"/>
  <c r="E157" i="28"/>
  <c r="N156" i="28"/>
  <c r="K156" i="28"/>
  <c r="H156" i="28"/>
  <c r="I156" i="28" s="1"/>
  <c r="E156" i="28"/>
  <c r="N155" i="28"/>
  <c r="K155" i="28"/>
  <c r="H155" i="28"/>
  <c r="F155" i="28"/>
  <c r="E155" i="28"/>
  <c r="N154" i="28"/>
  <c r="K154" i="28"/>
  <c r="L154" i="28" s="1"/>
  <c r="H154" i="28"/>
  <c r="E154" i="28"/>
  <c r="N153" i="28"/>
  <c r="O153" i="28" s="1"/>
  <c r="K153" i="28"/>
  <c r="H153" i="28"/>
  <c r="E153" i="28"/>
  <c r="O152" i="28"/>
  <c r="N152" i="28"/>
  <c r="K152" i="28"/>
  <c r="H152" i="28"/>
  <c r="H172" i="28" s="1"/>
  <c r="F152" i="28"/>
  <c r="E152" i="28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E144" i="28"/>
  <c r="F144" i="28" s="1"/>
  <c r="O143" i="28"/>
  <c r="N143" i="28"/>
  <c r="K143" i="28"/>
  <c r="L143" i="28" s="1"/>
  <c r="H143" i="28"/>
  <c r="I143" i="28" s="1"/>
  <c r="F143" i="28"/>
  <c r="E143" i="28"/>
  <c r="N142" i="28"/>
  <c r="O142" i="28" s="1"/>
  <c r="K142" i="28"/>
  <c r="L142" i="28" s="1"/>
  <c r="H142" i="28"/>
  <c r="I142" i="28" s="1"/>
  <c r="E142" i="28"/>
  <c r="F142" i="28" s="1"/>
  <c r="O141" i="28"/>
  <c r="N141" i="28"/>
  <c r="K141" i="28"/>
  <c r="L141" i="28" s="1"/>
  <c r="H141" i="28"/>
  <c r="I141" i="28" s="1"/>
  <c r="E141" i="28"/>
  <c r="F141" i="28" s="1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E137" i="28"/>
  <c r="F137" i="28" s="1"/>
  <c r="O136" i="28"/>
  <c r="N136" i="28"/>
  <c r="K136" i="28"/>
  <c r="L136" i="28" s="1"/>
  <c r="H136" i="28"/>
  <c r="I136" i="28" s="1"/>
  <c r="F136" i="28"/>
  <c r="E136" i="28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E130" i="28"/>
  <c r="F130" i="28" s="1"/>
  <c r="N129" i="28"/>
  <c r="O129" i="28" s="1"/>
  <c r="K129" i="28"/>
  <c r="L129" i="28" s="1"/>
  <c r="H129" i="28"/>
  <c r="I129" i="28" s="1"/>
  <c r="E129" i="28"/>
  <c r="F129" i="28" s="1"/>
  <c r="N128" i="28"/>
  <c r="O128" i="28" s="1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E127" i="28"/>
  <c r="F127" i="28" s="1"/>
  <c r="O126" i="28"/>
  <c r="N126" i="28"/>
  <c r="K126" i="28"/>
  <c r="L126" i="28" s="1"/>
  <c r="H126" i="28"/>
  <c r="I126" i="28" s="1"/>
  <c r="F126" i="28"/>
  <c r="E126" i="28"/>
  <c r="N125" i="28"/>
  <c r="O125" i="28" s="1"/>
  <c r="K125" i="28"/>
  <c r="H125" i="28"/>
  <c r="E125" i="28"/>
  <c r="E145" i="28" s="1"/>
  <c r="M123" i="28"/>
  <c r="J123" i="28"/>
  <c r="G123" i="28"/>
  <c r="D123" i="28"/>
  <c r="B123" i="28"/>
  <c r="M122" i="28"/>
  <c r="G122" i="28"/>
  <c r="B118" i="28"/>
  <c r="F115" i="28" s="1"/>
  <c r="N117" i="28"/>
  <c r="O117" i="28" s="1"/>
  <c r="K117" i="28"/>
  <c r="H117" i="28"/>
  <c r="I117" i="28" s="1"/>
  <c r="F117" i="28"/>
  <c r="E117" i="28"/>
  <c r="N116" i="28"/>
  <c r="K116" i="28"/>
  <c r="L116" i="28" s="1"/>
  <c r="H116" i="28"/>
  <c r="I116" i="28" s="1"/>
  <c r="E116" i="28"/>
  <c r="N115" i="28"/>
  <c r="O115" i="28" s="1"/>
  <c r="K115" i="28"/>
  <c r="L115" i="28" s="1"/>
  <c r="H115" i="28"/>
  <c r="E115" i="28"/>
  <c r="N114" i="28"/>
  <c r="O114" i="28" s="1"/>
  <c r="K114" i="28"/>
  <c r="H114" i="28"/>
  <c r="I114" i="28" s="1"/>
  <c r="F114" i="28"/>
  <c r="E114" i="28"/>
  <c r="N113" i="28"/>
  <c r="L113" i="28"/>
  <c r="K113" i="28"/>
  <c r="H113" i="28"/>
  <c r="E113" i="28"/>
  <c r="F113" i="28" s="1"/>
  <c r="N112" i="28"/>
  <c r="K112" i="28"/>
  <c r="H112" i="28"/>
  <c r="I112" i="28" s="1"/>
  <c r="F112" i="28"/>
  <c r="E112" i="28"/>
  <c r="N111" i="28"/>
  <c r="K111" i="28"/>
  <c r="L111" i="28" s="1"/>
  <c r="H111" i="28"/>
  <c r="I111" i="28" s="1"/>
  <c r="E111" i="28"/>
  <c r="N110" i="28"/>
  <c r="O110" i="28" s="1"/>
  <c r="K110" i="28"/>
  <c r="L110" i="28" s="1"/>
  <c r="H110" i="28"/>
  <c r="E110" i="28"/>
  <c r="N109" i="28"/>
  <c r="O109" i="28" s="1"/>
  <c r="K109" i="28"/>
  <c r="H109" i="28"/>
  <c r="I109" i="28" s="1"/>
  <c r="F109" i="28"/>
  <c r="E109" i="28"/>
  <c r="N108" i="28"/>
  <c r="O108" i="28" s="1"/>
  <c r="K108" i="28"/>
  <c r="L108" i="28" s="1"/>
  <c r="H108" i="28"/>
  <c r="E108" i="28"/>
  <c r="F108" i="28" s="1"/>
  <c r="N107" i="28"/>
  <c r="O107" i="28" s="1"/>
  <c r="K107" i="28"/>
  <c r="H107" i="28"/>
  <c r="I107" i="28" s="1"/>
  <c r="E107" i="28"/>
  <c r="F107" i="28" s="1"/>
  <c r="N106" i="28"/>
  <c r="K106" i="28"/>
  <c r="L106" i="28" s="1"/>
  <c r="H106" i="28"/>
  <c r="E106" i="28"/>
  <c r="F106" i="28" s="1"/>
  <c r="N105" i="28"/>
  <c r="O105" i="28" s="1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E104" i="28"/>
  <c r="N103" i="28"/>
  <c r="O103" i="28" s="1"/>
  <c r="K103" i="28"/>
  <c r="H103" i="28"/>
  <c r="I103" i="28" s="1"/>
  <c r="E103" i="28"/>
  <c r="F103" i="28" s="1"/>
  <c r="N102" i="28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E101" i="28"/>
  <c r="F101" i="28" s="1"/>
  <c r="N100" i="28"/>
  <c r="K100" i="28"/>
  <c r="L100" i="28" s="1"/>
  <c r="H100" i="28"/>
  <c r="I100" i="28" s="1"/>
  <c r="F100" i="28"/>
  <c r="E100" i="28"/>
  <c r="N99" i="28"/>
  <c r="O99" i="28" s="1"/>
  <c r="K99" i="28"/>
  <c r="L99" i="28" s="1"/>
  <c r="H99" i="28"/>
  <c r="E99" i="28"/>
  <c r="F99" i="28" s="1"/>
  <c r="N98" i="28"/>
  <c r="N118" i="28" s="1"/>
  <c r="K98" i="28"/>
  <c r="H98" i="28"/>
  <c r="E98" i="28"/>
  <c r="E118" i="28" s="1"/>
  <c r="M96" i="28"/>
  <c r="J96" i="28"/>
  <c r="G96" i="28"/>
  <c r="D96" i="28"/>
  <c r="B96" i="28"/>
  <c r="M95" i="28"/>
  <c r="G95" i="28"/>
  <c r="B91" i="28"/>
  <c r="L90" i="28" s="1"/>
  <c r="N90" i="28"/>
  <c r="K90" i="28"/>
  <c r="H90" i="28"/>
  <c r="I90" i="28" s="1"/>
  <c r="E90" i="28"/>
  <c r="N89" i="28"/>
  <c r="K89" i="28"/>
  <c r="H89" i="28"/>
  <c r="E89" i="28"/>
  <c r="N88" i="28"/>
  <c r="K88" i="28"/>
  <c r="H88" i="28"/>
  <c r="I88" i="28" s="1"/>
  <c r="E88" i="28"/>
  <c r="N87" i="28"/>
  <c r="K87" i="28"/>
  <c r="H87" i="28"/>
  <c r="F87" i="28"/>
  <c r="E87" i="28"/>
  <c r="N86" i="28"/>
  <c r="K86" i="28"/>
  <c r="H86" i="28"/>
  <c r="E86" i="28"/>
  <c r="N85" i="28"/>
  <c r="O85" i="28" s="1"/>
  <c r="O19" i="28" s="1"/>
  <c r="K85" i="28"/>
  <c r="H85" i="28"/>
  <c r="E85" i="28"/>
  <c r="N84" i="28"/>
  <c r="K84" i="28"/>
  <c r="H84" i="28"/>
  <c r="E84" i="28"/>
  <c r="N83" i="28"/>
  <c r="O83" i="28" s="1"/>
  <c r="K83" i="28"/>
  <c r="H83" i="28"/>
  <c r="E83" i="28"/>
  <c r="N82" i="28"/>
  <c r="K82" i="28"/>
  <c r="H82" i="28"/>
  <c r="E82" i="28"/>
  <c r="O81" i="28"/>
  <c r="N81" i="28"/>
  <c r="K81" i="28"/>
  <c r="H81" i="28"/>
  <c r="I81" i="28" s="1"/>
  <c r="F81" i="28"/>
  <c r="E81" i="28"/>
  <c r="N80" i="28"/>
  <c r="L80" i="28"/>
  <c r="K80" i="28"/>
  <c r="H80" i="28"/>
  <c r="E80" i="28"/>
  <c r="F80" i="28" s="1"/>
  <c r="N79" i="28"/>
  <c r="K79" i="28"/>
  <c r="L79" i="28" s="1"/>
  <c r="L20" i="28" s="1"/>
  <c r="H79" i="28"/>
  <c r="I79" i="28" s="1"/>
  <c r="I20" i="28" s="1"/>
  <c r="E79" i="28"/>
  <c r="N78" i="28"/>
  <c r="O78" i="28" s="1"/>
  <c r="L78" i="28"/>
  <c r="K78" i="28"/>
  <c r="H78" i="28"/>
  <c r="E78" i="28"/>
  <c r="F78" i="28" s="1"/>
  <c r="N77" i="28"/>
  <c r="K77" i="28"/>
  <c r="L77" i="28" s="1"/>
  <c r="H77" i="28"/>
  <c r="I77" i="28" s="1"/>
  <c r="E77" i="28"/>
  <c r="N76" i="28"/>
  <c r="O76" i="28" s="1"/>
  <c r="O21" i="28" s="1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E75" i="28"/>
  <c r="N74" i="28"/>
  <c r="O74" i="28" s="1"/>
  <c r="K74" i="28"/>
  <c r="H74" i="28"/>
  <c r="I74" i="28" s="1"/>
  <c r="F74" i="28"/>
  <c r="E74" i="28"/>
  <c r="N73" i="28"/>
  <c r="O73" i="28" s="1"/>
  <c r="K73" i="28"/>
  <c r="L73" i="28" s="1"/>
  <c r="H73" i="28"/>
  <c r="E73" i="28"/>
  <c r="F73" i="28" s="1"/>
  <c r="O72" i="28"/>
  <c r="N72" i="28"/>
  <c r="K72" i="28"/>
  <c r="L72" i="28" s="1"/>
  <c r="H72" i="28"/>
  <c r="I72" i="28" s="1"/>
  <c r="E72" i="28"/>
  <c r="N71" i="28"/>
  <c r="O7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3" i="28" s="1"/>
  <c r="N63" i="28"/>
  <c r="K63" i="28"/>
  <c r="H63" i="28"/>
  <c r="I63" i="28" s="1"/>
  <c r="E63" i="28"/>
  <c r="N62" i="28"/>
  <c r="K62" i="28"/>
  <c r="H62" i="28"/>
  <c r="E62" i="28"/>
  <c r="N61" i="28"/>
  <c r="K61" i="28"/>
  <c r="L61" i="28" s="1"/>
  <c r="H61" i="28"/>
  <c r="I61" i="28" s="1"/>
  <c r="E61" i="28"/>
  <c r="N60" i="28"/>
  <c r="O60" i="28" s="1"/>
  <c r="K60" i="28"/>
  <c r="H60" i="28"/>
  <c r="E60" i="28"/>
  <c r="F60" i="28" s="1"/>
  <c r="N59" i="28"/>
  <c r="K59" i="28"/>
  <c r="L59" i="28" s="1"/>
  <c r="H59" i="28"/>
  <c r="E59" i="28"/>
  <c r="N58" i="28"/>
  <c r="O58" i="28" s="1"/>
  <c r="K58" i="28"/>
  <c r="H58" i="28"/>
  <c r="E58" i="28"/>
  <c r="F58" i="28" s="1"/>
  <c r="N57" i="28"/>
  <c r="K57" i="28"/>
  <c r="L57" i="28" s="1"/>
  <c r="H57" i="28"/>
  <c r="E57" i="28"/>
  <c r="O56" i="28"/>
  <c r="N56" i="28"/>
  <c r="K56" i="28"/>
  <c r="H56" i="28"/>
  <c r="I56" i="28" s="1"/>
  <c r="E56" i="28"/>
  <c r="N55" i="28"/>
  <c r="O55" i="28" s="1"/>
  <c r="L55" i="28"/>
  <c r="K55" i="28"/>
  <c r="H55" i="28"/>
  <c r="E55" i="28"/>
  <c r="F55" i="28" s="1"/>
  <c r="N54" i="28"/>
  <c r="K54" i="28"/>
  <c r="L54" i="28" s="1"/>
  <c r="H54" i="28"/>
  <c r="I54" i="28" s="1"/>
  <c r="E54" i="28"/>
  <c r="N53" i="28"/>
  <c r="O53" i="28" s="1"/>
  <c r="O17" i="28" s="1"/>
  <c r="K53" i="28"/>
  <c r="H53" i="28"/>
  <c r="E53" i="28"/>
  <c r="F53" i="28" s="1"/>
  <c r="F17" i="28" s="1"/>
  <c r="N52" i="28"/>
  <c r="K52" i="28"/>
  <c r="L52" i="28" s="1"/>
  <c r="H52" i="28"/>
  <c r="E52" i="28"/>
  <c r="N51" i="28"/>
  <c r="O51" i="28" s="1"/>
  <c r="K51" i="28"/>
  <c r="H51" i="28"/>
  <c r="I51" i="28" s="1"/>
  <c r="F51" i="28"/>
  <c r="E51" i="28"/>
  <c r="N50" i="28"/>
  <c r="K50" i="28"/>
  <c r="L50" i="28" s="1"/>
  <c r="H50" i="28"/>
  <c r="E50" i="28"/>
  <c r="O49" i="28"/>
  <c r="N49" i="28"/>
  <c r="K49" i="28"/>
  <c r="H49" i="28"/>
  <c r="I49" i="28" s="1"/>
  <c r="F49" i="28"/>
  <c r="E49" i="28"/>
  <c r="N48" i="28"/>
  <c r="L48" i="28"/>
  <c r="K48" i="28"/>
  <c r="H48" i="28"/>
  <c r="E48" i="28"/>
  <c r="F48" i="28" s="1"/>
  <c r="N47" i="28"/>
  <c r="K47" i="28"/>
  <c r="H47" i="28"/>
  <c r="I47" i="28" s="1"/>
  <c r="E47" i="28"/>
  <c r="N46" i="28"/>
  <c r="O46" i="28" s="1"/>
  <c r="K46" i="28"/>
  <c r="L46" i="28" s="1"/>
  <c r="H46" i="28"/>
  <c r="E46" i="28"/>
  <c r="O45" i="28"/>
  <c r="N45" i="28"/>
  <c r="K45" i="28"/>
  <c r="H45" i="28"/>
  <c r="I45" i="28" s="1"/>
  <c r="I18" i="28" s="1"/>
  <c r="F45" i="28"/>
  <c r="F18" i="28" s="1"/>
  <c r="E45" i="28"/>
  <c r="N44" i="28"/>
  <c r="K44" i="28"/>
  <c r="L44" i="28" s="1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K198" i="27"/>
  <c r="L198" i="27" s="1"/>
  <c r="H198" i="27"/>
  <c r="I198" i="27" s="1"/>
  <c r="E198" i="27"/>
  <c r="F198" i="27" s="1"/>
  <c r="O197" i="27"/>
  <c r="N197" i="27"/>
  <c r="K197" i="27"/>
  <c r="L197" i="27" s="1"/>
  <c r="H197" i="27"/>
  <c r="I197" i="27" s="1"/>
  <c r="F197" i="27"/>
  <c r="E197" i="27"/>
  <c r="N196" i="27"/>
  <c r="O196" i="27" s="1"/>
  <c r="L196" i="27"/>
  <c r="K196" i="27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K194" i="27"/>
  <c r="L194" i="27" s="1"/>
  <c r="H194" i="27"/>
  <c r="I194" i="27" s="1"/>
  <c r="E194" i="27"/>
  <c r="F194" i="27" s="1"/>
  <c r="N193" i="27"/>
  <c r="O193" i="27" s="1"/>
  <c r="K193" i="27"/>
  <c r="L193" i="27" s="1"/>
  <c r="H193" i="27"/>
  <c r="I193" i="27" s="1"/>
  <c r="E193" i="27"/>
  <c r="F193" i="27" s="1"/>
  <c r="N192" i="27"/>
  <c r="O192" i="27" s="1"/>
  <c r="K192" i="27"/>
  <c r="L192" i="27" s="1"/>
  <c r="H192" i="27"/>
  <c r="I192" i="27" s="1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E188" i="27"/>
  <c r="F188" i="27" s="1"/>
  <c r="N187" i="27"/>
  <c r="O187" i="27" s="1"/>
  <c r="K187" i="27"/>
  <c r="L187" i="27" s="1"/>
  <c r="H187" i="27"/>
  <c r="I187" i="27" s="1"/>
  <c r="E187" i="27"/>
  <c r="F187" i="27" s="1"/>
  <c r="N186" i="27"/>
  <c r="O186" i="27" s="1"/>
  <c r="K186" i="27"/>
  <c r="L186" i="27" s="1"/>
  <c r="H186" i="27"/>
  <c r="I186" i="27" s="1"/>
  <c r="F186" i="27"/>
  <c r="E186" i="27"/>
  <c r="N185" i="27"/>
  <c r="O185" i="27" s="1"/>
  <c r="K185" i="27"/>
  <c r="L185" i="27" s="1"/>
  <c r="H185" i="27"/>
  <c r="I185" i="27" s="1"/>
  <c r="E185" i="27"/>
  <c r="F185" i="27" s="1"/>
  <c r="O184" i="27"/>
  <c r="N184" i="27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E183" i="27"/>
  <c r="F183" i="27" s="1"/>
  <c r="N182" i="27"/>
  <c r="O182" i="27" s="1"/>
  <c r="K182" i="27"/>
  <c r="L182" i="27" s="1"/>
  <c r="H182" i="27"/>
  <c r="I182" i="27" s="1"/>
  <c r="F182" i="27"/>
  <c r="E182" i="27"/>
  <c r="N181" i="27"/>
  <c r="O181" i="27" s="1"/>
  <c r="K181" i="27"/>
  <c r="L181" i="27" s="1"/>
  <c r="H181" i="27"/>
  <c r="I181" i="27" s="1"/>
  <c r="E181" i="27"/>
  <c r="F181" i="27" s="1"/>
  <c r="N180" i="27"/>
  <c r="O180" i="27" s="1"/>
  <c r="K180" i="27"/>
  <c r="L180" i="27" s="1"/>
  <c r="H180" i="27"/>
  <c r="I180" i="27" s="1"/>
  <c r="E180" i="27"/>
  <c r="F180" i="27" s="1"/>
  <c r="N179" i="27"/>
  <c r="K179" i="27"/>
  <c r="K199" i="27" s="1"/>
  <c r="H179" i="27"/>
  <c r="I179" i="27" s="1"/>
  <c r="E179" i="27"/>
  <c r="E199" i="27" s="1"/>
  <c r="M177" i="27"/>
  <c r="J177" i="27"/>
  <c r="G177" i="27"/>
  <c r="D177" i="27"/>
  <c r="B177" i="27"/>
  <c r="M176" i="27"/>
  <c r="G176" i="27"/>
  <c r="B172" i="27"/>
  <c r="F168" i="27" s="1"/>
  <c r="N171" i="27"/>
  <c r="K171" i="27"/>
  <c r="H171" i="27"/>
  <c r="F171" i="27"/>
  <c r="E171" i="27"/>
  <c r="N170" i="27"/>
  <c r="K170" i="27"/>
  <c r="H170" i="27"/>
  <c r="I170" i="27" s="1"/>
  <c r="I21" i="27" s="1"/>
  <c r="E170" i="27"/>
  <c r="N169" i="27"/>
  <c r="L169" i="27"/>
  <c r="K169" i="27"/>
  <c r="H169" i="27"/>
  <c r="E169" i="27"/>
  <c r="N168" i="27"/>
  <c r="K168" i="27"/>
  <c r="H168" i="27"/>
  <c r="E168" i="27"/>
  <c r="N167" i="27"/>
  <c r="O167" i="27" s="1"/>
  <c r="K167" i="27"/>
  <c r="H167" i="27"/>
  <c r="E167" i="27"/>
  <c r="N166" i="27"/>
  <c r="K166" i="27"/>
  <c r="H166" i="27"/>
  <c r="F166" i="27"/>
  <c r="E166" i="27"/>
  <c r="N165" i="27"/>
  <c r="K165" i="27"/>
  <c r="H165" i="27"/>
  <c r="E165" i="27"/>
  <c r="O164" i="27"/>
  <c r="N164" i="27"/>
  <c r="K164" i="27"/>
  <c r="H164" i="27"/>
  <c r="I164" i="27" s="1"/>
  <c r="E164" i="27"/>
  <c r="N163" i="27"/>
  <c r="K163" i="27"/>
  <c r="L163" i="27" s="1"/>
  <c r="H163" i="27"/>
  <c r="E163" i="27"/>
  <c r="N162" i="27"/>
  <c r="O162" i="27" s="1"/>
  <c r="K162" i="27"/>
  <c r="H162" i="27"/>
  <c r="E162" i="27"/>
  <c r="N161" i="27"/>
  <c r="K161" i="27"/>
  <c r="H161" i="27"/>
  <c r="I161" i="27" s="1"/>
  <c r="E161" i="27"/>
  <c r="N160" i="27"/>
  <c r="K160" i="27"/>
  <c r="H160" i="27"/>
  <c r="F160" i="27"/>
  <c r="E160" i="27"/>
  <c r="N159" i="27"/>
  <c r="K159" i="27"/>
  <c r="H159" i="27"/>
  <c r="I159" i="27" s="1"/>
  <c r="E159" i="27"/>
  <c r="N158" i="27"/>
  <c r="K158" i="27"/>
  <c r="L158" i="27" s="1"/>
  <c r="H158" i="27"/>
  <c r="E158" i="27"/>
  <c r="N157" i="27"/>
  <c r="O157" i="27" s="1"/>
  <c r="K157" i="27"/>
  <c r="H157" i="27"/>
  <c r="F157" i="27"/>
  <c r="E157" i="27"/>
  <c r="N156" i="27"/>
  <c r="L156" i="27"/>
  <c r="K156" i="27"/>
  <c r="H156" i="27"/>
  <c r="E156" i="27"/>
  <c r="N155" i="27"/>
  <c r="K155" i="27"/>
  <c r="H155" i="27"/>
  <c r="F155" i="27"/>
  <c r="E155" i="27"/>
  <c r="N154" i="27"/>
  <c r="K154" i="27"/>
  <c r="H154" i="27"/>
  <c r="I154" i="27" s="1"/>
  <c r="E154" i="27"/>
  <c r="N153" i="27"/>
  <c r="L153" i="27"/>
  <c r="K153" i="27"/>
  <c r="H153" i="27"/>
  <c r="E153" i="27"/>
  <c r="N152" i="27"/>
  <c r="K152" i="27"/>
  <c r="H152" i="27"/>
  <c r="E152" i="27"/>
  <c r="M150" i="27"/>
  <c r="J150" i="27"/>
  <c r="G150" i="27"/>
  <c r="D150" i="27"/>
  <c r="B150" i="27"/>
  <c r="M149" i="27"/>
  <c r="G149" i="27"/>
  <c r="B145" i="27"/>
  <c r="O136" i="27" s="1"/>
  <c r="N144" i="27"/>
  <c r="O144" i="27" s="1"/>
  <c r="K144" i="27"/>
  <c r="H144" i="27"/>
  <c r="E144" i="27"/>
  <c r="F144" i="27" s="1"/>
  <c r="O143" i="27"/>
  <c r="N143" i="27"/>
  <c r="K143" i="27"/>
  <c r="L143" i="27" s="1"/>
  <c r="H143" i="27"/>
  <c r="I143" i="27" s="1"/>
  <c r="E143" i="27"/>
  <c r="N142" i="27"/>
  <c r="O142" i="27" s="1"/>
  <c r="K142" i="27"/>
  <c r="L142" i="27" s="1"/>
  <c r="I142" i="27"/>
  <c r="H142" i="27"/>
  <c r="E142" i="27"/>
  <c r="F142" i="27" s="1"/>
  <c r="N141" i="27"/>
  <c r="O141" i="27" s="1"/>
  <c r="K141" i="27"/>
  <c r="H141" i="27"/>
  <c r="I141" i="27" s="1"/>
  <c r="E141" i="27"/>
  <c r="F141" i="27" s="1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N138" i="27"/>
  <c r="O138" i="27" s="1"/>
  <c r="L138" i="27"/>
  <c r="K138" i="27"/>
  <c r="H138" i="27"/>
  <c r="I138" i="27" s="1"/>
  <c r="E138" i="27"/>
  <c r="F138" i="27" s="1"/>
  <c r="N137" i="27"/>
  <c r="K137" i="27"/>
  <c r="L137" i="27" s="1"/>
  <c r="H137" i="27"/>
  <c r="I137" i="27" s="1"/>
  <c r="E137" i="27"/>
  <c r="F137" i="27" s="1"/>
  <c r="N136" i="27"/>
  <c r="K136" i="27"/>
  <c r="L136" i="27" s="1"/>
  <c r="H136" i="27"/>
  <c r="E136" i="27"/>
  <c r="F136" i="27" s="1"/>
  <c r="N135" i="27"/>
  <c r="O135" i="27" s="1"/>
  <c r="K135" i="27"/>
  <c r="L135" i="27" s="1"/>
  <c r="H135" i="27"/>
  <c r="E135" i="27"/>
  <c r="F135" i="27" s="1"/>
  <c r="N134" i="27"/>
  <c r="O134" i="27" s="1"/>
  <c r="L134" i="27"/>
  <c r="K134" i="27"/>
  <c r="H134" i="27"/>
  <c r="I134" i="27" s="1"/>
  <c r="E134" i="27"/>
  <c r="F134" i="27" s="1"/>
  <c r="N133" i="27"/>
  <c r="K133" i="27"/>
  <c r="L133" i="27" s="1"/>
  <c r="H133" i="27"/>
  <c r="I133" i="27" s="1"/>
  <c r="E133" i="27"/>
  <c r="N132" i="27"/>
  <c r="O132" i="27" s="1"/>
  <c r="K132" i="27"/>
  <c r="L132" i="27" s="1"/>
  <c r="H132" i="27"/>
  <c r="E132" i="27"/>
  <c r="F132" i="27" s="1"/>
  <c r="N131" i="27"/>
  <c r="O131" i="27" s="1"/>
  <c r="K131" i="27"/>
  <c r="H131" i="27"/>
  <c r="I131" i="27" s="1"/>
  <c r="E131" i="27"/>
  <c r="F131" i="27" s="1"/>
  <c r="N130" i="27"/>
  <c r="K130" i="27"/>
  <c r="L130" i="27" s="1"/>
  <c r="H130" i="27"/>
  <c r="I130" i="27" s="1"/>
  <c r="E130" i="27"/>
  <c r="N129" i="27"/>
  <c r="O129" i="27" s="1"/>
  <c r="L129" i="27"/>
  <c r="K129" i="27"/>
  <c r="H129" i="27"/>
  <c r="I129" i="27" s="1"/>
  <c r="E129" i="27"/>
  <c r="F129" i="27" s="1"/>
  <c r="N128" i="27"/>
  <c r="O128" i="27" s="1"/>
  <c r="K128" i="27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N126" i="27"/>
  <c r="O126" i="27" s="1"/>
  <c r="K126" i="27"/>
  <c r="L126" i="27" s="1"/>
  <c r="I126" i="27"/>
  <c r="H126" i="27"/>
  <c r="E126" i="27"/>
  <c r="F126" i="27" s="1"/>
  <c r="N125" i="27"/>
  <c r="O125" i="27" s="1"/>
  <c r="K125" i="27"/>
  <c r="H125" i="27"/>
  <c r="E125" i="27"/>
  <c r="M123" i="27"/>
  <c r="J123" i="27"/>
  <c r="G123" i="27"/>
  <c r="D123" i="27"/>
  <c r="B123" i="27"/>
  <c r="M122" i="27"/>
  <c r="G122" i="27"/>
  <c r="B118" i="27"/>
  <c r="L117" i="27" s="1"/>
  <c r="N117" i="27"/>
  <c r="O117" i="27" s="1"/>
  <c r="K117" i="27"/>
  <c r="H117" i="27"/>
  <c r="I117" i="27" s="1"/>
  <c r="F117" i="27"/>
  <c r="E117" i="27"/>
  <c r="O116" i="27"/>
  <c r="N116" i="27"/>
  <c r="K116" i="27"/>
  <c r="L116" i="27" s="1"/>
  <c r="H116" i="27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E114" i="27"/>
  <c r="F114" i="27" s="1"/>
  <c r="N113" i="27"/>
  <c r="L113" i="27"/>
  <c r="K113" i="27"/>
  <c r="H113" i="27"/>
  <c r="I113" i="27" s="1"/>
  <c r="E113" i="27"/>
  <c r="N112" i="27"/>
  <c r="O112" i="27" s="1"/>
  <c r="K112" i="27"/>
  <c r="H112" i="27"/>
  <c r="I112" i="27" s="1"/>
  <c r="E112" i="27"/>
  <c r="F112" i="27" s="1"/>
  <c r="N111" i="27"/>
  <c r="K111" i="27"/>
  <c r="L111" i="27" s="1"/>
  <c r="H111" i="27"/>
  <c r="I111" i="27" s="1"/>
  <c r="E111" i="27"/>
  <c r="N110" i="27"/>
  <c r="O110" i="27" s="1"/>
  <c r="K110" i="27"/>
  <c r="H110" i="27"/>
  <c r="I110" i="27" s="1"/>
  <c r="F110" i="27"/>
  <c r="E110" i="27"/>
  <c r="N109" i="27"/>
  <c r="O109" i="27" s="1"/>
  <c r="K109" i="27"/>
  <c r="L109" i="27" s="1"/>
  <c r="H109" i="27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F107" i="27"/>
  <c r="E107" i="27"/>
  <c r="O106" i="27"/>
  <c r="N106" i="27"/>
  <c r="L106" i="27"/>
  <c r="K106" i="27"/>
  <c r="H106" i="27"/>
  <c r="I106" i="27" s="1"/>
  <c r="E106" i="27"/>
  <c r="N105" i="27"/>
  <c r="O105" i="27" s="1"/>
  <c r="L105" i="27"/>
  <c r="K105" i="27"/>
  <c r="H105" i="27"/>
  <c r="I105" i="27" s="1"/>
  <c r="E105" i="27"/>
  <c r="F105" i="27" s="1"/>
  <c r="N104" i="27"/>
  <c r="K104" i="27"/>
  <c r="L104" i="27" s="1"/>
  <c r="H104" i="27"/>
  <c r="I104" i="27" s="1"/>
  <c r="E104" i="27"/>
  <c r="N103" i="27"/>
  <c r="O103" i="27" s="1"/>
  <c r="K103" i="27"/>
  <c r="H103" i="27"/>
  <c r="I103" i="27" s="1"/>
  <c r="E103" i="27"/>
  <c r="F103" i="27" s="1"/>
  <c r="N102" i="27"/>
  <c r="K102" i="27"/>
  <c r="L102" i="27" s="1"/>
  <c r="H102" i="27"/>
  <c r="F102" i="27"/>
  <c r="E102" i="27"/>
  <c r="N101" i="27"/>
  <c r="O101" i="27" s="1"/>
  <c r="K101" i="27"/>
  <c r="H101" i="27"/>
  <c r="I101" i="27" s="1"/>
  <c r="F101" i="27"/>
  <c r="E101" i="27"/>
  <c r="O100" i="27"/>
  <c r="N100" i="27"/>
  <c r="K100" i="27"/>
  <c r="L100" i="27" s="1"/>
  <c r="H100" i="27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E98" i="27"/>
  <c r="M96" i="27"/>
  <c r="J96" i="27"/>
  <c r="G96" i="27"/>
  <c r="D96" i="27"/>
  <c r="B96" i="27"/>
  <c r="M95" i="27"/>
  <c r="G95" i="27"/>
  <c r="B91" i="27"/>
  <c r="L89" i="27" s="1"/>
  <c r="N90" i="27"/>
  <c r="O90" i="27" s="1"/>
  <c r="K90" i="27"/>
  <c r="H90" i="27"/>
  <c r="I90" i="27" s="1"/>
  <c r="E90" i="27"/>
  <c r="F90" i="27" s="1"/>
  <c r="N89" i="27"/>
  <c r="O89" i="27" s="1"/>
  <c r="K89" i="27"/>
  <c r="H89" i="27"/>
  <c r="I89" i="27" s="1"/>
  <c r="E89" i="27"/>
  <c r="N88" i="27"/>
  <c r="O88" i="27" s="1"/>
  <c r="K88" i="27"/>
  <c r="L88" i="27" s="1"/>
  <c r="H88" i="27"/>
  <c r="E88" i="27"/>
  <c r="F88" i="27" s="1"/>
  <c r="N87" i="27"/>
  <c r="O87" i="27" s="1"/>
  <c r="O20" i="27" s="1"/>
  <c r="K87" i="27"/>
  <c r="I87" i="27"/>
  <c r="H87" i="27"/>
  <c r="E87" i="27"/>
  <c r="F87" i="27" s="1"/>
  <c r="F20" i="27" s="1"/>
  <c r="N86" i="27"/>
  <c r="K86" i="27"/>
  <c r="L86" i="27" s="1"/>
  <c r="H86" i="27"/>
  <c r="E86" i="27"/>
  <c r="F86" i="27" s="1"/>
  <c r="N85" i="27"/>
  <c r="O85" i="27" s="1"/>
  <c r="K85" i="27"/>
  <c r="I85" i="27"/>
  <c r="H85" i="27"/>
  <c r="E85" i="27"/>
  <c r="F85" i="27" s="1"/>
  <c r="N84" i="27"/>
  <c r="K84" i="27"/>
  <c r="L84" i="27" s="1"/>
  <c r="H84" i="27"/>
  <c r="E84" i="27"/>
  <c r="F84" i="27" s="1"/>
  <c r="N83" i="27"/>
  <c r="O83" i="27" s="1"/>
  <c r="K83" i="27"/>
  <c r="H83" i="27"/>
  <c r="I83" i="27" s="1"/>
  <c r="E83" i="27"/>
  <c r="N82" i="27"/>
  <c r="O82" i="27" s="1"/>
  <c r="K82" i="27"/>
  <c r="L82" i="27" s="1"/>
  <c r="H82" i="27"/>
  <c r="I82" i="27" s="1"/>
  <c r="E82" i="27"/>
  <c r="O81" i="27"/>
  <c r="N81" i="27"/>
  <c r="L81" i="27"/>
  <c r="K81" i="27"/>
  <c r="I81" i="27"/>
  <c r="H81" i="27"/>
  <c r="E81" i="27"/>
  <c r="F81" i="27" s="1"/>
  <c r="N80" i="27"/>
  <c r="L80" i="27"/>
  <c r="K80" i="27"/>
  <c r="H80" i="27"/>
  <c r="I80" i="27" s="1"/>
  <c r="I19" i="27" s="1"/>
  <c r="E80" i="27"/>
  <c r="O79" i="27"/>
  <c r="N79" i="27"/>
  <c r="K79" i="27"/>
  <c r="L79" i="27" s="1"/>
  <c r="H79" i="27"/>
  <c r="E79" i="27"/>
  <c r="F79" i="27" s="1"/>
  <c r="N78" i="27"/>
  <c r="O78" i="27" s="1"/>
  <c r="L78" i="27"/>
  <c r="K78" i="27"/>
  <c r="I78" i="27"/>
  <c r="H78" i="27"/>
  <c r="E78" i="27"/>
  <c r="F78" i="27" s="1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E76" i="27"/>
  <c r="F76" i="27" s="1"/>
  <c r="N75" i="27"/>
  <c r="O75" i="27" s="1"/>
  <c r="K75" i="27"/>
  <c r="H75" i="27"/>
  <c r="I75" i="27" s="1"/>
  <c r="E75" i="27"/>
  <c r="F75" i="27" s="1"/>
  <c r="N74" i="27"/>
  <c r="K74" i="27"/>
  <c r="L74" i="27" s="1"/>
  <c r="H74" i="27"/>
  <c r="I74" i="27" s="1"/>
  <c r="E74" i="27"/>
  <c r="O73" i="27"/>
  <c r="N73" i="27"/>
  <c r="L73" i="27"/>
  <c r="K73" i="27"/>
  <c r="I73" i="27"/>
  <c r="H73" i="27"/>
  <c r="E73" i="27"/>
  <c r="F73" i="27" s="1"/>
  <c r="N72" i="27"/>
  <c r="L72" i="27"/>
  <c r="K72" i="27"/>
  <c r="H72" i="27"/>
  <c r="I72" i="27" s="1"/>
  <c r="E72" i="27"/>
  <c r="O71" i="27"/>
  <c r="N71" i="27"/>
  <c r="K71" i="27"/>
  <c r="H71" i="27"/>
  <c r="E71" i="27"/>
  <c r="M69" i="27"/>
  <c r="J69" i="27"/>
  <c r="G69" i="27"/>
  <c r="D69" i="27"/>
  <c r="B69" i="27"/>
  <c r="M68" i="27"/>
  <c r="G68" i="27"/>
  <c r="B64" i="27"/>
  <c r="L59" i="27" s="1"/>
  <c r="N63" i="27"/>
  <c r="O63" i="27" s="1"/>
  <c r="L63" i="27"/>
  <c r="K63" i="27"/>
  <c r="H63" i="27"/>
  <c r="I63" i="27" s="1"/>
  <c r="E63" i="27"/>
  <c r="F63" i="27" s="1"/>
  <c r="N62" i="27"/>
  <c r="K62" i="27"/>
  <c r="L62" i="27" s="1"/>
  <c r="H62" i="27"/>
  <c r="I62" i="27" s="1"/>
  <c r="E62" i="27"/>
  <c r="N61" i="27"/>
  <c r="N18" i="27" s="1"/>
  <c r="K61" i="27"/>
  <c r="L61" i="27" s="1"/>
  <c r="L18" i="27" s="1"/>
  <c r="H61" i="27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K59" i="27"/>
  <c r="H59" i="27"/>
  <c r="I59" i="27" s="1"/>
  <c r="E59" i="27"/>
  <c r="N58" i="27"/>
  <c r="O58" i="27" s="1"/>
  <c r="K58" i="27"/>
  <c r="L58" i="27" s="1"/>
  <c r="H58" i="27"/>
  <c r="E58" i="27"/>
  <c r="F58" i="27" s="1"/>
  <c r="N57" i="27"/>
  <c r="O57" i="27" s="1"/>
  <c r="K57" i="27"/>
  <c r="H57" i="27"/>
  <c r="I57" i="27" s="1"/>
  <c r="E57" i="27"/>
  <c r="F57" i="27" s="1"/>
  <c r="N56" i="27"/>
  <c r="K56" i="27"/>
  <c r="L56" i="27" s="1"/>
  <c r="H56" i="27"/>
  <c r="I56" i="27" s="1"/>
  <c r="E56" i="27"/>
  <c r="N55" i="27"/>
  <c r="O55" i="27" s="1"/>
  <c r="K55" i="27"/>
  <c r="L55" i="27" s="1"/>
  <c r="H55" i="27"/>
  <c r="E55" i="27"/>
  <c r="F55" i="27" s="1"/>
  <c r="O54" i="27"/>
  <c r="N54" i="27"/>
  <c r="K54" i="27"/>
  <c r="L54" i="27" s="1"/>
  <c r="H54" i="27"/>
  <c r="I54" i="27" s="1"/>
  <c r="E54" i="27"/>
  <c r="N53" i="27"/>
  <c r="O53" i="27" s="1"/>
  <c r="K53" i="27"/>
  <c r="L53" i="27" s="1"/>
  <c r="H53" i="27"/>
  <c r="E53" i="27"/>
  <c r="F53" i="27" s="1"/>
  <c r="N52" i="27"/>
  <c r="O52" i="27" s="1"/>
  <c r="K52" i="27"/>
  <c r="H52" i="27"/>
  <c r="I52" i="27" s="1"/>
  <c r="E52" i="27"/>
  <c r="F52" i="27" s="1"/>
  <c r="N51" i="27"/>
  <c r="K51" i="27"/>
  <c r="L51" i="27" s="1"/>
  <c r="I51" i="27"/>
  <c r="H51" i="27"/>
  <c r="E51" i="27"/>
  <c r="F51" i="27" s="1"/>
  <c r="N50" i="27"/>
  <c r="O50" i="27" s="1"/>
  <c r="O17" i="27" s="1"/>
  <c r="L50" i="27"/>
  <c r="K50" i="27"/>
  <c r="H50" i="27"/>
  <c r="I50" i="27" s="1"/>
  <c r="I17" i="27" s="1"/>
  <c r="E50" i="27"/>
  <c r="F50" i="27" s="1"/>
  <c r="F17" i="27" s="1"/>
  <c r="N49" i="27"/>
  <c r="K49" i="27"/>
  <c r="L49" i="27" s="1"/>
  <c r="H49" i="27"/>
  <c r="E49" i="27"/>
  <c r="F49" i="27" s="1"/>
  <c r="N48" i="27"/>
  <c r="O48" i="27" s="1"/>
  <c r="L48" i="27"/>
  <c r="K48" i="27"/>
  <c r="H48" i="27"/>
  <c r="I48" i="27" s="1"/>
  <c r="E48" i="27"/>
  <c r="F48" i="27" s="1"/>
  <c r="N47" i="27"/>
  <c r="K47" i="27"/>
  <c r="L47" i="27" s="1"/>
  <c r="I47" i="27"/>
  <c r="H47" i="27"/>
  <c r="E47" i="27"/>
  <c r="F47" i="27" s="1"/>
  <c r="N46" i="27"/>
  <c r="O46" i="27" s="1"/>
  <c r="K46" i="27"/>
  <c r="H46" i="27"/>
  <c r="I46" i="27" s="1"/>
  <c r="E46" i="27"/>
  <c r="N45" i="27"/>
  <c r="O45" i="27" s="1"/>
  <c r="K45" i="27"/>
  <c r="L45" i="27" s="1"/>
  <c r="H45" i="27"/>
  <c r="I45" i="27" s="1"/>
  <c r="E45" i="27"/>
  <c r="N44" i="27"/>
  <c r="O44" i="27" s="1"/>
  <c r="L44" i="27"/>
  <c r="K44" i="27"/>
  <c r="H44" i="27"/>
  <c r="I4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E197" i="26"/>
  <c r="F197" i="26" s="1"/>
  <c r="N196" i="26"/>
  <c r="K196" i="26"/>
  <c r="L196" i="26" s="1"/>
  <c r="I196" i="26"/>
  <c r="H196" i="26"/>
  <c r="E196" i="26"/>
  <c r="F196" i="26" s="1"/>
  <c r="N195" i="26"/>
  <c r="O195" i="26" s="1"/>
  <c r="K195" i="26"/>
  <c r="H195" i="26"/>
  <c r="I195" i="26" s="1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E193" i="26"/>
  <c r="F193" i="26" s="1"/>
  <c r="N192" i="26"/>
  <c r="K192" i="26"/>
  <c r="L192" i="26" s="1"/>
  <c r="I192" i="26"/>
  <c r="H192" i="26"/>
  <c r="E192" i="26"/>
  <c r="F192" i="26" s="1"/>
  <c r="N191" i="26"/>
  <c r="O191" i="26" s="1"/>
  <c r="K191" i="26"/>
  <c r="H191" i="26"/>
  <c r="I191" i="26" s="1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E189" i="26"/>
  <c r="F189" i="26" s="1"/>
  <c r="N188" i="26"/>
  <c r="K188" i="26"/>
  <c r="L188" i="26" s="1"/>
  <c r="I188" i="26"/>
  <c r="H188" i="26"/>
  <c r="E188" i="26"/>
  <c r="F188" i="26" s="1"/>
  <c r="N187" i="26"/>
  <c r="O187" i="26" s="1"/>
  <c r="K187" i="26"/>
  <c r="H187" i="26"/>
  <c r="I187" i="26" s="1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E185" i="26"/>
  <c r="F185" i="26" s="1"/>
  <c r="N184" i="26"/>
  <c r="K184" i="26"/>
  <c r="L184" i="26" s="1"/>
  <c r="I184" i="26"/>
  <c r="H184" i="26"/>
  <c r="E184" i="26"/>
  <c r="F184" i="26" s="1"/>
  <c r="N183" i="26"/>
  <c r="O183" i="26" s="1"/>
  <c r="K183" i="26"/>
  <c r="H183" i="26"/>
  <c r="I183" i="26" s="1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E181" i="26"/>
  <c r="F181" i="26" s="1"/>
  <c r="N180" i="26"/>
  <c r="K180" i="26"/>
  <c r="L180" i="26" s="1"/>
  <c r="I180" i="26"/>
  <c r="H180" i="26"/>
  <c r="E180" i="26"/>
  <c r="F180" i="26" s="1"/>
  <c r="N179" i="26"/>
  <c r="N199" i="26" s="1"/>
  <c r="K179" i="26"/>
  <c r="H179" i="26"/>
  <c r="H199" i="26" s="1"/>
  <c r="E179" i="26"/>
  <c r="M177" i="26"/>
  <c r="J177" i="26"/>
  <c r="G177" i="26"/>
  <c r="D177" i="26"/>
  <c r="B177" i="26"/>
  <c r="M176" i="26"/>
  <c r="G176" i="26"/>
  <c r="B172" i="26"/>
  <c r="F169" i="26" s="1"/>
  <c r="N171" i="26"/>
  <c r="O171" i="26" s="1"/>
  <c r="L171" i="26"/>
  <c r="K171" i="26"/>
  <c r="H171" i="26"/>
  <c r="I171" i="26" s="1"/>
  <c r="E171" i="26"/>
  <c r="F171" i="26" s="1"/>
  <c r="N170" i="26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E169" i="26"/>
  <c r="N168" i="26"/>
  <c r="O168" i="26" s="1"/>
  <c r="K168" i="26"/>
  <c r="H168" i="26"/>
  <c r="I168" i="26" s="1"/>
  <c r="E168" i="26"/>
  <c r="F168" i="26" s="1"/>
  <c r="N167" i="26"/>
  <c r="K167" i="26"/>
  <c r="L167" i="26" s="1"/>
  <c r="H167" i="26"/>
  <c r="I167" i="26" s="1"/>
  <c r="E167" i="26"/>
  <c r="N166" i="26"/>
  <c r="O166" i="26" s="1"/>
  <c r="K166" i="26"/>
  <c r="L166" i="26" s="1"/>
  <c r="H166" i="26"/>
  <c r="E166" i="26"/>
  <c r="F166" i="26" s="1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E164" i="26"/>
  <c r="N163" i="26"/>
  <c r="O163" i="26" s="1"/>
  <c r="K163" i="26"/>
  <c r="H163" i="26"/>
  <c r="I163" i="26" s="1"/>
  <c r="E163" i="26"/>
  <c r="F163" i="26" s="1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E161" i="26"/>
  <c r="F161" i="26" s="1"/>
  <c r="N160" i="26"/>
  <c r="O160" i="26" s="1"/>
  <c r="K160" i="26"/>
  <c r="H160" i="26"/>
  <c r="I160" i="26" s="1"/>
  <c r="E160" i="26"/>
  <c r="F160" i="26" s="1"/>
  <c r="N159" i="26"/>
  <c r="K159" i="26"/>
  <c r="L159" i="26" s="1"/>
  <c r="H159" i="26"/>
  <c r="I159" i="26" s="1"/>
  <c r="E159" i="26"/>
  <c r="N158" i="26"/>
  <c r="O158" i="26" s="1"/>
  <c r="K158" i="26"/>
  <c r="L158" i="26" s="1"/>
  <c r="H158" i="26"/>
  <c r="E158" i="26"/>
  <c r="F158" i="26" s="1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E156" i="26"/>
  <c r="N155" i="26"/>
  <c r="O155" i="26" s="1"/>
  <c r="K155" i="26"/>
  <c r="H155" i="26"/>
  <c r="I155" i="26" s="1"/>
  <c r="E155" i="26"/>
  <c r="F155" i="26" s="1"/>
  <c r="N154" i="26"/>
  <c r="K154" i="26"/>
  <c r="L154" i="26" s="1"/>
  <c r="H154" i="26"/>
  <c r="I154" i="26" s="1"/>
  <c r="F154" i="26"/>
  <c r="E154" i="26"/>
  <c r="N153" i="26"/>
  <c r="O153" i="26" s="1"/>
  <c r="K153" i="26"/>
  <c r="L153" i="26" s="1"/>
  <c r="H153" i="26"/>
  <c r="E153" i="26"/>
  <c r="F153" i="26" s="1"/>
  <c r="N152" i="26"/>
  <c r="K152" i="26"/>
  <c r="H152" i="26"/>
  <c r="E152" i="26"/>
  <c r="E172" i="26" s="1"/>
  <c r="M150" i="26"/>
  <c r="J150" i="26"/>
  <c r="G150" i="26"/>
  <c r="D150" i="26"/>
  <c r="B150" i="26"/>
  <c r="M149" i="26"/>
  <c r="G149" i="26"/>
  <c r="B145" i="26"/>
  <c r="F143" i="26" s="1"/>
  <c r="N144" i="26"/>
  <c r="K144" i="26"/>
  <c r="H144" i="26"/>
  <c r="I144" i="26" s="1"/>
  <c r="E144" i="26"/>
  <c r="N143" i="26"/>
  <c r="K143" i="26"/>
  <c r="L143" i="26" s="1"/>
  <c r="H143" i="26"/>
  <c r="E143" i="26"/>
  <c r="O142" i="26"/>
  <c r="N142" i="26"/>
  <c r="K142" i="26"/>
  <c r="H142" i="26"/>
  <c r="F142" i="26"/>
  <c r="E142" i="26"/>
  <c r="N141" i="26"/>
  <c r="K141" i="26"/>
  <c r="H141" i="26"/>
  <c r="I141" i="26" s="1"/>
  <c r="E141" i="26"/>
  <c r="N140" i="26"/>
  <c r="K140" i="26"/>
  <c r="H140" i="26"/>
  <c r="E140" i="26"/>
  <c r="N139" i="26"/>
  <c r="K139" i="26"/>
  <c r="H139" i="26"/>
  <c r="F139" i="26"/>
  <c r="E139" i="26"/>
  <c r="N138" i="26"/>
  <c r="L138" i="26"/>
  <c r="K138" i="26"/>
  <c r="H138" i="26"/>
  <c r="E138" i="26"/>
  <c r="N137" i="26"/>
  <c r="K137" i="26"/>
  <c r="H137" i="26"/>
  <c r="F137" i="26"/>
  <c r="E137" i="26"/>
  <c r="N136" i="26"/>
  <c r="K136" i="26"/>
  <c r="H136" i="26"/>
  <c r="I136" i="26" s="1"/>
  <c r="E136" i="26"/>
  <c r="N135" i="26"/>
  <c r="K135" i="26"/>
  <c r="L135" i="26" s="1"/>
  <c r="H135" i="26"/>
  <c r="E135" i="26"/>
  <c r="N134" i="26"/>
  <c r="O134" i="26" s="1"/>
  <c r="K134" i="26"/>
  <c r="H134" i="26"/>
  <c r="E134" i="26"/>
  <c r="N133" i="26"/>
  <c r="K133" i="26"/>
  <c r="H133" i="26"/>
  <c r="F133" i="26"/>
  <c r="E133" i="26"/>
  <c r="N132" i="26"/>
  <c r="K132" i="26"/>
  <c r="H132" i="26"/>
  <c r="I132" i="26" s="1"/>
  <c r="E132" i="26"/>
  <c r="N131" i="26"/>
  <c r="K131" i="26"/>
  <c r="L131" i="26" s="1"/>
  <c r="H131" i="26"/>
  <c r="E131" i="26"/>
  <c r="N130" i="26"/>
  <c r="O130" i="26" s="1"/>
  <c r="K130" i="26"/>
  <c r="H130" i="26"/>
  <c r="E130" i="26"/>
  <c r="N129" i="26"/>
  <c r="K129" i="26"/>
  <c r="H129" i="26"/>
  <c r="F129" i="26"/>
  <c r="E129" i="26"/>
  <c r="N128" i="26"/>
  <c r="K128" i="26"/>
  <c r="H128" i="26"/>
  <c r="E128" i="26"/>
  <c r="O127" i="26"/>
  <c r="N127" i="26"/>
  <c r="K127" i="26"/>
  <c r="H127" i="26"/>
  <c r="F127" i="26"/>
  <c r="E127" i="26"/>
  <c r="N126" i="26"/>
  <c r="K126" i="26"/>
  <c r="H126" i="26"/>
  <c r="I126" i="26" s="1"/>
  <c r="E126" i="26"/>
  <c r="N125" i="26"/>
  <c r="K125" i="26"/>
  <c r="H125" i="26"/>
  <c r="E125" i="26"/>
  <c r="E145" i="26" s="1"/>
  <c r="M123" i="26"/>
  <c r="J123" i="26"/>
  <c r="G123" i="26"/>
  <c r="D123" i="26"/>
  <c r="B123" i="26"/>
  <c r="M122" i="26"/>
  <c r="G122" i="26"/>
  <c r="B118" i="26"/>
  <c r="O116" i="26" s="1"/>
  <c r="N117" i="26"/>
  <c r="K117" i="26"/>
  <c r="H117" i="26"/>
  <c r="F117" i="26"/>
  <c r="E117" i="26"/>
  <c r="N116" i="26"/>
  <c r="K116" i="26"/>
  <c r="L116" i="26" s="1"/>
  <c r="H116" i="26"/>
  <c r="E116" i="26"/>
  <c r="N115" i="26"/>
  <c r="O115" i="26" s="1"/>
  <c r="K115" i="26"/>
  <c r="H115" i="26"/>
  <c r="E115" i="26"/>
  <c r="N114" i="26"/>
  <c r="K114" i="26"/>
  <c r="H114" i="26"/>
  <c r="E114" i="26"/>
  <c r="N113" i="26"/>
  <c r="O113" i="26" s="1"/>
  <c r="K113" i="26"/>
  <c r="H113" i="26"/>
  <c r="E113" i="26"/>
  <c r="N112" i="26"/>
  <c r="K112" i="26"/>
  <c r="H112" i="26"/>
  <c r="I112" i="26" s="1"/>
  <c r="E112" i="26"/>
  <c r="N111" i="26"/>
  <c r="N31" i="26" s="1"/>
  <c r="K111" i="26"/>
  <c r="L111" i="26" s="1"/>
  <c r="L31" i="26" s="1"/>
  <c r="H111" i="26"/>
  <c r="E111" i="26"/>
  <c r="O110" i="26"/>
  <c r="N110" i="26"/>
  <c r="K110" i="26"/>
  <c r="H110" i="26"/>
  <c r="F110" i="26"/>
  <c r="F30" i="26" s="1"/>
  <c r="E110" i="26"/>
  <c r="N109" i="26"/>
  <c r="K109" i="26"/>
  <c r="H109" i="26"/>
  <c r="I109" i="26" s="1"/>
  <c r="I29" i="26" s="1"/>
  <c r="E109" i="26"/>
  <c r="N108" i="26"/>
  <c r="K108" i="26"/>
  <c r="H108" i="26"/>
  <c r="E108" i="26"/>
  <c r="N107" i="26"/>
  <c r="K107" i="26"/>
  <c r="H107" i="26"/>
  <c r="F107" i="26"/>
  <c r="E107" i="26"/>
  <c r="N106" i="26"/>
  <c r="K106" i="26"/>
  <c r="L106" i="26" s="1"/>
  <c r="H106" i="26"/>
  <c r="E106" i="26"/>
  <c r="N105" i="26"/>
  <c r="O105" i="26" s="1"/>
  <c r="O25" i="26" s="1"/>
  <c r="K105" i="26"/>
  <c r="H105" i="26"/>
  <c r="E105" i="26"/>
  <c r="N104" i="26"/>
  <c r="K104" i="26"/>
  <c r="K24" i="26" s="1"/>
  <c r="H104" i="26"/>
  <c r="I104" i="26" s="1"/>
  <c r="I24" i="26" s="1"/>
  <c r="E104" i="26"/>
  <c r="N103" i="26"/>
  <c r="O103" i="26" s="1"/>
  <c r="O23" i="26" s="1"/>
  <c r="K103" i="26"/>
  <c r="L103" i="26" s="1"/>
  <c r="L23" i="26" s="1"/>
  <c r="H103" i="26"/>
  <c r="E103" i="26"/>
  <c r="O102" i="26"/>
  <c r="N102" i="26"/>
  <c r="K102" i="26"/>
  <c r="H102" i="26"/>
  <c r="I102" i="26" s="1"/>
  <c r="F102" i="26"/>
  <c r="E102" i="26"/>
  <c r="N101" i="26"/>
  <c r="K101" i="26"/>
  <c r="L101" i="26" s="1"/>
  <c r="H101" i="26"/>
  <c r="I101" i="26" s="1"/>
  <c r="E101" i="26"/>
  <c r="N100" i="26"/>
  <c r="O100" i="26" s="1"/>
  <c r="K100" i="26"/>
  <c r="H100" i="26"/>
  <c r="E100" i="26"/>
  <c r="F100" i="26" s="1"/>
  <c r="N99" i="26"/>
  <c r="K99" i="26"/>
  <c r="H99" i="26"/>
  <c r="I99" i="26" s="1"/>
  <c r="F99" i="26"/>
  <c r="E99" i="26"/>
  <c r="N98" i="26"/>
  <c r="L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F89" i="26" s="1"/>
  <c r="N90" i="26"/>
  <c r="K90" i="26"/>
  <c r="H90" i="26"/>
  <c r="I90" i="26" s="1"/>
  <c r="E90" i="26"/>
  <c r="N89" i="26"/>
  <c r="K89" i="26"/>
  <c r="L89" i="26" s="1"/>
  <c r="H89" i="26"/>
  <c r="E89" i="26"/>
  <c r="O88" i="26"/>
  <c r="N88" i="26"/>
  <c r="K88" i="26"/>
  <c r="H88" i="26"/>
  <c r="I88" i="26" s="1"/>
  <c r="E88" i="26"/>
  <c r="N87" i="26"/>
  <c r="K87" i="26"/>
  <c r="L87" i="26" s="1"/>
  <c r="H87" i="26"/>
  <c r="E87" i="26"/>
  <c r="O86" i="26"/>
  <c r="N86" i="26"/>
  <c r="K86" i="26"/>
  <c r="H86" i="26"/>
  <c r="F86" i="26"/>
  <c r="E86" i="26"/>
  <c r="N85" i="26"/>
  <c r="K85" i="26"/>
  <c r="H85" i="26"/>
  <c r="I85" i="26" s="1"/>
  <c r="E85" i="26"/>
  <c r="N84" i="26"/>
  <c r="K84" i="26"/>
  <c r="H84" i="26"/>
  <c r="E84" i="26"/>
  <c r="N83" i="26"/>
  <c r="K83" i="26"/>
  <c r="H83" i="26"/>
  <c r="F83" i="26"/>
  <c r="E83" i="26"/>
  <c r="N82" i="26"/>
  <c r="K82" i="26"/>
  <c r="L82" i="26" s="1"/>
  <c r="H82" i="26"/>
  <c r="E82" i="26"/>
  <c r="N81" i="26"/>
  <c r="O81" i="26" s="1"/>
  <c r="K81" i="26"/>
  <c r="H81" i="26"/>
  <c r="E81" i="26"/>
  <c r="N80" i="26"/>
  <c r="K80" i="26"/>
  <c r="H80" i="26"/>
  <c r="I80" i="26" s="1"/>
  <c r="E80" i="26"/>
  <c r="N79" i="26"/>
  <c r="K79" i="26"/>
  <c r="L79" i="26" s="1"/>
  <c r="H79" i="26"/>
  <c r="E79" i="26"/>
  <c r="O78" i="26"/>
  <c r="N78" i="26"/>
  <c r="K78" i="26"/>
  <c r="H78" i="26"/>
  <c r="F78" i="26"/>
  <c r="E78" i="26"/>
  <c r="N77" i="26"/>
  <c r="N21" i="26" s="1"/>
  <c r="K77" i="26"/>
  <c r="H77" i="26"/>
  <c r="I77" i="26" s="1"/>
  <c r="I21" i="26" s="1"/>
  <c r="E77" i="26"/>
  <c r="N76" i="26"/>
  <c r="K76" i="26"/>
  <c r="H76" i="26"/>
  <c r="E76" i="26"/>
  <c r="N75" i="26"/>
  <c r="K75" i="26"/>
  <c r="H75" i="26"/>
  <c r="I75" i="26" s="1"/>
  <c r="E75" i="26"/>
  <c r="N74" i="26"/>
  <c r="K74" i="26"/>
  <c r="L74" i="26" s="1"/>
  <c r="H74" i="26"/>
  <c r="E74" i="26"/>
  <c r="O73" i="26"/>
  <c r="O32" i="26" s="1"/>
  <c r="N73" i="26"/>
  <c r="K73" i="26"/>
  <c r="H73" i="26"/>
  <c r="F73" i="26"/>
  <c r="F32" i="26" s="1"/>
  <c r="E73" i="26"/>
  <c r="N72" i="26"/>
  <c r="K72" i="26"/>
  <c r="H72" i="26"/>
  <c r="E72" i="26"/>
  <c r="N71" i="26"/>
  <c r="K71" i="26"/>
  <c r="H71" i="26"/>
  <c r="E71" i="26"/>
  <c r="E91" i="26" s="1"/>
  <c r="M69" i="26"/>
  <c r="J69" i="26"/>
  <c r="G69" i="26"/>
  <c r="D69" i="26"/>
  <c r="B69" i="26"/>
  <c r="M68" i="26"/>
  <c r="G68" i="26"/>
  <c r="B64" i="26"/>
  <c r="I58" i="26" s="1"/>
  <c r="I22" i="26" s="1"/>
  <c r="N63" i="26"/>
  <c r="K63" i="26"/>
  <c r="H63" i="26"/>
  <c r="E63" i="26"/>
  <c r="F63" i="26" s="1"/>
  <c r="N62" i="26"/>
  <c r="K62" i="26"/>
  <c r="H62" i="26"/>
  <c r="I62" i="26" s="1"/>
  <c r="E62" i="26"/>
  <c r="N61" i="26"/>
  <c r="K61" i="26"/>
  <c r="I61" i="26"/>
  <c r="H61" i="26"/>
  <c r="E61" i="26"/>
  <c r="N60" i="26"/>
  <c r="K60" i="26"/>
  <c r="L60" i="26" s="1"/>
  <c r="L17" i="26" s="1"/>
  <c r="H60" i="26"/>
  <c r="E60" i="26"/>
  <c r="N59" i="26"/>
  <c r="K59" i="26"/>
  <c r="H59" i="26"/>
  <c r="E59" i="26"/>
  <c r="N58" i="26"/>
  <c r="O58" i="26" s="1"/>
  <c r="O22" i="26" s="1"/>
  <c r="K58" i="26"/>
  <c r="H58" i="26"/>
  <c r="E58" i="26"/>
  <c r="F58" i="26" s="1"/>
  <c r="F22" i="26" s="1"/>
  <c r="N57" i="26"/>
  <c r="K57" i="26"/>
  <c r="H57" i="26"/>
  <c r="E57" i="26"/>
  <c r="N56" i="26"/>
  <c r="K56" i="26"/>
  <c r="H56" i="26"/>
  <c r="I56" i="26" s="1"/>
  <c r="E56" i="26"/>
  <c r="N55" i="26"/>
  <c r="K55" i="26"/>
  <c r="L55" i="26" s="1"/>
  <c r="H55" i="26"/>
  <c r="E55" i="26"/>
  <c r="N54" i="26"/>
  <c r="K54" i="26"/>
  <c r="L54" i="26" s="1"/>
  <c r="H54" i="26"/>
  <c r="E54" i="26"/>
  <c r="N53" i="26"/>
  <c r="O53" i="26" s="1"/>
  <c r="K53" i="26"/>
  <c r="H53" i="26"/>
  <c r="E53" i="26"/>
  <c r="F53" i="26" s="1"/>
  <c r="N52" i="26"/>
  <c r="K52" i="26"/>
  <c r="H52" i="26"/>
  <c r="E52" i="26"/>
  <c r="F52" i="26" s="1"/>
  <c r="N51" i="26"/>
  <c r="K51" i="26"/>
  <c r="H51" i="26"/>
  <c r="I51" i="26" s="1"/>
  <c r="E51" i="26"/>
  <c r="N50" i="26"/>
  <c r="K50" i="26"/>
  <c r="I50" i="26"/>
  <c r="H50" i="26"/>
  <c r="E50" i="26"/>
  <c r="N49" i="26"/>
  <c r="K49" i="26"/>
  <c r="L49" i="26" s="1"/>
  <c r="H49" i="26"/>
  <c r="E49" i="26"/>
  <c r="N48" i="26"/>
  <c r="O48" i="26" s="1"/>
  <c r="K48" i="26"/>
  <c r="H48" i="26"/>
  <c r="E48" i="26"/>
  <c r="O47" i="26"/>
  <c r="N47" i="26"/>
  <c r="K47" i="26"/>
  <c r="H47" i="26"/>
  <c r="E47" i="26"/>
  <c r="F47" i="26" s="1"/>
  <c r="N46" i="26"/>
  <c r="K46" i="26"/>
  <c r="H46" i="26"/>
  <c r="E46" i="26"/>
  <c r="N45" i="26"/>
  <c r="K45" i="26"/>
  <c r="I45" i="26"/>
  <c r="H45" i="26"/>
  <c r="E45" i="26"/>
  <c r="N44" i="26"/>
  <c r="K44" i="26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K26" i="26"/>
  <c r="J26" i="26"/>
  <c r="H26" i="26"/>
  <c r="G26" i="26"/>
  <c r="E26" i="26"/>
  <c r="D26" i="26"/>
  <c r="C26" i="26"/>
  <c r="B26" i="26"/>
  <c r="N25" i="26"/>
  <c r="M25" i="26"/>
  <c r="K25" i="26"/>
  <c r="J25" i="26"/>
  <c r="H25" i="26"/>
  <c r="G25" i="26"/>
  <c r="E25" i="26"/>
  <c r="D25" i="26"/>
  <c r="C25" i="26"/>
  <c r="B25" i="26"/>
  <c r="N24" i="26"/>
  <c r="M24" i="26"/>
  <c r="J24" i="26"/>
  <c r="H24" i="26"/>
  <c r="G24" i="26"/>
  <c r="E24" i="26"/>
  <c r="D24" i="26"/>
  <c r="C24" i="26"/>
  <c r="B24" i="26"/>
  <c r="N23" i="26"/>
  <c r="M23" i="26"/>
  <c r="K23" i="26"/>
  <c r="J23" i="26"/>
  <c r="H23" i="26"/>
  <c r="G23" i="26"/>
  <c r="E23" i="26"/>
  <c r="D23" i="26"/>
  <c r="C23" i="26"/>
  <c r="B23" i="26"/>
  <c r="N22" i="26"/>
  <c r="M22" i="26"/>
  <c r="K22" i="26"/>
  <c r="J22" i="26"/>
  <c r="H22" i="26"/>
  <c r="G22" i="26"/>
  <c r="E22" i="26"/>
  <c r="D22" i="26"/>
  <c r="C22" i="26"/>
  <c r="B22" i="26"/>
  <c r="M21" i="26"/>
  <c r="K21" i="26"/>
  <c r="J21" i="26"/>
  <c r="H21" i="26"/>
  <c r="G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I197" i="25" s="1"/>
  <c r="N198" i="25"/>
  <c r="K198" i="25"/>
  <c r="H198" i="25"/>
  <c r="I198" i="25" s="1"/>
  <c r="E198" i="25"/>
  <c r="N197" i="25"/>
  <c r="L197" i="25"/>
  <c r="K197" i="25"/>
  <c r="H197" i="25"/>
  <c r="F197" i="25"/>
  <c r="E197" i="25"/>
  <c r="N196" i="25"/>
  <c r="K196" i="25"/>
  <c r="H196" i="25"/>
  <c r="E196" i="25"/>
  <c r="N195" i="25"/>
  <c r="O195" i="25" s="1"/>
  <c r="K195" i="25"/>
  <c r="H195" i="25"/>
  <c r="E195" i="25"/>
  <c r="N194" i="25"/>
  <c r="O194" i="25" s="1"/>
  <c r="K194" i="25"/>
  <c r="H194" i="25"/>
  <c r="F194" i="25"/>
  <c r="E194" i="25"/>
  <c r="N193" i="25"/>
  <c r="K193" i="25"/>
  <c r="H193" i="25"/>
  <c r="I193" i="25" s="1"/>
  <c r="E193" i="25"/>
  <c r="N192" i="25"/>
  <c r="O192" i="25" s="1"/>
  <c r="L192" i="25"/>
  <c r="K192" i="25"/>
  <c r="H192" i="25"/>
  <c r="F192" i="25"/>
  <c r="E192" i="25"/>
  <c r="N191" i="25"/>
  <c r="K191" i="25"/>
  <c r="H191" i="25"/>
  <c r="I191" i="25" s="1"/>
  <c r="F191" i="25"/>
  <c r="E191" i="25"/>
  <c r="N190" i="25"/>
  <c r="L190" i="25"/>
  <c r="K190" i="25"/>
  <c r="H190" i="25"/>
  <c r="E190" i="25"/>
  <c r="N189" i="25"/>
  <c r="O189" i="25" s="1"/>
  <c r="K189" i="25"/>
  <c r="H189" i="25"/>
  <c r="E189" i="25"/>
  <c r="N188" i="25"/>
  <c r="K188" i="25"/>
  <c r="I188" i="25"/>
  <c r="H188" i="25"/>
  <c r="E188" i="25"/>
  <c r="N187" i="25"/>
  <c r="O187" i="25" s="1"/>
  <c r="K187" i="25"/>
  <c r="H187" i="25"/>
  <c r="F187" i="25"/>
  <c r="E187" i="25"/>
  <c r="N186" i="25"/>
  <c r="K186" i="25"/>
  <c r="H186" i="25"/>
  <c r="I186" i="25" s="1"/>
  <c r="E186" i="25"/>
  <c r="N185" i="25"/>
  <c r="O185" i="25" s="1"/>
  <c r="L185" i="25"/>
  <c r="K185" i="25"/>
  <c r="H185" i="25"/>
  <c r="F185" i="25"/>
  <c r="E185" i="25"/>
  <c r="N184" i="25"/>
  <c r="K184" i="25"/>
  <c r="H184" i="25"/>
  <c r="I184" i="25" s="1"/>
  <c r="F184" i="25"/>
  <c r="E184" i="25"/>
  <c r="N183" i="25"/>
  <c r="L183" i="25"/>
  <c r="K183" i="25"/>
  <c r="H183" i="25"/>
  <c r="E183" i="25"/>
  <c r="N182" i="25"/>
  <c r="O182" i="25" s="1"/>
  <c r="K182" i="25"/>
  <c r="H182" i="25"/>
  <c r="F182" i="25"/>
  <c r="E182" i="25"/>
  <c r="N181" i="25"/>
  <c r="K181" i="25"/>
  <c r="H181" i="25"/>
  <c r="E181" i="25"/>
  <c r="N180" i="25"/>
  <c r="O180" i="25" s="1"/>
  <c r="L180" i="25"/>
  <c r="K180" i="25"/>
  <c r="H180" i="25"/>
  <c r="F180" i="25"/>
  <c r="E180" i="25"/>
  <c r="N179" i="25"/>
  <c r="L179" i="25"/>
  <c r="K179" i="25"/>
  <c r="H179" i="25"/>
  <c r="E179" i="25"/>
  <c r="E199" i="25" s="1"/>
  <c r="M177" i="25"/>
  <c r="J177" i="25"/>
  <c r="G177" i="25"/>
  <c r="D177" i="25"/>
  <c r="B177" i="25"/>
  <c r="M176" i="25"/>
  <c r="G176" i="25"/>
  <c r="B172" i="25"/>
  <c r="F171" i="25" s="1"/>
  <c r="N171" i="25"/>
  <c r="K171" i="25"/>
  <c r="H171" i="25"/>
  <c r="I171" i="25" s="1"/>
  <c r="E171" i="25"/>
  <c r="N170" i="25"/>
  <c r="L170" i="25"/>
  <c r="L19" i="25" s="1"/>
  <c r="K170" i="25"/>
  <c r="H170" i="25"/>
  <c r="E170" i="25"/>
  <c r="E19" i="25" s="1"/>
  <c r="N169" i="25"/>
  <c r="K169" i="25"/>
  <c r="H169" i="25"/>
  <c r="I169" i="25" s="1"/>
  <c r="E169" i="25"/>
  <c r="N168" i="25"/>
  <c r="L168" i="25"/>
  <c r="K168" i="25"/>
  <c r="H168" i="25"/>
  <c r="E168" i="25"/>
  <c r="N167" i="25"/>
  <c r="K167" i="25"/>
  <c r="I167" i="25"/>
  <c r="H167" i="25"/>
  <c r="E167" i="25"/>
  <c r="N166" i="25"/>
  <c r="O166" i="25" s="1"/>
  <c r="K166" i="25"/>
  <c r="H166" i="25"/>
  <c r="F166" i="25"/>
  <c r="E166" i="25"/>
  <c r="N165" i="25"/>
  <c r="K165" i="25"/>
  <c r="H165" i="25"/>
  <c r="E165" i="25"/>
  <c r="N164" i="25"/>
  <c r="O164" i="25" s="1"/>
  <c r="K164" i="25"/>
  <c r="H164" i="25"/>
  <c r="F164" i="25"/>
  <c r="E164" i="25"/>
  <c r="N163" i="25"/>
  <c r="K163" i="25"/>
  <c r="H163" i="25"/>
  <c r="E163" i="25"/>
  <c r="N162" i="25"/>
  <c r="K162" i="25"/>
  <c r="H162" i="25"/>
  <c r="I162" i="25" s="1"/>
  <c r="E162" i="25"/>
  <c r="N161" i="25"/>
  <c r="L161" i="25"/>
  <c r="K161" i="25"/>
  <c r="H161" i="25"/>
  <c r="E161" i="25"/>
  <c r="N160" i="25"/>
  <c r="K160" i="25"/>
  <c r="H160" i="25"/>
  <c r="I160" i="25" s="1"/>
  <c r="E160" i="25"/>
  <c r="N159" i="25"/>
  <c r="L159" i="25"/>
  <c r="K159" i="25"/>
  <c r="H159" i="25"/>
  <c r="F159" i="25"/>
  <c r="E159" i="25"/>
  <c r="N158" i="25"/>
  <c r="K158" i="25"/>
  <c r="H158" i="25"/>
  <c r="E158" i="25"/>
  <c r="N157" i="25"/>
  <c r="O157" i="25" s="1"/>
  <c r="O21" i="25" s="1"/>
  <c r="K157" i="25"/>
  <c r="H157" i="25"/>
  <c r="F157" i="25"/>
  <c r="F21" i="25" s="1"/>
  <c r="E157" i="25"/>
  <c r="N156" i="25"/>
  <c r="K156" i="25"/>
  <c r="H156" i="25"/>
  <c r="E156" i="25"/>
  <c r="N155" i="25"/>
  <c r="O155" i="25" s="1"/>
  <c r="K155" i="25"/>
  <c r="H155" i="25"/>
  <c r="E155" i="25"/>
  <c r="N154" i="25"/>
  <c r="L154" i="25"/>
  <c r="K154" i="25"/>
  <c r="H154" i="25"/>
  <c r="E154" i="25"/>
  <c r="N153" i="25"/>
  <c r="K153" i="25"/>
  <c r="H153" i="25"/>
  <c r="I153" i="25" s="1"/>
  <c r="E153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4" i="25" s="1"/>
  <c r="N144" i="25"/>
  <c r="K144" i="25"/>
  <c r="H144" i="25"/>
  <c r="E144" i="25"/>
  <c r="O143" i="25"/>
  <c r="N143" i="25"/>
  <c r="K143" i="25"/>
  <c r="H143" i="25"/>
  <c r="I143" i="25" s="1"/>
  <c r="E143" i="25"/>
  <c r="N142" i="25"/>
  <c r="K142" i="25"/>
  <c r="H142" i="25"/>
  <c r="F142" i="25"/>
  <c r="E142" i="25"/>
  <c r="N141" i="25"/>
  <c r="L141" i="25"/>
  <c r="L22" i="25" s="1"/>
  <c r="K141" i="25"/>
  <c r="H141" i="25"/>
  <c r="E141" i="25"/>
  <c r="E22" i="25" s="1"/>
  <c r="N140" i="25"/>
  <c r="K140" i="25"/>
  <c r="H140" i="25"/>
  <c r="E140" i="25"/>
  <c r="O139" i="25"/>
  <c r="N139" i="25"/>
  <c r="K139" i="25"/>
  <c r="H139" i="25"/>
  <c r="I139" i="25" s="1"/>
  <c r="E139" i="25"/>
  <c r="N138" i="25"/>
  <c r="K138" i="25"/>
  <c r="H138" i="25"/>
  <c r="F138" i="25"/>
  <c r="E138" i="25"/>
  <c r="N137" i="25"/>
  <c r="L137" i="25"/>
  <c r="K137" i="25"/>
  <c r="H137" i="25"/>
  <c r="E137" i="25"/>
  <c r="N136" i="25"/>
  <c r="K136" i="25"/>
  <c r="H136" i="25"/>
  <c r="E136" i="25"/>
  <c r="O135" i="25"/>
  <c r="N135" i="25"/>
  <c r="K135" i="25"/>
  <c r="H135" i="25"/>
  <c r="I135" i="25" s="1"/>
  <c r="E135" i="25"/>
  <c r="N134" i="25"/>
  <c r="K134" i="25"/>
  <c r="H134" i="25"/>
  <c r="F134" i="25"/>
  <c r="E134" i="25"/>
  <c r="N133" i="25"/>
  <c r="L133" i="25"/>
  <c r="K133" i="25"/>
  <c r="H133" i="25"/>
  <c r="E133" i="25"/>
  <c r="N132" i="25"/>
  <c r="K132" i="25"/>
  <c r="H132" i="25"/>
  <c r="E132" i="25"/>
  <c r="O131" i="25"/>
  <c r="N131" i="25"/>
  <c r="K131" i="25"/>
  <c r="H131" i="25"/>
  <c r="I131" i="25" s="1"/>
  <c r="E131" i="25"/>
  <c r="N130" i="25"/>
  <c r="K130" i="25"/>
  <c r="H130" i="25"/>
  <c r="F130" i="25"/>
  <c r="E130" i="25"/>
  <c r="N129" i="25"/>
  <c r="L129" i="25"/>
  <c r="K129" i="25"/>
  <c r="H129" i="25"/>
  <c r="E129" i="25"/>
  <c r="N128" i="25"/>
  <c r="K128" i="25"/>
  <c r="H128" i="25"/>
  <c r="E128" i="25"/>
  <c r="O127" i="25"/>
  <c r="N127" i="25"/>
  <c r="K127" i="25"/>
  <c r="H127" i="25"/>
  <c r="I127" i="25" s="1"/>
  <c r="E127" i="25"/>
  <c r="N126" i="25"/>
  <c r="K126" i="25"/>
  <c r="H126" i="25"/>
  <c r="F126" i="25"/>
  <c r="E126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 s="1"/>
  <c r="N117" i="25"/>
  <c r="K117" i="25"/>
  <c r="H117" i="25"/>
  <c r="E117" i="25"/>
  <c r="O116" i="25"/>
  <c r="N116" i="25"/>
  <c r="K116" i="25"/>
  <c r="H116" i="25"/>
  <c r="I116" i="25" s="1"/>
  <c r="E116" i="25"/>
  <c r="N115" i="25"/>
  <c r="K115" i="25"/>
  <c r="H115" i="25"/>
  <c r="F115" i="25"/>
  <c r="E115" i="25"/>
  <c r="N114" i="25"/>
  <c r="L114" i="25"/>
  <c r="K114" i="25"/>
  <c r="H114" i="25"/>
  <c r="E114" i="25"/>
  <c r="N113" i="25"/>
  <c r="K113" i="25"/>
  <c r="H113" i="25"/>
  <c r="E113" i="25"/>
  <c r="N112" i="25"/>
  <c r="K112" i="25"/>
  <c r="H112" i="25"/>
  <c r="E112" i="25"/>
  <c r="N111" i="25"/>
  <c r="K111" i="25"/>
  <c r="H111" i="25"/>
  <c r="E111" i="25"/>
  <c r="N110" i="25"/>
  <c r="K110" i="25"/>
  <c r="H110" i="25"/>
  <c r="E110" i="25"/>
  <c r="N109" i="25"/>
  <c r="K109" i="25"/>
  <c r="H109" i="25"/>
  <c r="E109" i="25"/>
  <c r="N108" i="25"/>
  <c r="K108" i="25"/>
  <c r="H108" i="25"/>
  <c r="E108" i="25"/>
  <c r="N107" i="25"/>
  <c r="K107" i="25"/>
  <c r="H107" i="25"/>
  <c r="E107" i="25"/>
  <c r="N106" i="25"/>
  <c r="K106" i="25"/>
  <c r="H106" i="25"/>
  <c r="E106" i="25"/>
  <c r="O105" i="25"/>
  <c r="N105" i="25"/>
  <c r="K105" i="25"/>
  <c r="H105" i="25"/>
  <c r="I105" i="25" s="1"/>
  <c r="E105" i="25"/>
  <c r="N104" i="25"/>
  <c r="K104" i="25"/>
  <c r="H104" i="25"/>
  <c r="F104" i="25"/>
  <c r="E104" i="25"/>
  <c r="N103" i="25"/>
  <c r="L103" i="25"/>
  <c r="K103" i="25"/>
  <c r="H103" i="25"/>
  <c r="E103" i="25"/>
  <c r="N102" i="25"/>
  <c r="K102" i="25"/>
  <c r="H102" i="25"/>
  <c r="E102" i="25"/>
  <c r="N101" i="25"/>
  <c r="K101" i="25"/>
  <c r="H101" i="25"/>
  <c r="E101" i="25"/>
  <c r="N100" i="25"/>
  <c r="K100" i="25"/>
  <c r="H100" i="25"/>
  <c r="E100" i="25"/>
  <c r="O99" i="25"/>
  <c r="N99" i="25"/>
  <c r="K99" i="25"/>
  <c r="H99" i="25"/>
  <c r="I99" i="25" s="1"/>
  <c r="E99" i="25"/>
  <c r="N98" i="25"/>
  <c r="N118" i="25" s="1"/>
  <c r="K98" i="25"/>
  <c r="H98" i="25"/>
  <c r="F98" i="25"/>
  <c r="E98" i="25"/>
  <c r="M96" i="25"/>
  <c r="J96" i="25"/>
  <c r="G96" i="25"/>
  <c r="D96" i="25"/>
  <c r="B96" i="25"/>
  <c r="M95" i="25"/>
  <c r="G95" i="25"/>
  <c r="B91" i="25"/>
  <c r="L89" i="25" s="1"/>
  <c r="N90" i="25"/>
  <c r="K90" i="25"/>
  <c r="I90" i="25"/>
  <c r="H90" i="25"/>
  <c r="E90" i="25"/>
  <c r="N89" i="25"/>
  <c r="O89" i="25" s="1"/>
  <c r="K89" i="25"/>
  <c r="H89" i="25"/>
  <c r="I89" i="25" s="1"/>
  <c r="F89" i="25"/>
  <c r="E89" i="25"/>
  <c r="N88" i="25"/>
  <c r="L88" i="25"/>
  <c r="K88" i="25"/>
  <c r="H88" i="25"/>
  <c r="E88" i="25"/>
  <c r="N87" i="25"/>
  <c r="O87" i="25" s="1"/>
  <c r="K87" i="25"/>
  <c r="H87" i="25"/>
  <c r="I87" i="25" s="1"/>
  <c r="F87" i="25"/>
  <c r="E87" i="25"/>
  <c r="N86" i="25"/>
  <c r="L86" i="25"/>
  <c r="K86" i="25"/>
  <c r="H86" i="25"/>
  <c r="F86" i="25"/>
  <c r="E86" i="25"/>
  <c r="N85" i="25"/>
  <c r="K85" i="25"/>
  <c r="K20" i="25" s="1"/>
  <c r="H85" i="25"/>
  <c r="I85" i="25" s="1"/>
  <c r="I20" i="25" s="1"/>
  <c r="E85" i="25"/>
  <c r="N84" i="25"/>
  <c r="O84" i="25" s="1"/>
  <c r="L84" i="25"/>
  <c r="K84" i="25"/>
  <c r="H84" i="25"/>
  <c r="F84" i="25"/>
  <c r="E84" i="25"/>
  <c r="N83" i="25"/>
  <c r="K83" i="25"/>
  <c r="H83" i="25"/>
  <c r="I83" i="25" s="1"/>
  <c r="I18" i="25" s="1"/>
  <c r="E83" i="25"/>
  <c r="N82" i="25"/>
  <c r="O82" i="25" s="1"/>
  <c r="L82" i="25"/>
  <c r="K82" i="25"/>
  <c r="H82" i="25"/>
  <c r="F82" i="25"/>
  <c r="E82" i="25"/>
  <c r="N81" i="25"/>
  <c r="L81" i="25"/>
  <c r="K81" i="25"/>
  <c r="H81" i="25"/>
  <c r="E81" i="25"/>
  <c r="N80" i="25"/>
  <c r="O80" i="25" s="1"/>
  <c r="K80" i="25"/>
  <c r="H80" i="25"/>
  <c r="I80" i="25" s="1"/>
  <c r="F80" i="25"/>
  <c r="E80" i="25"/>
  <c r="N79" i="25"/>
  <c r="L79" i="25"/>
  <c r="K79" i="25"/>
  <c r="H79" i="25"/>
  <c r="E79" i="25"/>
  <c r="N78" i="25"/>
  <c r="O78" i="25" s="1"/>
  <c r="K78" i="25"/>
  <c r="I78" i="25"/>
  <c r="H78" i="25"/>
  <c r="E78" i="25"/>
  <c r="N77" i="25"/>
  <c r="O77" i="25" s="1"/>
  <c r="L77" i="25"/>
  <c r="K77" i="25"/>
  <c r="H77" i="25"/>
  <c r="F77" i="25"/>
  <c r="E77" i="25"/>
  <c r="N76" i="25"/>
  <c r="K76" i="25"/>
  <c r="H76" i="25"/>
  <c r="I76" i="25" s="1"/>
  <c r="E76" i="25"/>
  <c r="N75" i="25"/>
  <c r="O75" i="25" s="1"/>
  <c r="L75" i="25"/>
  <c r="K75" i="25"/>
  <c r="H75" i="25"/>
  <c r="F75" i="25"/>
  <c r="E75" i="25"/>
  <c r="N74" i="25"/>
  <c r="K74" i="25"/>
  <c r="I74" i="25"/>
  <c r="H74" i="25"/>
  <c r="E74" i="25"/>
  <c r="N73" i="25"/>
  <c r="O73" i="25" s="1"/>
  <c r="K73" i="25"/>
  <c r="H73" i="25"/>
  <c r="I73" i="25" s="1"/>
  <c r="F73" i="25"/>
  <c r="E73" i="25"/>
  <c r="N72" i="25"/>
  <c r="L72" i="25"/>
  <c r="K72" i="25"/>
  <c r="H72" i="25"/>
  <c r="E72" i="25"/>
  <c r="N71" i="25"/>
  <c r="K71" i="25"/>
  <c r="H71" i="25"/>
  <c r="F71" i="25"/>
  <c r="E71" i="25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E62" i="25"/>
  <c r="F62" i="25" s="1"/>
  <c r="N61" i="25"/>
  <c r="O61" i="25" s="1"/>
  <c r="L61" i="25"/>
  <c r="K61" i="25"/>
  <c r="H61" i="25"/>
  <c r="I61" i="25" s="1"/>
  <c r="F61" i="25"/>
  <c r="E61" i="25"/>
  <c r="N60" i="25"/>
  <c r="O60" i="25" s="1"/>
  <c r="L60" i="25"/>
  <c r="K60" i="25"/>
  <c r="H60" i="25"/>
  <c r="I60" i="25" s="1"/>
  <c r="E60" i="25"/>
  <c r="F60" i="25" s="1"/>
  <c r="N59" i="25"/>
  <c r="O59" i="25" s="1"/>
  <c r="K59" i="25"/>
  <c r="L59" i="25" s="1"/>
  <c r="I59" i="25"/>
  <c r="H59" i="25"/>
  <c r="E59" i="25"/>
  <c r="F59" i="25" s="1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E57" i="25"/>
  <c r="F57" i="25" s="1"/>
  <c r="N56" i="25"/>
  <c r="O56" i="25" s="1"/>
  <c r="L56" i="25"/>
  <c r="K56" i="25"/>
  <c r="H56" i="25"/>
  <c r="I56" i="25" s="1"/>
  <c r="F56" i="25"/>
  <c r="E56" i="25"/>
  <c r="N55" i="25"/>
  <c r="O55" i="25" s="1"/>
  <c r="O17" i="25" s="1"/>
  <c r="K55" i="25"/>
  <c r="L55" i="25" s="1"/>
  <c r="L17" i="25" s="1"/>
  <c r="I55" i="25"/>
  <c r="I17" i="25" s="1"/>
  <c r="H55" i="25"/>
  <c r="E55" i="25"/>
  <c r="E17" i="25" s="1"/>
  <c r="N54" i="25"/>
  <c r="O54" i="25" s="1"/>
  <c r="K54" i="25"/>
  <c r="L54" i="25" s="1"/>
  <c r="H54" i="25"/>
  <c r="I54" i="25" s="1"/>
  <c r="F54" i="25"/>
  <c r="E54" i="25"/>
  <c r="N53" i="25"/>
  <c r="O53" i="25" s="1"/>
  <c r="L53" i="25"/>
  <c r="K53" i="25"/>
  <c r="H53" i="25"/>
  <c r="I53" i="25" s="1"/>
  <c r="E53" i="25"/>
  <c r="F53" i="25" s="1"/>
  <c r="N52" i="25"/>
  <c r="O52" i="25" s="1"/>
  <c r="K52" i="25"/>
  <c r="L52" i="25" s="1"/>
  <c r="I52" i="25"/>
  <c r="H52" i="25"/>
  <c r="E52" i="25"/>
  <c r="F52" i="25" s="1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E50" i="25"/>
  <c r="F50" i="25" s="1"/>
  <c r="N49" i="25"/>
  <c r="O49" i="25" s="1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K47" i="25"/>
  <c r="L47" i="25" s="1"/>
  <c r="I47" i="25"/>
  <c r="H47" i="25"/>
  <c r="E47" i="25"/>
  <c r="F47" i="25" s="1"/>
  <c r="N46" i="25"/>
  <c r="O46" i="25" s="1"/>
  <c r="K46" i="25"/>
  <c r="L46" i="25" s="1"/>
  <c r="H46" i="25"/>
  <c r="I46" i="25" s="1"/>
  <c r="F46" i="25"/>
  <c r="E46" i="25"/>
  <c r="N45" i="25"/>
  <c r="O45" i="25" s="1"/>
  <c r="L45" i="25"/>
  <c r="K45" i="25"/>
  <c r="H45" i="25"/>
  <c r="I45" i="25" s="1"/>
  <c r="E45" i="25"/>
  <c r="F45" i="25" s="1"/>
  <c r="N44" i="25"/>
  <c r="K44" i="25"/>
  <c r="I44" i="25"/>
  <c r="H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N22" i="25"/>
  <c r="M22" i="25"/>
  <c r="K22" i="25"/>
  <c r="J22" i="25"/>
  <c r="H22" i="25"/>
  <c r="G22" i="25"/>
  <c r="D22" i="25"/>
  <c r="C22" i="25"/>
  <c r="B22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D17" i="25"/>
  <c r="C17" i="25"/>
  <c r="B17" i="25"/>
  <c r="M15" i="25"/>
  <c r="J15" i="25"/>
  <c r="G15" i="25"/>
  <c r="D15" i="25"/>
  <c r="B15" i="25"/>
  <c r="M14" i="25"/>
  <c r="G14" i="25"/>
  <c r="B199" i="24"/>
  <c r="L194" i="24" s="1"/>
  <c r="N198" i="24"/>
  <c r="K198" i="24"/>
  <c r="H198" i="24"/>
  <c r="I198" i="24" s="1"/>
  <c r="E198" i="24"/>
  <c r="N197" i="24"/>
  <c r="K197" i="24"/>
  <c r="H197" i="24"/>
  <c r="F197" i="24"/>
  <c r="E197" i="24"/>
  <c r="N196" i="24"/>
  <c r="K196" i="24"/>
  <c r="L196" i="24" s="1"/>
  <c r="H196" i="24"/>
  <c r="E196" i="24"/>
  <c r="N195" i="24"/>
  <c r="O195" i="24" s="1"/>
  <c r="K195" i="24"/>
  <c r="H195" i="24"/>
  <c r="E195" i="24"/>
  <c r="N194" i="24"/>
  <c r="O194" i="24" s="1"/>
  <c r="K194" i="24"/>
  <c r="H194" i="24"/>
  <c r="E194" i="24"/>
  <c r="N193" i="24"/>
  <c r="K193" i="24"/>
  <c r="H193" i="24"/>
  <c r="I193" i="24" s="1"/>
  <c r="F193" i="24"/>
  <c r="E193" i="24"/>
  <c r="N192" i="24"/>
  <c r="K192" i="24"/>
  <c r="L192" i="24" s="1"/>
  <c r="H192" i="24"/>
  <c r="E192" i="24"/>
  <c r="N191" i="24"/>
  <c r="K191" i="24"/>
  <c r="H191" i="24"/>
  <c r="E191" i="24"/>
  <c r="N190" i="24"/>
  <c r="O190" i="24" s="1"/>
  <c r="K190" i="24"/>
  <c r="H190" i="24"/>
  <c r="F190" i="24"/>
  <c r="E190" i="24"/>
  <c r="N189" i="24"/>
  <c r="K189" i="24"/>
  <c r="L189" i="24" s="1"/>
  <c r="H189" i="24"/>
  <c r="I189" i="24" s="1"/>
  <c r="E189" i="24"/>
  <c r="N188" i="24"/>
  <c r="K188" i="24"/>
  <c r="H188" i="24"/>
  <c r="E188" i="24"/>
  <c r="O187" i="24"/>
  <c r="N187" i="24"/>
  <c r="K187" i="24"/>
  <c r="H187" i="24"/>
  <c r="E187" i="24"/>
  <c r="N186" i="24"/>
  <c r="O186" i="24" s="1"/>
  <c r="K186" i="24"/>
  <c r="H186" i="24"/>
  <c r="F186" i="24"/>
  <c r="E186" i="24"/>
  <c r="N185" i="24"/>
  <c r="K185" i="24"/>
  <c r="H185" i="24"/>
  <c r="E185" i="24"/>
  <c r="N184" i="24"/>
  <c r="K184" i="24"/>
  <c r="H184" i="24"/>
  <c r="I184" i="24" s="1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E182" i="24"/>
  <c r="O181" i="24"/>
  <c r="N181" i="24"/>
  <c r="K181" i="24"/>
  <c r="H181" i="24"/>
  <c r="F181" i="24"/>
  <c r="E181" i="24"/>
  <c r="N180" i="24"/>
  <c r="K180" i="24"/>
  <c r="H180" i="24"/>
  <c r="I180" i="24" s="1"/>
  <c r="E180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E170" i="24"/>
  <c r="F170" i="24" s="1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N167" i="24"/>
  <c r="O167" i="24" s="1"/>
  <c r="L167" i="24"/>
  <c r="K167" i="24"/>
  <c r="H167" i="24"/>
  <c r="E167" i="24"/>
  <c r="F167" i="24" s="1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E163" i="24"/>
  <c r="F163" i="24" s="1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N160" i="24"/>
  <c r="O160" i="24" s="1"/>
  <c r="K160" i="24"/>
  <c r="L160" i="24" s="1"/>
  <c r="H160" i="24"/>
  <c r="E160" i="24"/>
  <c r="N159" i="24"/>
  <c r="O159" i="24" s="1"/>
  <c r="K159" i="24"/>
  <c r="H159" i="24"/>
  <c r="I159" i="24" s="1"/>
  <c r="E159" i="24"/>
  <c r="N158" i="24"/>
  <c r="O158" i="24" s="1"/>
  <c r="K158" i="24"/>
  <c r="H158" i="24"/>
  <c r="E158" i="24"/>
  <c r="F158" i="24" s="1"/>
  <c r="O157" i="24"/>
  <c r="N157" i="24"/>
  <c r="K157" i="24"/>
  <c r="L157" i="24" s="1"/>
  <c r="H157" i="24"/>
  <c r="I157" i="24" s="1"/>
  <c r="E157" i="24"/>
  <c r="N156" i="24"/>
  <c r="O156" i="24" s="1"/>
  <c r="K156" i="24"/>
  <c r="H156" i="24"/>
  <c r="E156" i="24"/>
  <c r="F156" i="24" s="1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N152" i="24"/>
  <c r="O152" i="24" s="1"/>
  <c r="K152" i="24"/>
  <c r="H152" i="24"/>
  <c r="E152" i="24"/>
  <c r="E172" i="24" s="1"/>
  <c r="M150" i="24"/>
  <c r="J150" i="24"/>
  <c r="G150" i="24"/>
  <c r="D150" i="24"/>
  <c r="B150" i="24"/>
  <c r="M149" i="24"/>
  <c r="G149" i="24"/>
  <c r="B145" i="24"/>
  <c r="F144" i="24" s="1"/>
  <c r="N144" i="24"/>
  <c r="K144" i="24"/>
  <c r="H144" i="24"/>
  <c r="E144" i="24"/>
  <c r="N143" i="24"/>
  <c r="K143" i="24"/>
  <c r="H143" i="24"/>
  <c r="E143" i="24"/>
  <c r="N142" i="24"/>
  <c r="K142" i="24"/>
  <c r="H142" i="24"/>
  <c r="F142" i="24"/>
  <c r="E142" i="24"/>
  <c r="N141" i="24"/>
  <c r="K141" i="24"/>
  <c r="L141" i="24" s="1"/>
  <c r="H141" i="24"/>
  <c r="E141" i="24"/>
  <c r="N140" i="24"/>
  <c r="O140" i="24" s="1"/>
  <c r="K140" i="24"/>
  <c r="H140" i="24"/>
  <c r="F140" i="24"/>
  <c r="E140" i="24"/>
  <c r="N139" i="24"/>
  <c r="K139" i="24"/>
  <c r="H139" i="24"/>
  <c r="I139" i="24" s="1"/>
  <c r="E139" i="24"/>
  <c r="N138" i="24"/>
  <c r="K138" i="24"/>
  <c r="H138" i="24"/>
  <c r="E138" i="24"/>
  <c r="N137" i="24"/>
  <c r="K137" i="24"/>
  <c r="H137" i="24"/>
  <c r="F137" i="24"/>
  <c r="E137" i="24"/>
  <c r="N136" i="24"/>
  <c r="L136" i="24"/>
  <c r="K136" i="24"/>
  <c r="H136" i="24"/>
  <c r="E136" i="24"/>
  <c r="N135" i="24"/>
  <c r="K135" i="24"/>
  <c r="H135" i="24"/>
  <c r="F135" i="24"/>
  <c r="E135" i="24"/>
  <c r="N134" i="24"/>
  <c r="K134" i="24"/>
  <c r="L134" i="24" s="1"/>
  <c r="H134" i="24"/>
  <c r="E134" i="24"/>
  <c r="N133" i="24"/>
  <c r="O133" i="24" s="1"/>
  <c r="K133" i="24"/>
  <c r="H133" i="24"/>
  <c r="E133" i="24"/>
  <c r="N132" i="24"/>
  <c r="K132" i="24"/>
  <c r="H132" i="24"/>
  <c r="E132" i="24"/>
  <c r="O131" i="24"/>
  <c r="N131" i="24"/>
  <c r="K131" i="24"/>
  <c r="H131" i="24"/>
  <c r="F131" i="24"/>
  <c r="E131" i="24"/>
  <c r="N130" i="24"/>
  <c r="K130" i="24"/>
  <c r="H130" i="24"/>
  <c r="I130" i="24" s="1"/>
  <c r="E130" i="24"/>
  <c r="N129" i="24"/>
  <c r="K129" i="24"/>
  <c r="H129" i="24"/>
  <c r="E129" i="24"/>
  <c r="N128" i="24"/>
  <c r="K128" i="24"/>
  <c r="H128" i="24"/>
  <c r="I128" i="24" s="1"/>
  <c r="E128" i="24"/>
  <c r="N127" i="24"/>
  <c r="K127" i="24"/>
  <c r="H127" i="24"/>
  <c r="E127" i="24"/>
  <c r="N126" i="24"/>
  <c r="K126" i="24"/>
  <c r="H126" i="24"/>
  <c r="F126" i="24"/>
  <c r="E126" i="24"/>
  <c r="N125" i="24"/>
  <c r="K125" i="24"/>
  <c r="H125" i="24"/>
  <c r="E125" i="24"/>
  <c r="M123" i="24"/>
  <c r="J123" i="24"/>
  <c r="G123" i="24"/>
  <c r="D123" i="24"/>
  <c r="B123" i="24"/>
  <c r="M122" i="24"/>
  <c r="G122" i="24"/>
  <c r="B118" i="24"/>
  <c r="I113" i="24" s="1"/>
  <c r="N117" i="24"/>
  <c r="O117" i="24" s="1"/>
  <c r="L117" i="24"/>
  <c r="K117" i="24"/>
  <c r="H117" i="24"/>
  <c r="I117" i="24" s="1"/>
  <c r="F117" i="24"/>
  <c r="E117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E115" i="24"/>
  <c r="F115" i="24" s="1"/>
  <c r="N114" i="24"/>
  <c r="O114" i="24" s="1"/>
  <c r="K114" i="24"/>
  <c r="H114" i="24"/>
  <c r="I114" i="24" s="1"/>
  <c r="F114" i="24"/>
  <c r="E114" i="24"/>
  <c r="N113" i="24"/>
  <c r="O113" i="24" s="1"/>
  <c r="K113" i="24"/>
  <c r="L113" i="24" s="1"/>
  <c r="H113" i="24"/>
  <c r="F113" i="24"/>
  <c r="E113" i="24"/>
  <c r="N112" i="24"/>
  <c r="K112" i="24"/>
  <c r="L112" i="24" s="1"/>
  <c r="I112" i="24"/>
  <c r="H112" i="24"/>
  <c r="E112" i="24"/>
  <c r="F112" i="24" s="1"/>
  <c r="N111" i="24"/>
  <c r="O111" i="24" s="1"/>
  <c r="K111" i="24"/>
  <c r="H111" i="24"/>
  <c r="I111" i="24" s="1"/>
  <c r="F111" i="24"/>
  <c r="E111" i="24"/>
  <c r="N110" i="24"/>
  <c r="O110" i="24" s="1"/>
  <c r="K110" i="24"/>
  <c r="L110" i="24" s="1"/>
  <c r="I110" i="24"/>
  <c r="H110" i="24"/>
  <c r="E110" i="24"/>
  <c r="F110" i="24" s="1"/>
  <c r="O109" i="24"/>
  <c r="N109" i="24"/>
  <c r="K109" i="24"/>
  <c r="L109" i="24" s="1"/>
  <c r="I109" i="24"/>
  <c r="H109" i="24"/>
  <c r="E109" i="24"/>
  <c r="O108" i="24"/>
  <c r="N108" i="24"/>
  <c r="K108" i="24"/>
  <c r="H108" i="24"/>
  <c r="I108" i="24" s="1"/>
  <c r="F108" i="24"/>
  <c r="E108" i="24"/>
  <c r="N107" i="24"/>
  <c r="O107" i="24" s="1"/>
  <c r="K107" i="24"/>
  <c r="L107" i="24" s="1"/>
  <c r="I107" i="24"/>
  <c r="H107" i="24"/>
  <c r="E107" i="24"/>
  <c r="F107" i="24" s="1"/>
  <c r="N106" i="24"/>
  <c r="O106" i="24" s="1"/>
  <c r="K106" i="24"/>
  <c r="H106" i="24"/>
  <c r="I106" i="24" s="1"/>
  <c r="F106" i="24"/>
  <c r="E106" i="24"/>
  <c r="N105" i="24"/>
  <c r="O105" i="24" s="1"/>
  <c r="K105" i="24"/>
  <c r="L105" i="24" s="1"/>
  <c r="H105" i="24"/>
  <c r="E105" i="24"/>
  <c r="F105" i="24" s="1"/>
  <c r="N104" i="24"/>
  <c r="O104" i="24" s="1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E103" i="24"/>
  <c r="O102" i="24"/>
  <c r="N102" i="24"/>
  <c r="K102" i="24"/>
  <c r="H102" i="24"/>
  <c r="I102" i="24" s="1"/>
  <c r="F102" i="24"/>
  <c r="E102" i="24"/>
  <c r="N101" i="24"/>
  <c r="K101" i="24"/>
  <c r="L101" i="24" s="1"/>
  <c r="H101" i="24"/>
  <c r="I101" i="24" s="1"/>
  <c r="F101" i="24"/>
  <c r="E101" i="24"/>
  <c r="N100" i="24"/>
  <c r="O100" i="24" s="1"/>
  <c r="L100" i="24"/>
  <c r="K100" i="24"/>
  <c r="H100" i="24"/>
  <c r="I100" i="24" s="1"/>
  <c r="F100" i="24"/>
  <c r="E100" i="24"/>
  <c r="N99" i="24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O89" i="24" s="1"/>
  <c r="N90" i="24"/>
  <c r="K90" i="24"/>
  <c r="H90" i="24"/>
  <c r="E90" i="24"/>
  <c r="F90" i="24" s="1"/>
  <c r="N89" i="24"/>
  <c r="K89" i="24"/>
  <c r="H89" i="24"/>
  <c r="I89" i="24" s="1"/>
  <c r="E89" i="24"/>
  <c r="N88" i="24"/>
  <c r="K88" i="24"/>
  <c r="L88" i="24" s="1"/>
  <c r="H88" i="24"/>
  <c r="E88" i="24"/>
  <c r="N87" i="24"/>
  <c r="O87" i="24" s="1"/>
  <c r="K87" i="24"/>
  <c r="H87" i="24"/>
  <c r="E87" i="24"/>
  <c r="F87" i="24" s="1"/>
  <c r="N86" i="24"/>
  <c r="K86" i="24"/>
  <c r="H86" i="24"/>
  <c r="I86" i="24" s="1"/>
  <c r="E86" i="24"/>
  <c r="N85" i="24"/>
  <c r="K85" i="24"/>
  <c r="H85" i="24"/>
  <c r="E85" i="24"/>
  <c r="N84" i="24"/>
  <c r="K84" i="24"/>
  <c r="H84" i="24"/>
  <c r="E84" i="24"/>
  <c r="F84" i="24" s="1"/>
  <c r="N83" i="24"/>
  <c r="K83" i="24"/>
  <c r="H83" i="24"/>
  <c r="E83" i="24"/>
  <c r="F83" i="24" s="1"/>
  <c r="N82" i="24"/>
  <c r="K82" i="24"/>
  <c r="H82" i="24"/>
  <c r="E82" i="24"/>
  <c r="F82" i="24" s="1"/>
  <c r="N81" i="24"/>
  <c r="K81" i="24"/>
  <c r="H81" i="24"/>
  <c r="I81" i="24" s="1"/>
  <c r="E81" i="24"/>
  <c r="N80" i="24"/>
  <c r="K80" i="24"/>
  <c r="L80" i="24" s="1"/>
  <c r="H80" i="24"/>
  <c r="E80" i="24"/>
  <c r="N79" i="24"/>
  <c r="O79" i="24" s="1"/>
  <c r="K79" i="24"/>
  <c r="H79" i="24"/>
  <c r="E79" i="24"/>
  <c r="O78" i="24"/>
  <c r="N78" i="24"/>
  <c r="K78" i="24"/>
  <c r="H78" i="24"/>
  <c r="I78" i="24" s="1"/>
  <c r="E78" i="24"/>
  <c r="N77" i="24"/>
  <c r="K77" i="24"/>
  <c r="H77" i="24"/>
  <c r="I77" i="24" s="1"/>
  <c r="E77" i="24"/>
  <c r="N76" i="24"/>
  <c r="K76" i="24"/>
  <c r="H76" i="24"/>
  <c r="E76" i="24"/>
  <c r="N75" i="24"/>
  <c r="O75" i="24" s="1"/>
  <c r="K75" i="24"/>
  <c r="H75" i="24"/>
  <c r="E75" i="24"/>
  <c r="N74" i="24"/>
  <c r="O74" i="24" s="1"/>
  <c r="K74" i="24"/>
  <c r="H74" i="24"/>
  <c r="E74" i="24"/>
  <c r="O73" i="24"/>
  <c r="N73" i="24"/>
  <c r="K73" i="24"/>
  <c r="H73" i="24"/>
  <c r="E73" i="24"/>
  <c r="F73" i="24" s="1"/>
  <c r="N72" i="24"/>
  <c r="K72" i="24"/>
  <c r="I72" i="24"/>
  <c r="H72" i="24"/>
  <c r="E72" i="24"/>
  <c r="N71" i="24"/>
  <c r="L71" i="24"/>
  <c r="K71" i="24"/>
  <c r="K18" i="24" s="1"/>
  <c r="H71" i="24"/>
  <c r="E71" i="24"/>
  <c r="M69" i="24"/>
  <c r="J69" i="24"/>
  <c r="G69" i="24"/>
  <c r="D69" i="24"/>
  <c r="B69" i="24"/>
  <c r="M68" i="24"/>
  <c r="G68" i="24"/>
  <c r="B64" i="24"/>
  <c r="O63" i="24"/>
  <c r="N63" i="24"/>
  <c r="K63" i="24"/>
  <c r="H63" i="24"/>
  <c r="I63" i="24" s="1"/>
  <c r="E63" i="24"/>
  <c r="O62" i="24"/>
  <c r="N62" i="24"/>
  <c r="K62" i="24"/>
  <c r="L62" i="24" s="1"/>
  <c r="H62" i="24"/>
  <c r="E62" i="24"/>
  <c r="N61" i="24"/>
  <c r="O61" i="24" s="1"/>
  <c r="K61" i="24"/>
  <c r="H61" i="24"/>
  <c r="E61" i="24"/>
  <c r="O60" i="24"/>
  <c r="N60" i="24"/>
  <c r="K60" i="24"/>
  <c r="H60" i="24"/>
  <c r="E60" i="24"/>
  <c r="F60" i="24" s="1"/>
  <c r="N59" i="24"/>
  <c r="K59" i="24"/>
  <c r="H59" i="24"/>
  <c r="I59" i="24" s="1"/>
  <c r="E59" i="24"/>
  <c r="N58" i="24"/>
  <c r="K58" i="24"/>
  <c r="L58" i="24" s="1"/>
  <c r="L22" i="24" s="1"/>
  <c r="H58" i="24"/>
  <c r="E58" i="24"/>
  <c r="N57" i="24"/>
  <c r="O57" i="24" s="1"/>
  <c r="K57" i="24"/>
  <c r="H57" i="24"/>
  <c r="E57" i="24"/>
  <c r="N56" i="24"/>
  <c r="N17" i="24" s="1"/>
  <c r="K56" i="24"/>
  <c r="H56" i="24"/>
  <c r="H17" i="24" s="1"/>
  <c r="E56" i="24"/>
  <c r="F56" i="24" s="1"/>
  <c r="F17" i="24" s="1"/>
  <c r="N55" i="24"/>
  <c r="K55" i="24"/>
  <c r="H55" i="24"/>
  <c r="I55" i="24" s="1"/>
  <c r="E55" i="24"/>
  <c r="N54" i="24"/>
  <c r="O54" i="24" s="1"/>
  <c r="L54" i="24"/>
  <c r="K54" i="24"/>
  <c r="H54" i="24"/>
  <c r="E54" i="24"/>
  <c r="F54" i="24" s="1"/>
  <c r="O53" i="24"/>
  <c r="N53" i="24"/>
  <c r="K53" i="24"/>
  <c r="I53" i="24"/>
  <c r="H53" i="24"/>
  <c r="E53" i="24"/>
  <c r="N52" i="24"/>
  <c r="O52" i="24" s="1"/>
  <c r="K52" i="24"/>
  <c r="L52" i="24" s="1"/>
  <c r="H52" i="24"/>
  <c r="E52" i="24"/>
  <c r="N51" i="24"/>
  <c r="O51" i="24" s="1"/>
  <c r="K51" i="24"/>
  <c r="H51" i="24"/>
  <c r="E51" i="24"/>
  <c r="F51" i="24" s="1"/>
  <c r="O50" i="24"/>
  <c r="N50" i="24"/>
  <c r="K50" i="24"/>
  <c r="H50" i="24"/>
  <c r="I50" i="24" s="1"/>
  <c r="E50" i="24"/>
  <c r="N49" i="24"/>
  <c r="K49" i="24"/>
  <c r="H49" i="24"/>
  <c r="E49" i="24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N45" i="24"/>
  <c r="O45" i="24" s="1"/>
  <c r="K45" i="24"/>
  <c r="H45" i="24"/>
  <c r="E45" i="24"/>
  <c r="F45" i="24" s="1"/>
  <c r="O44" i="24"/>
  <c r="N44" i="24"/>
  <c r="K44" i="24"/>
  <c r="H44" i="24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J22" i="24"/>
  <c r="H22" i="24"/>
  <c r="G22" i="24"/>
  <c r="D22" i="24"/>
  <c r="C22" i="24"/>
  <c r="B22" i="24"/>
  <c r="N21" i="24"/>
  <c r="M21" i="24"/>
  <c r="J21" i="24"/>
  <c r="H21" i="24"/>
  <c r="G21" i="24"/>
  <c r="E21" i="24"/>
  <c r="D21" i="24"/>
  <c r="C21" i="24"/>
  <c r="B21" i="24"/>
  <c r="M20" i="24"/>
  <c r="K20" i="24"/>
  <c r="J20" i="24"/>
  <c r="H20" i="24"/>
  <c r="G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40" l="1"/>
  <c r="O179" i="40"/>
  <c r="O145" i="40"/>
  <c r="E37" i="41"/>
  <c r="I37" i="41"/>
  <c r="F37" i="41"/>
  <c r="N37" i="41"/>
  <c r="K37" i="41"/>
  <c r="O37" i="41"/>
  <c r="H37" i="41"/>
  <c r="L37" i="41"/>
  <c r="G5" i="41"/>
  <c r="G7" i="41"/>
  <c r="G3" i="41"/>
  <c r="G9" i="41"/>
  <c r="N20" i="24"/>
  <c r="K21" i="24"/>
  <c r="H64" i="24"/>
  <c r="I58" i="24"/>
  <c r="I22" i="24" s="1"/>
  <c r="E91" i="24"/>
  <c r="N91" i="24"/>
  <c r="L72" i="24"/>
  <c r="I73" i="24"/>
  <c r="F74" i="24"/>
  <c r="F75" i="24"/>
  <c r="F76" i="24"/>
  <c r="L76" i="24"/>
  <c r="L77" i="24"/>
  <c r="F79" i="24"/>
  <c r="F80" i="24"/>
  <c r="L81" i="24"/>
  <c r="I82" i="24"/>
  <c r="I83" i="24"/>
  <c r="O84" i="24"/>
  <c r="L85" i="24"/>
  <c r="L86" i="24"/>
  <c r="I87" i="24"/>
  <c r="F88" i="24"/>
  <c r="L89" i="24"/>
  <c r="I90" i="24"/>
  <c r="F98" i="24"/>
  <c r="E145" i="24"/>
  <c r="I126" i="24"/>
  <c r="F127" i="24"/>
  <c r="O127" i="24"/>
  <c r="F129" i="24"/>
  <c r="O129" i="24"/>
  <c r="L130" i="24"/>
  <c r="I131" i="24"/>
  <c r="L132" i="24"/>
  <c r="F133" i="24"/>
  <c r="I135" i="24"/>
  <c r="F136" i="24"/>
  <c r="I137" i="24"/>
  <c r="F138" i="24"/>
  <c r="O138" i="24"/>
  <c r="L139" i="24"/>
  <c r="I140" i="24"/>
  <c r="I142" i="24"/>
  <c r="F143" i="24"/>
  <c r="O143" i="24"/>
  <c r="F152" i="24"/>
  <c r="F20" i="24" s="1"/>
  <c r="L180" i="24"/>
  <c r="L185" i="24"/>
  <c r="I186" i="24"/>
  <c r="I187" i="24"/>
  <c r="O188" i="24"/>
  <c r="O189" i="24"/>
  <c r="F191" i="24"/>
  <c r="O191" i="24"/>
  <c r="O192" i="24"/>
  <c r="F195" i="24"/>
  <c r="O196" i="24"/>
  <c r="H20" i="25"/>
  <c r="N21" i="25"/>
  <c r="E64" i="25"/>
  <c r="K64" i="25"/>
  <c r="F55" i="25"/>
  <c r="F17" i="25" s="1"/>
  <c r="K91" i="25"/>
  <c r="F72" i="25"/>
  <c r="O72" i="25"/>
  <c r="F74" i="25"/>
  <c r="L74" i="25"/>
  <c r="I75" i="25"/>
  <c r="L76" i="25"/>
  <c r="I77" i="25"/>
  <c r="F79" i="25"/>
  <c r="O79" i="25"/>
  <c r="F81" i="25"/>
  <c r="O81" i="25"/>
  <c r="I82" i="25"/>
  <c r="L83" i="25"/>
  <c r="L18" i="25" s="1"/>
  <c r="I84" i="25"/>
  <c r="L85" i="25"/>
  <c r="L20" i="25" s="1"/>
  <c r="O86" i="25"/>
  <c r="F88" i="25"/>
  <c r="O88" i="25"/>
  <c r="F90" i="25"/>
  <c r="L90" i="25"/>
  <c r="O98" i="25"/>
  <c r="L100" i="25"/>
  <c r="F101" i="25"/>
  <c r="L101" i="25"/>
  <c r="F102" i="25"/>
  <c r="L102" i="25"/>
  <c r="F103" i="25"/>
  <c r="I104" i="25"/>
  <c r="O104" i="25"/>
  <c r="L106" i="25"/>
  <c r="F107" i="25"/>
  <c r="L107" i="25"/>
  <c r="F108" i="25"/>
  <c r="L108" i="25"/>
  <c r="F109" i="25"/>
  <c r="L109" i="25"/>
  <c r="F110" i="25"/>
  <c r="L110" i="25"/>
  <c r="F111" i="25"/>
  <c r="L111" i="25"/>
  <c r="F112" i="25"/>
  <c r="L112" i="25"/>
  <c r="F113" i="25"/>
  <c r="L113" i="25"/>
  <c r="F114" i="25"/>
  <c r="I115" i="25"/>
  <c r="O115" i="25"/>
  <c r="L117" i="25"/>
  <c r="F125" i="25"/>
  <c r="N145" i="25"/>
  <c r="I126" i="25"/>
  <c r="O126" i="25"/>
  <c r="L128" i="25"/>
  <c r="F129" i="25"/>
  <c r="I130" i="25"/>
  <c r="O130" i="25"/>
  <c r="L132" i="25"/>
  <c r="F133" i="25"/>
  <c r="I134" i="25"/>
  <c r="O134" i="25"/>
  <c r="L136" i="25"/>
  <c r="F137" i="25"/>
  <c r="I138" i="25"/>
  <c r="O138" i="25"/>
  <c r="L140" i="25"/>
  <c r="F141" i="25"/>
  <c r="F22" i="25" s="1"/>
  <c r="I142" i="25"/>
  <c r="O142" i="25"/>
  <c r="L144" i="25"/>
  <c r="F152" i="25"/>
  <c r="N172" i="25"/>
  <c r="F154" i="25"/>
  <c r="O154" i="25"/>
  <c r="I155" i="25"/>
  <c r="L156" i="25"/>
  <c r="I157" i="25"/>
  <c r="I21" i="25" s="1"/>
  <c r="L158" i="25"/>
  <c r="O159" i="25"/>
  <c r="F161" i="25"/>
  <c r="O161" i="25"/>
  <c r="F163" i="25"/>
  <c r="L163" i="25"/>
  <c r="I164" i="25"/>
  <c r="L165" i="25"/>
  <c r="I166" i="25"/>
  <c r="F168" i="25"/>
  <c r="O168" i="25"/>
  <c r="F170" i="25"/>
  <c r="F19" i="25" s="1"/>
  <c r="O170" i="25"/>
  <c r="O19" i="25" s="1"/>
  <c r="F179" i="25"/>
  <c r="N199" i="25"/>
  <c r="I180" i="25"/>
  <c r="L181" i="25"/>
  <c r="L199" i="25" s="1"/>
  <c r="I182" i="25"/>
  <c r="F183" i="25"/>
  <c r="O183" i="25"/>
  <c r="O186" i="25"/>
  <c r="F188" i="25"/>
  <c r="L188" i="25"/>
  <c r="I189" i="25"/>
  <c r="F190" i="25"/>
  <c r="O190" i="25"/>
  <c r="O193" i="25"/>
  <c r="F195" i="25"/>
  <c r="L196" i="25"/>
  <c r="O197" i="25"/>
  <c r="L198" i="25"/>
  <c r="I144" i="24"/>
  <c r="E20" i="24"/>
  <c r="K22" i="24"/>
  <c r="F49" i="24"/>
  <c r="O49" i="24"/>
  <c r="L50" i="24"/>
  <c r="I51" i="24"/>
  <c r="F55" i="24"/>
  <c r="O55" i="24"/>
  <c r="L56" i="24"/>
  <c r="L17" i="24" s="1"/>
  <c r="I57" i="24"/>
  <c r="F58" i="24"/>
  <c r="F22" i="24" s="1"/>
  <c r="O58" i="24"/>
  <c r="O22" i="24" s="1"/>
  <c r="O59" i="24"/>
  <c r="I61" i="24"/>
  <c r="F62" i="24"/>
  <c r="H91" i="24"/>
  <c r="F72" i="24"/>
  <c r="L73" i="24"/>
  <c r="I74" i="24"/>
  <c r="I75" i="24"/>
  <c r="O76" i="24"/>
  <c r="O77" i="24"/>
  <c r="L78" i="24"/>
  <c r="I79" i="24"/>
  <c r="O80" i="24"/>
  <c r="L82" i="24"/>
  <c r="L83" i="24"/>
  <c r="I84" i="24"/>
  <c r="F85" i="24"/>
  <c r="O85" i="24"/>
  <c r="O88" i="24"/>
  <c r="L90" i="24"/>
  <c r="H118" i="24"/>
  <c r="O99" i="24"/>
  <c r="O101" i="24"/>
  <c r="L102" i="24"/>
  <c r="F103" i="24"/>
  <c r="L104" i="24"/>
  <c r="I105" i="24"/>
  <c r="L106" i="24"/>
  <c r="L108" i="24"/>
  <c r="F109" i="24"/>
  <c r="L111" i="24"/>
  <c r="O112" i="24"/>
  <c r="L114" i="24"/>
  <c r="I115" i="24"/>
  <c r="O116" i="24"/>
  <c r="F125" i="24"/>
  <c r="O125" i="24"/>
  <c r="L126" i="24"/>
  <c r="I127" i="24"/>
  <c r="L128" i="24"/>
  <c r="I129" i="24"/>
  <c r="O130" i="24"/>
  <c r="L131" i="24"/>
  <c r="F132" i="24"/>
  <c r="I133" i="24"/>
  <c r="F134" i="24"/>
  <c r="O134" i="24"/>
  <c r="L135" i="24"/>
  <c r="I136" i="24"/>
  <c r="O136" i="24"/>
  <c r="L137" i="24"/>
  <c r="I138" i="24"/>
  <c r="O139" i="24"/>
  <c r="F141" i="24"/>
  <c r="O141" i="24"/>
  <c r="L142" i="24"/>
  <c r="I143" i="24"/>
  <c r="L144" i="24"/>
  <c r="H172" i="24"/>
  <c r="F166" i="24"/>
  <c r="E199" i="24"/>
  <c r="N199" i="24"/>
  <c r="O180" i="24"/>
  <c r="I182" i="24"/>
  <c r="F184" i="24"/>
  <c r="O184" i="24"/>
  <c r="O185" i="24"/>
  <c r="L187" i="24"/>
  <c r="F188" i="24"/>
  <c r="L190" i="24"/>
  <c r="I191" i="24"/>
  <c r="O193" i="24"/>
  <c r="I196" i="24"/>
  <c r="O197" i="24"/>
  <c r="O198" i="24"/>
  <c r="F44" i="25"/>
  <c r="L44" i="25"/>
  <c r="L64" i="25" s="1"/>
  <c r="E91" i="25"/>
  <c r="L71" i="25"/>
  <c r="I72" i="25"/>
  <c r="L73" i="25"/>
  <c r="O74" i="25"/>
  <c r="F76" i="25"/>
  <c r="O76" i="25"/>
  <c r="F78" i="25"/>
  <c r="L78" i="25"/>
  <c r="I79" i="25"/>
  <c r="L80" i="25"/>
  <c r="I81" i="25"/>
  <c r="F83" i="25"/>
  <c r="F18" i="25" s="1"/>
  <c r="O83" i="25"/>
  <c r="O18" i="25" s="1"/>
  <c r="F85" i="25"/>
  <c r="F20" i="25" s="1"/>
  <c r="O85" i="25"/>
  <c r="O20" i="25" s="1"/>
  <c r="I86" i="25"/>
  <c r="L87" i="25"/>
  <c r="I88" i="25"/>
  <c r="O90" i="25"/>
  <c r="K118" i="25"/>
  <c r="L99" i="25"/>
  <c r="F100" i="25"/>
  <c r="I103" i="25"/>
  <c r="O103" i="25"/>
  <c r="L105" i="25"/>
  <c r="F106" i="25"/>
  <c r="I114" i="25"/>
  <c r="O114" i="25"/>
  <c r="L116" i="25"/>
  <c r="F117" i="25"/>
  <c r="H145" i="25"/>
  <c r="O125" i="25"/>
  <c r="L127" i="25"/>
  <c r="F128" i="25"/>
  <c r="I129" i="25"/>
  <c r="O129" i="25"/>
  <c r="L131" i="25"/>
  <c r="F132" i="25"/>
  <c r="I133" i="25"/>
  <c r="O133" i="25"/>
  <c r="L135" i="25"/>
  <c r="F136" i="25"/>
  <c r="I137" i="25"/>
  <c r="O137" i="25"/>
  <c r="L139" i="25"/>
  <c r="F140" i="25"/>
  <c r="I141" i="25"/>
  <c r="I22" i="25" s="1"/>
  <c r="O141" i="25"/>
  <c r="O22" i="25" s="1"/>
  <c r="L143" i="25"/>
  <c r="F144" i="25"/>
  <c r="L153" i="25"/>
  <c r="L172" i="25" s="1"/>
  <c r="I154" i="25"/>
  <c r="F156" i="25"/>
  <c r="O156" i="25"/>
  <c r="F158" i="25"/>
  <c r="O158" i="25"/>
  <c r="I159" i="25"/>
  <c r="L160" i="25"/>
  <c r="I161" i="25"/>
  <c r="L162" i="25"/>
  <c r="O163" i="25"/>
  <c r="F165" i="25"/>
  <c r="O165" i="25"/>
  <c r="F167" i="25"/>
  <c r="L167" i="25"/>
  <c r="I168" i="25"/>
  <c r="L169" i="25"/>
  <c r="I170" i="25"/>
  <c r="I19" i="25" s="1"/>
  <c r="L171" i="25"/>
  <c r="F181" i="25"/>
  <c r="O181" i="25"/>
  <c r="O184" i="25"/>
  <c r="F186" i="25"/>
  <c r="L187" i="25"/>
  <c r="O188" i="25"/>
  <c r="O191" i="25"/>
  <c r="F193" i="25"/>
  <c r="L194" i="25"/>
  <c r="I195" i="25"/>
  <c r="F196" i="25"/>
  <c r="O196" i="25"/>
  <c r="O72" i="24"/>
  <c r="L74" i="24"/>
  <c r="L75" i="24"/>
  <c r="I76" i="24"/>
  <c r="F77" i="24"/>
  <c r="F78" i="24"/>
  <c r="L79" i="24"/>
  <c r="I80" i="24"/>
  <c r="F81" i="24"/>
  <c r="O81" i="24"/>
  <c r="O82" i="24"/>
  <c r="O83" i="24"/>
  <c r="L84" i="24"/>
  <c r="I85" i="24"/>
  <c r="F86" i="24"/>
  <c r="O86" i="24"/>
  <c r="L87" i="24"/>
  <c r="I88" i="24"/>
  <c r="F89" i="24"/>
  <c r="O90" i="24"/>
  <c r="H145" i="24"/>
  <c r="O126" i="24"/>
  <c r="L127" i="24"/>
  <c r="F128" i="24"/>
  <c r="O128" i="24"/>
  <c r="L129" i="24"/>
  <c r="F130" i="24"/>
  <c r="I132" i="24"/>
  <c r="O132" i="24"/>
  <c r="L133" i="24"/>
  <c r="I134" i="24"/>
  <c r="O135" i="24"/>
  <c r="O137" i="24"/>
  <c r="L138" i="24"/>
  <c r="F139" i="24"/>
  <c r="L140" i="24"/>
  <c r="I141" i="24"/>
  <c r="O142" i="24"/>
  <c r="L143" i="24"/>
  <c r="O144" i="24"/>
  <c r="F198" i="24"/>
  <c r="N64" i="25"/>
  <c r="F91" i="25"/>
  <c r="N91" i="25"/>
  <c r="E118" i="25"/>
  <c r="L98" i="25"/>
  <c r="F99" i="25"/>
  <c r="F118" i="25" s="1"/>
  <c r="I100" i="25"/>
  <c r="O100" i="25"/>
  <c r="I101" i="25"/>
  <c r="O101" i="25"/>
  <c r="I102" i="25"/>
  <c r="O102" i="25"/>
  <c r="L104" i="25"/>
  <c r="F105" i="25"/>
  <c r="I106" i="25"/>
  <c r="O106" i="25"/>
  <c r="I107" i="25"/>
  <c r="O107" i="25"/>
  <c r="I108" i="25"/>
  <c r="O108" i="25"/>
  <c r="I109" i="25"/>
  <c r="O109" i="25"/>
  <c r="I110" i="25"/>
  <c r="O110" i="25"/>
  <c r="I111" i="25"/>
  <c r="O111" i="25"/>
  <c r="I112" i="25"/>
  <c r="O112" i="25"/>
  <c r="I113" i="25"/>
  <c r="O113" i="25"/>
  <c r="L115" i="25"/>
  <c r="F116" i="25"/>
  <c r="I117" i="25"/>
  <c r="K145" i="25"/>
  <c r="L126" i="25"/>
  <c r="F127" i="25"/>
  <c r="I128" i="25"/>
  <c r="O128" i="25"/>
  <c r="L130" i="25"/>
  <c r="F131" i="25"/>
  <c r="I132" i="25"/>
  <c r="O132" i="25"/>
  <c r="L134" i="25"/>
  <c r="F135" i="25"/>
  <c r="I136" i="25"/>
  <c r="O136" i="25"/>
  <c r="L138" i="25"/>
  <c r="F139" i="25"/>
  <c r="I140" i="25"/>
  <c r="O140" i="25"/>
  <c r="L142" i="25"/>
  <c r="F143" i="25"/>
  <c r="I144" i="25"/>
  <c r="K172" i="25"/>
  <c r="F153" i="25"/>
  <c r="O153" i="25"/>
  <c r="F155" i="25"/>
  <c r="L155" i="25"/>
  <c r="I156" i="25"/>
  <c r="L157" i="25"/>
  <c r="L21" i="25" s="1"/>
  <c r="I158" i="25"/>
  <c r="F160" i="25"/>
  <c r="O160" i="25"/>
  <c r="F162" i="25"/>
  <c r="O162" i="25"/>
  <c r="I163" i="25"/>
  <c r="L164" i="25"/>
  <c r="I165" i="25"/>
  <c r="L166" i="25"/>
  <c r="O167" i="25"/>
  <c r="F169" i="25"/>
  <c r="O169" i="25"/>
  <c r="O171" i="25"/>
  <c r="K199" i="25"/>
  <c r="F198" i="25"/>
  <c r="L195" i="25"/>
  <c r="L193" i="25"/>
  <c r="L191" i="25"/>
  <c r="L189" i="25"/>
  <c r="F189" i="25"/>
  <c r="L186" i="25"/>
  <c r="L184" i="25"/>
  <c r="L182" i="25"/>
  <c r="I181" i="25"/>
  <c r="I183" i="25"/>
  <c r="I185" i="25"/>
  <c r="I187" i="25"/>
  <c r="I190" i="25"/>
  <c r="I192" i="25"/>
  <c r="I194" i="25"/>
  <c r="I196" i="25"/>
  <c r="O198" i="25"/>
  <c r="H64" i="26"/>
  <c r="F46" i="26"/>
  <c r="O46" i="26"/>
  <c r="L48" i="26"/>
  <c r="I49" i="26"/>
  <c r="F51" i="26"/>
  <c r="O51" i="26"/>
  <c r="O52" i="26"/>
  <c r="L53" i="26"/>
  <c r="I54" i="26"/>
  <c r="I55" i="26"/>
  <c r="F56" i="26"/>
  <c r="F57" i="26"/>
  <c r="O57" i="26"/>
  <c r="L58" i="26"/>
  <c r="L22" i="26" s="1"/>
  <c r="L59" i="26"/>
  <c r="I60" i="26"/>
  <c r="I17" i="26" s="1"/>
  <c r="F62" i="26"/>
  <c r="O62" i="26"/>
  <c r="O63" i="26"/>
  <c r="L71" i="26"/>
  <c r="I72" i="26"/>
  <c r="I26" i="26" s="1"/>
  <c r="I74" i="26"/>
  <c r="F75" i="26"/>
  <c r="O75" i="26"/>
  <c r="L76" i="26"/>
  <c r="F77" i="26"/>
  <c r="F21" i="26" s="1"/>
  <c r="I79" i="26"/>
  <c r="F80" i="26"/>
  <c r="O80" i="26"/>
  <c r="L81" i="26"/>
  <c r="I82" i="26"/>
  <c r="O83" i="26"/>
  <c r="L84" i="26"/>
  <c r="F85" i="26"/>
  <c r="I87" i="26"/>
  <c r="F88" i="26"/>
  <c r="I89" i="26"/>
  <c r="F90" i="26"/>
  <c r="O90" i="26"/>
  <c r="O99" i="26"/>
  <c r="L100" i="26"/>
  <c r="F101" i="26"/>
  <c r="I103" i="26"/>
  <c r="I23" i="26" s="1"/>
  <c r="F104" i="26"/>
  <c r="F24" i="26" s="1"/>
  <c r="O104" i="26"/>
  <c r="O24" i="26" s="1"/>
  <c r="L105" i="26"/>
  <c r="L25" i="26" s="1"/>
  <c r="I106" i="26"/>
  <c r="O107" i="26"/>
  <c r="O27" i="26" s="1"/>
  <c r="L108" i="26"/>
  <c r="F109" i="26"/>
  <c r="F29" i="26" s="1"/>
  <c r="I111" i="26"/>
  <c r="I31" i="26" s="1"/>
  <c r="F112" i="26"/>
  <c r="O112" i="26"/>
  <c r="L113" i="26"/>
  <c r="I114" i="26"/>
  <c r="O114" i="26"/>
  <c r="L115" i="26"/>
  <c r="I116" i="26"/>
  <c r="O117" i="26"/>
  <c r="F126" i="26"/>
  <c r="I128" i="26"/>
  <c r="O129" i="26"/>
  <c r="L130" i="26"/>
  <c r="I131" i="26"/>
  <c r="F132" i="26"/>
  <c r="O133" i="26"/>
  <c r="L134" i="26"/>
  <c r="I135" i="26"/>
  <c r="F136" i="26"/>
  <c r="O137" i="26"/>
  <c r="O139" i="26"/>
  <c r="L140" i="26"/>
  <c r="F141" i="26"/>
  <c r="I143" i="26"/>
  <c r="F144" i="26"/>
  <c r="O144" i="26"/>
  <c r="I153" i="26"/>
  <c r="O154" i="26"/>
  <c r="L155" i="26"/>
  <c r="F156" i="26"/>
  <c r="I158" i="26"/>
  <c r="F159" i="26"/>
  <c r="O159" i="26"/>
  <c r="L160" i="26"/>
  <c r="I161" i="26"/>
  <c r="O162" i="26"/>
  <c r="L163" i="26"/>
  <c r="F164" i="26"/>
  <c r="I166" i="26"/>
  <c r="F167" i="26"/>
  <c r="O167" i="26"/>
  <c r="L168" i="26"/>
  <c r="O170" i="26"/>
  <c r="O19" i="26" s="1"/>
  <c r="F179" i="26"/>
  <c r="L179" i="26"/>
  <c r="O180" i="26"/>
  <c r="I181" i="26"/>
  <c r="F183" i="26"/>
  <c r="L183" i="26"/>
  <c r="O184" i="26"/>
  <c r="I185" i="26"/>
  <c r="F187" i="26"/>
  <c r="L187" i="26"/>
  <c r="O188" i="26"/>
  <c r="I189" i="26"/>
  <c r="F191" i="26"/>
  <c r="L191" i="26"/>
  <c r="O192" i="26"/>
  <c r="I193" i="26"/>
  <c r="F195" i="26"/>
  <c r="L195" i="26"/>
  <c r="O196" i="26"/>
  <c r="F45" i="27"/>
  <c r="F46" i="27"/>
  <c r="L46" i="27"/>
  <c r="O47" i="27"/>
  <c r="I49" i="27"/>
  <c r="O49" i="27"/>
  <c r="O51" i="27"/>
  <c r="L52" i="27"/>
  <c r="I53" i="27"/>
  <c r="F54" i="27"/>
  <c r="I55" i="27"/>
  <c r="F56" i="27"/>
  <c r="O56" i="27"/>
  <c r="L57" i="27"/>
  <c r="I58" i="27"/>
  <c r="F59" i="27"/>
  <c r="I61" i="27"/>
  <c r="I18" i="27" s="1"/>
  <c r="F62" i="27"/>
  <c r="O62" i="27"/>
  <c r="F72" i="27"/>
  <c r="O72" i="27"/>
  <c r="F74" i="27"/>
  <c r="O74" i="27"/>
  <c r="L75" i="27"/>
  <c r="I76" i="27"/>
  <c r="O77" i="27"/>
  <c r="I79" i="27"/>
  <c r="F80" i="27"/>
  <c r="F19" i="27" s="1"/>
  <c r="O80" i="27"/>
  <c r="O19" i="27" s="1"/>
  <c r="F82" i="27"/>
  <c r="F83" i="27"/>
  <c r="L83" i="27"/>
  <c r="I84" i="27"/>
  <c r="O84" i="27"/>
  <c r="L85" i="27"/>
  <c r="I86" i="27"/>
  <c r="O86" i="27"/>
  <c r="L87" i="27"/>
  <c r="L20" i="27" s="1"/>
  <c r="I88" i="27"/>
  <c r="F89" i="27"/>
  <c r="L90" i="27"/>
  <c r="I100" i="27"/>
  <c r="L101" i="27"/>
  <c r="I102" i="27"/>
  <c r="O102" i="27"/>
  <c r="L103" i="27"/>
  <c r="F104" i="27"/>
  <c r="O104" i="27"/>
  <c r="F106" i="27"/>
  <c r="I107" i="27"/>
  <c r="I109" i="27"/>
  <c r="L110" i="27"/>
  <c r="F111" i="27"/>
  <c r="O111" i="27"/>
  <c r="L112" i="27"/>
  <c r="F113" i="27"/>
  <c r="O113" i="27"/>
  <c r="I116" i="27"/>
  <c r="F127" i="27"/>
  <c r="L128" i="27"/>
  <c r="F130" i="27"/>
  <c r="O130" i="27"/>
  <c r="L131" i="27"/>
  <c r="I132" i="27"/>
  <c r="F133" i="27"/>
  <c r="O133" i="27"/>
  <c r="I135" i="27"/>
  <c r="I136" i="27"/>
  <c r="O137" i="27"/>
  <c r="F139" i="27"/>
  <c r="F140" i="27"/>
  <c r="L141" i="27"/>
  <c r="F143" i="27"/>
  <c r="L144" i="27"/>
  <c r="H172" i="27"/>
  <c r="O152" i="27"/>
  <c r="F154" i="27"/>
  <c r="O155" i="27"/>
  <c r="L157" i="27"/>
  <c r="I158" i="27"/>
  <c r="F159" i="27"/>
  <c r="L160" i="27"/>
  <c r="F161" i="27"/>
  <c r="O161" i="27"/>
  <c r="L162" i="27"/>
  <c r="I163" i="27"/>
  <c r="F164" i="27"/>
  <c r="I165" i="27"/>
  <c r="O166" i="27"/>
  <c r="L167" i="27"/>
  <c r="I168" i="27"/>
  <c r="O168" i="27"/>
  <c r="F170" i="27"/>
  <c r="F21" i="27" s="1"/>
  <c r="O171" i="27"/>
  <c r="H64" i="28"/>
  <c r="I46" i="28"/>
  <c r="F47" i="28"/>
  <c r="O47" i="28"/>
  <c r="I50" i="28"/>
  <c r="L51" i="28"/>
  <c r="I52" i="28"/>
  <c r="O52" i="28"/>
  <c r="L53" i="28"/>
  <c r="L17" i="28" s="1"/>
  <c r="F54" i="28"/>
  <c r="O54" i="28"/>
  <c r="F56" i="28"/>
  <c r="I57" i="28"/>
  <c r="O57" i="28"/>
  <c r="L58" i="28"/>
  <c r="I59" i="28"/>
  <c r="O59" i="28"/>
  <c r="L60" i="28"/>
  <c r="F61" i="28"/>
  <c r="O61" i="28"/>
  <c r="L62" i="28"/>
  <c r="F63" i="28"/>
  <c r="O63" i="28"/>
  <c r="F72" i="28"/>
  <c r="I73" i="28"/>
  <c r="L74" i="28"/>
  <c r="F75" i="28"/>
  <c r="L76" i="28"/>
  <c r="L21" i="28" s="1"/>
  <c r="F77" i="28"/>
  <c r="O77" i="28"/>
  <c r="F79" i="28"/>
  <c r="F20" i="28" s="1"/>
  <c r="O79" i="28"/>
  <c r="O20" i="28" s="1"/>
  <c r="I82" i="28"/>
  <c r="O82" i="28"/>
  <c r="L83" i="28"/>
  <c r="I84" i="28"/>
  <c r="O84" i="28"/>
  <c r="L85" i="28"/>
  <c r="L19" i="28" s="1"/>
  <c r="I86" i="28"/>
  <c r="L87" i="28"/>
  <c r="F88" i="28"/>
  <c r="O88" i="28"/>
  <c r="L89" i="28"/>
  <c r="F90" i="28"/>
  <c r="O90" i="28"/>
  <c r="I99" i="28"/>
  <c r="O100" i="28"/>
  <c r="O102" i="28"/>
  <c r="L103" i="28"/>
  <c r="F104" i="28"/>
  <c r="L105" i="28"/>
  <c r="I106" i="28"/>
  <c r="O106" i="28"/>
  <c r="L107" i="28"/>
  <c r="I108" i="28"/>
  <c r="L109" i="28"/>
  <c r="I110" i="28"/>
  <c r="F111" i="28"/>
  <c r="O112" i="28"/>
  <c r="L114" i="28"/>
  <c r="I115" i="28"/>
  <c r="F116" i="28"/>
  <c r="L117" i="28"/>
  <c r="H145" i="28"/>
  <c r="E172" i="28"/>
  <c r="I153" i="28"/>
  <c r="F154" i="28"/>
  <c r="O154" i="28"/>
  <c r="I157" i="28"/>
  <c r="I159" i="28"/>
  <c r="O159" i="28"/>
  <c r="L160" i="28"/>
  <c r="I161" i="28"/>
  <c r="O162" i="28"/>
  <c r="I165" i="28"/>
  <c r="F166" i="28"/>
  <c r="O166" i="28"/>
  <c r="L167" i="28"/>
  <c r="I168" i="28"/>
  <c r="F169" i="28"/>
  <c r="F182" i="28"/>
  <c r="F187" i="28"/>
  <c r="L189" i="28"/>
  <c r="I190" i="28"/>
  <c r="I192" i="28"/>
  <c r="F193" i="28"/>
  <c r="O193" i="28"/>
  <c r="L194" i="28"/>
  <c r="L153" i="28"/>
  <c r="I154" i="28"/>
  <c r="L155" i="28"/>
  <c r="F156" i="28"/>
  <c r="O156" i="28"/>
  <c r="L157" i="28"/>
  <c r="F158" i="28"/>
  <c r="O158" i="28"/>
  <c r="O160" i="28"/>
  <c r="L161" i="28"/>
  <c r="F162" i="28"/>
  <c r="L163" i="28"/>
  <c r="F164" i="28"/>
  <c r="O164" i="28"/>
  <c r="L165" i="28"/>
  <c r="I166" i="28"/>
  <c r="I170" i="28"/>
  <c r="F171" i="28"/>
  <c r="L181" i="28"/>
  <c r="I182" i="28"/>
  <c r="I184" i="28"/>
  <c r="F185" i="28"/>
  <c r="L186" i="28"/>
  <c r="I187" i="28"/>
  <c r="F188" i="28"/>
  <c r="O188" i="28"/>
  <c r="L191" i="28"/>
  <c r="L192" i="28"/>
  <c r="I193" i="28"/>
  <c r="I196" i="28"/>
  <c r="F197" i="28"/>
  <c r="N64" i="26"/>
  <c r="L45" i="26"/>
  <c r="I46" i="26"/>
  <c r="I47" i="26"/>
  <c r="F48" i="26"/>
  <c r="F49" i="26"/>
  <c r="O49" i="26"/>
  <c r="L50" i="26"/>
  <c r="L51" i="26"/>
  <c r="I52" i="26"/>
  <c r="F54" i="26"/>
  <c r="O54" i="26"/>
  <c r="L56" i="26"/>
  <c r="I57" i="26"/>
  <c r="F59" i="26"/>
  <c r="O59" i="26"/>
  <c r="O60" i="26"/>
  <c r="O17" i="26" s="1"/>
  <c r="L61" i="26"/>
  <c r="L62" i="26"/>
  <c r="I63" i="26"/>
  <c r="F71" i="26"/>
  <c r="L72" i="26"/>
  <c r="L26" i="26" s="1"/>
  <c r="I73" i="26"/>
  <c r="I32" i="26" s="1"/>
  <c r="O74" i="26"/>
  <c r="F76" i="26"/>
  <c r="O76" i="26"/>
  <c r="L77" i="26"/>
  <c r="L21" i="26" s="1"/>
  <c r="I78" i="26"/>
  <c r="O79" i="26"/>
  <c r="L80" i="26"/>
  <c r="F81" i="26"/>
  <c r="I83" i="26"/>
  <c r="F84" i="26"/>
  <c r="O84" i="26"/>
  <c r="L85" i="26"/>
  <c r="I86" i="26"/>
  <c r="I18" i="26" s="1"/>
  <c r="O87" i="26"/>
  <c r="O89" i="26"/>
  <c r="L90" i="26"/>
  <c r="F98" i="26"/>
  <c r="F105" i="26"/>
  <c r="F25" i="26" s="1"/>
  <c r="I107" i="26"/>
  <c r="I27" i="26" s="1"/>
  <c r="F108" i="26"/>
  <c r="O108" i="26"/>
  <c r="L109" i="26"/>
  <c r="L29" i="26" s="1"/>
  <c r="I110" i="26"/>
  <c r="I30" i="26" s="1"/>
  <c r="L112" i="26"/>
  <c r="F113" i="26"/>
  <c r="L114" i="26"/>
  <c r="F115" i="26"/>
  <c r="I117" i="26"/>
  <c r="F125" i="26"/>
  <c r="O125" i="26"/>
  <c r="L126" i="26"/>
  <c r="I127" i="26"/>
  <c r="L128" i="26"/>
  <c r="I129" i="26"/>
  <c r="F130" i="26"/>
  <c r="O131" i="26"/>
  <c r="L132" i="26"/>
  <c r="I133" i="26"/>
  <c r="F134" i="26"/>
  <c r="O135" i="26"/>
  <c r="L136" i="26"/>
  <c r="I137" i="26"/>
  <c r="F138" i="26"/>
  <c r="I139" i="26"/>
  <c r="F140" i="26"/>
  <c r="O140" i="26"/>
  <c r="L141" i="26"/>
  <c r="I142" i="26"/>
  <c r="O143" i="26"/>
  <c r="L144" i="26"/>
  <c r="F152" i="26"/>
  <c r="F172" i="26" s="1"/>
  <c r="I179" i="26"/>
  <c r="I199" i="26" s="1"/>
  <c r="E118" i="27"/>
  <c r="E145" i="27"/>
  <c r="E172" i="27"/>
  <c r="L152" i="27"/>
  <c r="F153" i="27"/>
  <c r="O153" i="27"/>
  <c r="L154" i="27"/>
  <c r="I155" i="27"/>
  <c r="F156" i="27"/>
  <c r="I157" i="27"/>
  <c r="O158" i="27"/>
  <c r="L159" i="27"/>
  <c r="I160" i="27"/>
  <c r="O160" i="27"/>
  <c r="F162" i="27"/>
  <c r="O163" i="27"/>
  <c r="L165" i="27"/>
  <c r="I166" i="27"/>
  <c r="F167" i="27"/>
  <c r="L168" i="27"/>
  <c r="F169" i="27"/>
  <c r="O169" i="27"/>
  <c r="L170" i="27"/>
  <c r="L21" i="27" s="1"/>
  <c r="I171" i="27"/>
  <c r="F179" i="27"/>
  <c r="F199" i="27" s="1"/>
  <c r="F62" i="28"/>
  <c r="O62" i="28"/>
  <c r="F71" i="28"/>
  <c r="L82" i="28"/>
  <c r="F83" i="28"/>
  <c r="L84" i="28"/>
  <c r="F85" i="28"/>
  <c r="F19" i="28" s="1"/>
  <c r="L86" i="28"/>
  <c r="I87" i="28"/>
  <c r="O87" i="28"/>
  <c r="L88" i="28"/>
  <c r="F89" i="28"/>
  <c r="O89" i="28"/>
  <c r="F98" i="28"/>
  <c r="F118" i="28" s="1"/>
  <c r="L171" i="28"/>
  <c r="F170" i="28"/>
  <c r="F167" i="28"/>
  <c r="O165" i="28"/>
  <c r="F198" i="28"/>
  <c r="O196" i="28"/>
  <c r="F196" i="28"/>
  <c r="O194" i="28"/>
  <c r="F192" i="28"/>
  <c r="L190" i="28"/>
  <c r="F189" i="28"/>
  <c r="F184" i="28"/>
  <c r="L182" i="28"/>
  <c r="O179" i="28"/>
  <c r="F179" i="28"/>
  <c r="L198" i="28"/>
  <c r="F194" i="28"/>
  <c r="F191" i="28"/>
  <c r="O186" i="28"/>
  <c r="F183" i="28"/>
  <c r="O181" i="28"/>
  <c r="F181" i="28"/>
  <c r="E64" i="26"/>
  <c r="F45" i="26"/>
  <c r="O45" i="26"/>
  <c r="L46" i="26"/>
  <c r="L47" i="26"/>
  <c r="I48" i="26"/>
  <c r="F50" i="26"/>
  <c r="O50" i="26"/>
  <c r="L52" i="26"/>
  <c r="I53" i="26"/>
  <c r="F55" i="26"/>
  <c r="O55" i="26"/>
  <c r="O56" i="26"/>
  <c r="L57" i="26"/>
  <c r="I59" i="26"/>
  <c r="F60" i="26"/>
  <c r="F17" i="26" s="1"/>
  <c r="F61" i="26"/>
  <c r="O61" i="26"/>
  <c r="L63" i="26"/>
  <c r="H91" i="26"/>
  <c r="F72" i="26"/>
  <c r="F26" i="26" s="1"/>
  <c r="O72" i="26"/>
  <c r="O26" i="26" s="1"/>
  <c r="L73" i="26"/>
  <c r="L32" i="26" s="1"/>
  <c r="F74" i="26"/>
  <c r="L75" i="26"/>
  <c r="I76" i="26"/>
  <c r="L78" i="26"/>
  <c r="F79" i="26"/>
  <c r="I81" i="26"/>
  <c r="F82" i="26"/>
  <c r="O82" i="26"/>
  <c r="L83" i="26"/>
  <c r="I84" i="26"/>
  <c r="O85" i="26"/>
  <c r="L86" i="26"/>
  <c r="L18" i="26" s="1"/>
  <c r="F87" i="26"/>
  <c r="L88" i="26"/>
  <c r="H118" i="26"/>
  <c r="O98" i="26"/>
  <c r="L99" i="26"/>
  <c r="I100" i="26"/>
  <c r="O101" i="26"/>
  <c r="L102" i="26"/>
  <c r="F103" i="26"/>
  <c r="F23" i="26" s="1"/>
  <c r="I105" i="26"/>
  <c r="I25" i="26" s="1"/>
  <c r="F106" i="26"/>
  <c r="O106" i="26"/>
  <c r="L107" i="26"/>
  <c r="L27" i="26" s="1"/>
  <c r="I108" i="26"/>
  <c r="O109" i="26"/>
  <c r="O29" i="26" s="1"/>
  <c r="L110" i="26"/>
  <c r="L30" i="26" s="1"/>
  <c r="F111" i="26"/>
  <c r="F31" i="26" s="1"/>
  <c r="I113" i="26"/>
  <c r="F114" i="26"/>
  <c r="I115" i="26"/>
  <c r="F116" i="26"/>
  <c r="L117" i="26"/>
  <c r="H145" i="26"/>
  <c r="O126" i="26"/>
  <c r="L127" i="26"/>
  <c r="F128" i="26"/>
  <c r="O128" i="26"/>
  <c r="L129" i="26"/>
  <c r="I130" i="26"/>
  <c r="F131" i="26"/>
  <c r="O132" i="26"/>
  <c r="L133" i="26"/>
  <c r="I134" i="26"/>
  <c r="F135" i="26"/>
  <c r="O136" i="26"/>
  <c r="L137" i="26"/>
  <c r="I138" i="26"/>
  <c r="O138" i="26"/>
  <c r="L139" i="26"/>
  <c r="I140" i="26"/>
  <c r="O141" i="26"/>
  <c r="L142" i="26"/>
  <c r="H172" i="26"/>
  <c r="E199" i="26"/>
  <c r="K199" i="26"/>
  <c r="E91" i="27"/>
  <c r="H118" i="27"/>
  <c r="H145" i="27"/>
  <c r="I144" i="27"/>
  <c r="F152" i="27"/>
  <c r="I153" i="27"/>
  <c r="O154" i="27"/>
  <c r="L155" i="27"/>
  <c r="I156" i="27"/>
  <c r="O156" i="27"/>
  <c r="F158" i="27"/>
  <c r="O159" i="27"/>
  <c r="L161" i="27"/>
  <c r="I162" i="27"/>
  <c r="F163" i="27"/>
  <c r="L164" i="27"/>
  <c r="F165" i="27"/>
  <c r="O165" i="27"/>
  <c r="L166" i="27"/>
  <c r="I167" i="27"/>
  <c r="I169" i="27"/>
  <c r="O170" i="27"/>
  <c r="O21" i="27" s="1"/>
  <c r="L171" i="27"/>
  <c r="H199" i="27"/>
  <c r="F44" i="28"/>
  <c r="L45" i="28"/>
  <c r="L18" i="28" s="1"/>
  <c r="F46" i="28"/>
  <c r="L47" i="28"/>
  <c r="I48" i="28"/>
  <c r="O48" i="28"/>
  <c r="L49" i="28"/>
  <c r="F50" i="28"/>
  <c r="O50" i="28"/>
  <c r="F52" i="28"/>
  <c r="I53" i="28"/>
  <c r="I17" i="28" s="1"/>
  <c r="I55" i="28"/>
  <c r="L56" i="28"/>
  <c r="F57" i="28"/>
  <c r="I58" i="28"/>
  <c r="F59" i="28"/>
  <c r="I60" i="28"/>
  <c r="I62" i="28"/>
  <c r="H91" i="28"/>
  <c r="I78" i="28"/>
  <c r="I80" i="28"/>
  <c r="O80" i="28"/>
  <c r="L81" i="28"/>
  <c r="F82" i="28"/>
  <c r="I83" i="28"/>
  <c r="F84" i="28"/>
  <c r="I85" i="28"/>
  <c r="I19" i="28" s="1"/>
  <c r="F86" i="28"/>
  <c r="O86" i="28"/>
  <c r="I89" i="28"/>
  <c r="H118" i="28"/>
  <c r="F110" i="28"/>
  <c r="O111" i="28"/>
  <c r="L112" i="28"/>
  <c r="I113" i="28"/>
  <c r="O113" i="28"/>
  <c r="O116" i="28"/>
  <c r="F125" i="28"/>
  <c r="F145" i="28" s="1"/>
  <c r="F153" i="28"/>
  <c r="F172" i="28" s="1"/>
  <c r="I155" i="28"/>
  <c r="O155" i="28"/>
  <c r="L156" i="28"/>
  <c r="F157" i="28"/>
  <c r="O157" i="28"/>
  <c r="L158" i="28"/>
  <c r="F159" i="28"/>
  <c r="I160" i="28"/>
  <c r="F161" i="28"/>
  <c r="O161" i="28"/>
  <c r="L162" i="28"/>
  <c r="I163" i="28"/>
  <c r="O163" i="28"/>
  <c r="L164" i="28"/>
  <c r="F165" i="28"/>
  <c r="F168" i="28"/>
  <c r="O169" i="28"/>
  <c r="O170" i="28"/>
  <c r="H199" i="28"/>
  <c r="F180" i="28"/>
  <c r="O182" i="28"/>
  <c r="O183" i="28"/>
  <c r="I189" i="28"/>
  <c r="F190" i="28"/>
  <c r="F195" i="28"/>
  <c r="O195" i="28"/>
  <c r="I198" i="28"/>
  <c r="I47" i="29"/>
  <c r="O47" i="29"/>
  <c r="L48" i="29"/>
  <c r="I49" i="29"/>
  <c r="F50" i="29"/>
  <c r="O50" i="29"/>
  <c r="O51" i="29"/>
  <c r="O52" i="29"/>
  <c r="I54" i="29"/>
  <c r="O54" i="29"/>
  <c r="L55" i="29"/>
  <c r="F57" i="29"/>
  <c r="O57" i="29"/>
  <c r="O58" i="29"/>
  <c r="L60" i="29"/>
  <c r="I63" i="29"/>
  <c r="O63" i="29"/>
  <c r="L71" i="29"/>
  <c r="I72" i="29"/>
  <c r="I17" i="29" s="1"/>
  <c r="F73" i="29"/>
  <c r="O73" i="29"/>
  <c r="O74" i="29"/>
  <c r="O75" i="29"/>
  <c r="I77" i="29"/>
  <c r="O77" i="29"/>
  <c r="L78" i="29"/>
  <c r="F80" i="29"/>
  <c r="F20" i="29" s="1"/>
  <c r="O81" i="29"/>
  <c r="L83" i="29"/>
  <c r="I86" i="29"/>
  <c r="O86" i="29"/>
  <c r="L87" i="29"/>
  <c r="I88" i="29"/>
  <c r="F89" i="29"/>
  <c r="O89" i="29"/>
  <c r="O90" i="29"/>
  <c r="E172" i="29"/>
  <c r="N172" i="29"/>
  <c r="F199" i="29"/>
  <c r="L199" i="29"/>
  <c r="I45" i="30"/>
  <c r="I25" i="30" s="1"/>
  <c r="O46" i="30"/>
  <c r="O27" i="30" s="1"/>
  <c r="O47" i="30"/>
  <c r="O31" i="30" s="1"/>
  <c r="L48" i="30"/>
  <c r="I49" i="30"/>
  <c r="F50" i="30"/>
  <c r="O52" i="30"/>
  <c r="O53" i="30"/>
  <c r="I55" i="30"/>
  <c r="O56" i="30"/>
  <c r="L57" i="30"/>
  <c r="I58" i="30"/>
  <c r="F59" i="30"/>
  <c r="O59" i="30"/>
  <c r="I61" i="30"/>
  <c r="I62" i="30"/>
  <c r="O62" i="30"/>
  <c r="O63" i="30"/>
  <c r="E118" i="30"/>
  <c r="F152" i="30"/>
  <c r="O152" i="30"/>
  <c r="L153" i="30"/>
  <c r="I154" i="30"/>
  <c r="L155" i="30"/>
  <c r="I156" i="30"/>
  <c r="F157" i="30"/>
  <c r="O158" i="30"/>
  <c r="O160" i="30"/>
  <c r="F162" i="30"/>
  <c r="L163" i="30"/>
  <c r="I164" i="30"/>
  <c r="O165" i="30"/>
  <c r="L166" i="30"/>
  <c r="F167" i="30"/>
  <c r="I168" i="30"/>
  <c r="F169" i="30"/>
  <c r="F17" i="30" s="1"/>
  <c r="O169" i="30"/>
  <c r="O17" i="30" s="1"/>
  <c r="L170" i="30"/>
  <c r="I171" i="30"/>
  <c r="O171" i="30"/>
  <c r="L179" i="30"/>
  <c r="I180" i="30"/>
  <c r="O181" i="30"/>
  <c r="F183" i="30"/>
  <c r="O183" i="30"/>
  <c r="F185" i="30"/>
  <c r="L186" i="30"/>
  <c r="F187" i="30"/>
  <c r="L188" i="30"/>
  <c r="I189" i="30"/>
  <c r="F190" i="30"/>
  <c r="I191" i="30"/>
  <c r="L192" i="30"/>
  <c r="I193" i="30"/>
  <c r="F194" i="30"/>
  <c r="I195" i="30"/>
  <c r="L196" i="30"/>
  <c r="I197" i="30"/>
  <c r="F198" i="30"/>
  <c r="O198" i="30"/>
  <c r="F45" i="31"/>
  <c r="O45" i="31"/>
  <c r="L46" i="31"/>
  <c r="I47" i="31"/>
  <c r="F48" i="31"/>
  <c r="F49" i="31"/>
  <c r="F50" i="31"/>
  <c r="L50" i="31"/>
  <c r="F52" i="31"/>
  <c r="O52" i="31"/>
  <c r="L53" i="31"/>
  <c r="F55" i="31"/>
  <c r="F56" i="31"/>
  <c r="O56" i="31"/>
  <c r="I58" i="31"/>
  <c r="O58" i="31"/>
  <c r="L59" i="31"/>
  <c r="L18" i="31" s="1"/>
  <c r="I60" i="31"/>
  <c r="F61" i="31"/>
  <c r="O61" i="31"/>
  <c r="F63" i="31"/>
  <c r="O63" i="31"/>
  <c r="L72" i="31"/>
  <c r="F73" i="31"/>
  <c r="I75" i="31"/>
  <c r="L76" i="31"/>
  <c r="I77" i="31"/>
  <c r="O78" i="31"/>
  <c r="L80" i="31"/>
  <c r="F81" i="31"/>
  <c r="I83" i="31"/>
  <c r="L84" i="31"/>
  <c r="I85" i="31"/>
  <c r="I19" i="31" s="1"/>
  <c r="O86" i="31"/>
  <c r="O20" i="31" s="1"/>
  <c r="L88" i="31"/>
  <c r="F89" i="31"/>
  <c r="H118" i="31"/>
  <c r="E145" i="31"/>
  <c r="E172" i="31"/>
  <c r="L152" i="31"/>
  <c r="I153" i="31"/>
  <c r="O154" i="31"/>
  <c r="L156" i="31"/>
  <c r="L21" i="31" s="1"/>
  <c r="I157" i="31"/>
  <c r="F158" i="31"/>
  <c r="L159" i="31"/>
  <c r="I160" i="31"/>
  <c r="I162" i="31"/>
  <c r="F163" i="31"/>
  <c r="I164" i="31"/>
  <c r="O164" i="31"/>
  <c r="L165" i="31"/>
  <c r="I167" i="31"/>
  <c r="L168" i="31"/>
  <c r="L169" i="31"/>
  <c r="I170" i="31"/>
  <c r="I183" i="31"/>
  <c r="F184" i="31"/>
  <c r="O185" i="31"/>
  <c r="F187" i="31"/>
  <c r="O187" i="31"/>
  <c r="L188" i="31"/>
  <c r="L189" i="31"/>
  <c r="I190" i="31"/>
  <c r="O195" i="31"/>
  <c r="L196" i="31"/>
  <c r="F197" i="31"/>
  <c r="F145" i="31"/>
  <c r="O171" i="31"/>
  <c r="O169" i="31"/>
  <c r="F169" i="31"/>
  <c r="F167" i="31"/>
  <c r="E199" i="28"/>
  <c r="I180" i="28"/>
  <c r="O184" i="28"/>
  <c r="L185" i="28"/>
  <c r="I186" i="28"/>
  <c r="L187" i="28"/>
  <c r="I188" i="28"/>
  <c r="O189" i="28"/>
  <c r="O192" i="28"/>
  <c r="L193" i="28"/>
  <c r="I195" i="28"/>
  <c r="I197" i="28"/>
  <c r="O44" i="29"/>
  <c r="F46" i="29"/>
  <c r="O46" i="29"/>
  <c r="L47" i="29"/>
  <c r="I48" i="29"/>
  <c r="F49" i="29"/>
  <c r="L50" i="29"/>
  <c r="I51" i="29"/>
  <c r="I52" i="29"/>
  <c r="O53" i="29"/>
  <c r="L54" i="29"/>
  <c r="I55" i="29"/>
  <c r="F56" i="29"/>
  <c r="I57" i="29"/>
  <c r="I58" i="29"/>
  <c r="I59" i="29"/>
  <c r="F60" i="29"/>
  <c r="O60" i="29"/>
  <c r="F62" i="29"/>
  <c r="O62" i="29"/>
  <c r="L63" i="29"/>
  <c r="H91" i="29"/>
  <c r="F72" i="29"/>
  <c r="F17" i="29" s="1"/>
  <c r="L73" i="29"/>
  <c r="I74" i="29"/>
  <c r="I75" i="29"/>
  <c r="O76" i="29"/>
  <c r="L77" i="29"/>
  <c r="I78" i="29"/>
  <c r="F79" i="29"/>
  <c r="I80" i="29"/>
  <c r="I20" i="29" s="1"/>
  <c r="I81" i="29"/>
  <c r="I82" i="29"/>
  <c r="I21" i="29" s="1"/>
  <c r="F83" i="29"/>
  <c r="O83" i="29"/>
  <c r="F85" i="29"/>
  <c r="F19" i="29" s="1"/>
  <c r="L86" i="29"/>
  <c r="I87" i="29"/>
  <c r="F88" i="29"/>
  <c r="L89" i="29"/>
  <c r="I90" i="29"/>
  <c r="H118" i="29"/>
  <c r="O99" i="29"/>
  <c r="L100" i="29"/>
  <c r="I102" i="29"/>
  <c r="F103" i="29"/>
  <c r="O103" i="29"/>
  <c r="O104" i="29"/>
  <c r="L106" i="29"/>
  <c r="O107" i="29"/>
  <c r="L108" i="29"/>
  <c r="I110" i="29"/>
  <c r="F111" i="29"/>
  <c r="O111" i="29"/>
  <c r="L113" i="29"/>
  <c r="L114" i="29"/>
  <c r="I115" i="29"/>
  <c r="F116" i="29"/>
  <c r="O116" i="29"/>
  <c r="L117" i="29"/>
  <c r="N145" i="29"/>
  <c r="I126" i="29"/>
  <c r="I128" i="29"/>
  <c r="O129" i="29"/>
  <c r="O130" i="29"/>
  <c r="L131" i="29"/>
  <c r="F134" i="29"/>
  <c r="O134" i="29"/>
  <c r="F136" i="29"/>
  <c r="L136" i="29"/>
  <c r="O137" i="29"/>
  <c r="I138" i="29"/>
  <c r="F140" i="29"/>
  <c r="L140" i="29"/>
  <c r="O141" i="29"/>
  <c r="I142" i="29"/>
  <c r="F144" i="29"/>
  <c r="F18" i="29" s="1"/>
  <c r="L144" i="29"/>
  <c r="L18" i="29" s="1"/>
  <c r="H172" i="29"/>
  <c r="I179" i="29"/>
  <c r="I199" i="29" s="1"/>
  <c r="E31" i="30"/>
  <c r="N64" i="30"/>
  <c r="O45" i="30"/>
  <c r="O25" i="30" s="1"/>
  <c r="I47" i="30"/>
  <c r="I31" i="30" s="1"/>
  <c r="O48" i="30"/>
  <c r="L49" i="30"/>
  <c r="I50" i="30"/>
  <c r="F51" i="30"/>
  <c r="O51" i="30"/>
  <c r="I53" i="30"/>
  <c r="O54" i="30"/>
  <c r="O55" i="30"/>
  <c r="L56" i="30"/>
  <c r="I57" i="30"/>
  <c r="F58" i="30"/>
  <c r="O60" i="30"/>
  <c r="O61" i="30"/>
  <c r="L62" i="30"/>
  <c r="I63" i="30"/>
  <c r="F74" i="30"/>
  <c r="O74" i="30"/>
  <c r="L75" i="30"/>
  <c r="L76" i="30"/>
  <c r="I77" i="30"/>
  <c r="F78" i="30"/>
  <c r="F79" i="30"/>
  <c r="I81" i="30"/>
  <c r="I82" i="30"/>
  <c r="O82" i="30"/>
  <c r="L83" i="30"/>
  <c r="L84" i="30"/>
  <c r="I85" i="30"/>
  <c r="F86" i="30"/>
  <c r="F20" i="30" s="1"/>
  <c r="F87" i="30"/>
  <c r="L87" i="30"/>
  <c r="I88" i="30"/>
  <c r="I89" i="30"/>
  <c r="O89" i="30"/>
  <c r="E145" i="30"/>
  <c r="L152" i="30"/>
  <c r="F153" i="30"/>
  <c r="I155" i="30"/>
  <c r="O156" i="30"/>
  <c r="L157" i="30"/>
  <c r="I158" i="30"/>
  <c r="F159" i="30"/>
  <c r="I160" i="30"/>
  <c r="F161" i="30"/>
  <c r="F21" i="30" s="1"/>
  <c r="O161" i="30"/>
  <c r="O21" i="30" s="1"/>
  <c r="L162" i="30"/>
  <c r="I163" i="30"/>
  <c r="I165" i="30"/>
  <c r="F166" i="30"/>
  <c r="O166" i="30"/>
  <c r="O168" i="30"/>
  <c r="L169" i="30"/>
  <c r="L17" i="30" s="1"/>
  <c r="F170" i="30"/>
  <c r="L171" i="30"/>
  <c r="F179" i="30"/>
  <c r="L180" i="30"/>
  <c r="I181" i="30"/>
  <c r="F182" i="30"/>
  <c r="O182" i="30"/>
  <c r="L183" i="30"/>
  <c r="F184" i="30"/>
  <c r="O184" i="30"/>
  <c r="L185" i="30"/>
  <c r="I186" i="30"/>
  <c r="O186" i="30"/>
  <c r="L187" i="30"/>
  <c r="I188" i="30"/>
  <c r="O189" i="30"/>
  <c r="I192" i="30"/>
  <c r="O193" i="30"/>
  <c r="I196" i="30"/>
  <c r="O197" i="30"/>
  <c r="E64" i="31"/>
  <c r="O46" i="31"/>
  <c r="L48" i="31"/>
  <c r="L49" i="31"/>
  <c r="I50" i="31"/>
  <c r="F51" i="31"/>
  <c r="I53" i="31"/>
  <c r="O53" i="31"/>
  <c r="L54" i="31"/>
  <c r="L55" i="31"/>
  <c r="L56" i="31"/>
  <c r="I57" i="31"/>
  <c r="F58" i="31"/>
  <c r="L58" i="31"/>
  <c r="I59" i="31"/>
  <c r="I18" i="31" s="1"/>
  <c r="F60" i="31"/>
  <c r="L61" i="31"/>
  <c r="F71" i="31"/>
  <c r="E118" i="31"/>
  <c r="H145" i="31"/>
  <c r="H172" i="31"/>
  <c r="I154" i="31"/>
  <c r="F155" i="31"/>
  <c r="I156" i="31"/>
  <c r="I21" i="31" s="1"/>
  <c r="O157" i="31"/>
  <c r="L158" i="31"/>
  <c r="I159" i="31"/>
  <c r="L160" i="31"/>
  <c r="I161" i="31"/>
  <c r="O162" i="31"/>
  <c r="L164" i="31"/>
  <c r="F165" i="31"/>
  <c r="O166" i="31"/>
  <c r="L167" i="31"/>
  <c r="I168" i="31"/>
  <c r="O170" i="31"/>
  <c r="F179" i="31"/>
  <c r="O194" i="31"/>
  <c r="F191" i="31"/>
  <c r="O189" i="31"/>
  <c r="F189" i="31"/>
  <c r="F183" i="31"/>
  <c r="L166" i="28"/>
  <c r="O167" i="28"/>
  <c r="L168" i="28"/>
  <c r="I169" i="28"/>
  <c r="L180" i="28"/>
  <c r="I181" i="28"/>
  <c r="I183" i="28"/>
  <c r="O185" i="28"/>
  <c r="O187" i="28"/>
  <c r="L188" i="28"/>
  <c r="I191" i="28"/>
  <c r="I194" i="28"/>
  <c r="L195" i="28"/>
  <c r="L197" i="28"/>
  <c r="O198" i="28"/>
  <c r="H64" i="29"/>
  <c r="F45" i="29"/>
  <c r="L45" i="29"/>
  <c r="I46" i="29"/>
  <c r="F47" i="29"/>
  <c r="O49" i="29"/>
  <c r="L51" i="29"/>
  <c r="L52" i="29"/>
  <c r="I53" i="29"/>
  <c r="F54" i="29"/>
  <c r="I56" i="29"/>
  <c r="O56" i="29"/>
  <c r="L57" i="29"/>
  <c r="L58" i="29"/>
  <c r="L59" i="29"/>
  <c r="I60" i="29"/>
  <c r="F61" i="29"/>
  <c r="I62" i="29"/>
  <c r="F63" i="29"/>
  <c r="O72" i="29"/>
  <c r="O17" i="29" s="1"/>
  <c r="L74" i="29"/>
  <c r="L75" i="29"/>
  <c r="I76" i="29"/>
  <c r="F77" i="29"/>
  <c r="I79" i="29"/>
  <c r="O79" i="29"/>
  <c r="L80" i="29"/>
  <c r="L20" i="29" s="1"/>
  <c r="L81" i="29"/>
  <c r="I83" i="29"/>
  <c r="F84" i="29"/>
  <c r="L84" i="29"/>
  <c r="I85" i="29"/>
  <c r="I19" i="29" s="1"/>
  <c r="F86" i="29"/>
  <c r="L90" i="29"/>
  <c r="K118" i="29"/>
  <c r="I99" i="29"/>
  <c r="F100" i="29"/>
  <c r="O100" i="29"/>
  <c r="L101" i="29"/>
  <c r="F104" i="29"/>
  <c r="F105" i="29"/>
  <c r="O105" i="29"/>
  <c r="I107" i="29"/>
  <c r="F108" i="29"/>
  <c r="O108" i="29"/>
  <c r="L109" i="29"/>
  <c r="F112" i="29"/>
  <c r="O113" i="29"/>
  <c r="O114" i="29"/>
  <c r="I116" i="29"/>
  <c r="F117" i="29"/>
  <c r="O117" i="29"/>
  <c r="I125" i="29"/>
  <c r="F127" i="29"/>
  <c r="L127" i="29"/>
  <c r="L128" i="29"/>
  <c r="I129" i="29"/>
  <c r="F130" i="29"/>
  <c r="F131" i="29"/>
  <c r="O131" i="29"/>
  <c r="L132" i="29"/>
  <c r="I133" i="29"/>
  <c r="I134" i="29"/>
  <c r="F135" i="29"/>
  <c r="L135" i="29"/>
  <c r="O136" i="29"/>
  <c r="I137" i="29"/>
  <c r="F139" i="29"/>
  <c r="L139" i="29"/>
  <c r="O140" i="29"/>
  <c r="I141" i="29"/>
  <c r="F143" i="29"/>
  <c r="O144" i="29"/>
  <c r="O18" i="29" s="1"/>
  <c r="E199" i="29"/>
  <c r="K199" i="29"/>
  <c r="N31" i="30"/>
  <c r="I44" i="30"/>
  <c r="F45" i="30"/>
  <c r="F25" i="30" s="1"/>
  <c r="F46" i="30"/>
  <c r="F27" i="30" s="1"/>
  <c r="L46" i="30"/>
  <c r="L27" i="30" s="1"/>
  <c r="L47" i="30"/>
  <c r="L31" i="30" s="1"/>
  <c r="I48" i="30"/>
  <c r="F49" i="30"/>
  <c r="O49" i="30"/>
  <c r="L50" i="30"/>
  <c r="I51" i="30"/>
  <c r="F52" i="30"/>
  <c r="L52" i="30"/>
  <c r="L53" i="30"/>
  <c r="I54" i="30"/>
  <c r="F55" i="30"/>
  <c r="F56" i="30"/>
  <c r="O58" i="30"/>
  <c r="L59" i="30"/>
  <c r="F61" i="30"/>
  <c r="F62" i="30"/>
  <c r="L63" i="30"/>
  <c r="I71" i="30"/>
  <c r="I23" i="30" s="1"/>
  <c r="O71" i="30"/>
  <c r="O72" i="30"/>
  <c r="O26" i="30" s="1"/>
  <c r="L73" i="30"/>
  <c r="L29" i="30" s="1"/>
  <c r="I74" i="30"/>
  <c r="F75" i="30"/>
  <c r="O75" i="30"/>
  <c r="L77" i="30"/>
  <c r="I78" i="30"/>
  <c r="O79" i="30"/>
  <c r="L80" i="30"/>
  <c r="L81" i="30"/>
  <c r="F83" i="30"/>
  <c r="O83" i="30"/>
  <c r="L85" i="30"/>
  <c r="L88" i="30"/>
  <c r="F90" i="30"/>
  <c r="L98" i="30"/>
  <c r="I99" i="30"/>
  <c r="F100" i="30"/>
  <c r="F101" i="30"/>
  <c r="L101" i="30"/>
  <c r="L102" i="30"/>
  <c r="I103" i="30"/>
  <c r="I22" i="30" s="1"/>
  <c r="F104" i="30"/>
  <c r="O104" i="30"/>
  <c r="L105" i="30"/>
  <c r="L24" i="30" s="1"/>
  <c r="I106" i="30"/>
  <c r="F107" i="30"/>
  <c r="L107" i="30"/>
  <c r="L108" i="30"/>
  <c r="F110" i="30"/>
  <c r="F111" i="30"/>
  <c r="F30" i="30" s="1"/>
  <c r="L112" i="30"/>
  <c r="L113" i="30"/>
  <c r="L114" i="30"/>
  <c r="F116" i="30"/>
  <c r="L117" i="30"/>
  <c r="H145" i="30"/>
  <c r="E172" i="30"/>
  <c r="I153" i="30"/>
  <c r="F154" i="30"/>
  <c r="O154" i="30"/>
  <c r="F156" i="30"/>
  <c r="O157" i="30"/>
  <c r="L158" i="30"/>
  <c r="I159" i="30"/>
  <c r="O159" i="30"/>
  <c r="L160" i="30"/>
  <c r="I161" i="30"/>
  <c r="I21" i="30" s="1"/>
  <c r="O162" i="30"/>
  <c r="F164" i="30"/>
  <c r="O164" i="30"/>
  <c r="L165" i="30"/>
  <c r="I166" i="30"/>
  <c r="L167" i="30"/>
  <c r="F168" i="30"/>
  <c r="I170" i="30"/>
  <c r="H199" i="30"/>
  <c r="F180" i="30"/>
  <c r="O180" i="30"/>
  <c r="L181" i="30"/>
  <c r="I182" i="30"/>
  <c r="I184" i="30"/>
  <c r="O185" i="30"/>
  <c r="O187" i="30"/>
  <c r="F189" i="30"/>
  <c r="L190" i="30"/>
  <c r="F191" i="30"/>
  <c r="O191" i="30"/>
  <c r="F193" i="30"/>
  <c r="L194" i="30"/>
  <c r="F195" i="30"/>
  <c r="O195" i="30"/>
  <c r="F197" i="30"/>
  <c r="O44" i="31"/>
  <c r="L45" i="31"/>
  <c r="I46" i="31"/>
  <c r="F47" i="31"/>
  <c r="O47" i="31"/>
  <c r="O48" i="31"/>
  <c r="O49" i="31"/>
  <c r="I51" i="31"/>
  <c r="O51" i="31"/>
  <c r="L52" i="31"/>
  <c r="F54" i="31"/>
  <c r="O54" i="31"/>
  <c r="O55" i="31"/>
  <c r="L57" i="31"/>
  <c r="O60" i="31"/>
  <c r="I62" i="31"/>
  <c r="O62" i="31"/>
  <c r="H91" i="31"/>
  <c r="O71" i="31"/>
  <c r="O73" i="31"/>
  <c r="L74" i="31"/>
  <c r="F75" i="31"/>
  <c r="O75" i="31"/>
  <c r="F77" i="31"/>
  <c r="O77" i="31"/>
  <c r="L78" i="31"/>
  <c r="I79" i="31"/>
  <c r="O79" i="31"/>
  <c r="O81" i="31"/>
  <c r="L82" i="31"/>
  <c r="F83" i="31"/>
  <c r="O83" i="31"/>
  <c r="F85" i="31"/>
  <c r="F19" i="31" s="1"/>
  <c r="O85" i="31"/>
  <c r="O19" i="31" s="1"/>
  <c r="L86" i="31"/>
  <c r="L20" i="31" s="1"/>
  <c r="I87" i="31"/>
  <c r="O89" i="31"/>
  <c r="L90" i="31"/>
  <c r="F98" i="31"/>
  <c r="F153" i="31"/>
  <c r="F172" i="31" s="1"/>
  <c r="O153" i="31"/>
  <c r="L154" i="31"/>
  <c r="I155" i="31"/>
  <c r="O155" i="31"/>
  <c r="F157" i="31"/>
  <c r="O158" i="31"/>
  <c r="F160" i="31"/>
  <c r="O160" i="31"/>
  <c r="L161" i="31"/>
  <c r="F162" i="31"/>
  <c r="L163" i="31"/>
  <c r="F164" i="31"/>
  <c r="I165" i="31"/>
  <c r="F166" i="31"/>
  <c r="I169" i="31"/>
  <c r="F170" i="31"/>
  <c r="L171" i="31"/>
  <c r="H199" i="31"/>
  <c r="F180" i="31"/>
  <c r="O180" i="31"/>
  <c r="L181" i="31"/>
  <c r="I182" i="31"/>
  <c r="I189" i="31"/>
  <c r="F190" i="31"/>
  <c r="O190" i="31"/>
  <c r="O191" i="31"/>
  <c r="L192" i="31"/>
  <c r="I193" i="31"/>
  <c r="F194" i="31"/>
  <c r="H64" i="32"/>
  <c r="L99" i="32"/>
  <c r="F102" i="32"/>
  <c r="F104" i="32"/>
  <c r="L104" i="32"/>
  <c r="I105" i="32"/>
  <c r="F106" i="32"/>
  <c r="L106" i="32"/>
  <c r="I107" i="32"/>
  <c r="F110" i="32"/>
  <c r="F112" i="32"/>
  <c r="L112" i="32"/>
  <c r="F114" i="32"/>
  <c r="L114" i="32"/>
  <c r="I115" i="32"/>
  <c r="F116" i="32"/>
  <c r="L116" i="32"/>
  <c r="I117" i="32"/>
  <c r="O117" i="32"/>
  <c r="N145" i="32"/>
  <c r="F127" i="32"/>
  <c r="F128" i="32"/>
  <c r="O128" i="32"/>
  <c r="L129" i="32"/>
  <c r="I130" i="32"/>
  <c r="I131" i="32"/>
  <c r="F132" i="32"/>
  <c r="L132" i="32"/>
  <c r="I133" i="32"/>
  <c r="L135" i="32"/>
  <c r="I136" i="32"/>
  <c r="I137" i="32"/>
  <c r="F138" i="32"/>
  <c r="O138" i="32"/>
  <c r="L139" i="32"/>
  <c r="I140" i="32"/>
  <c r="O140" i="32"/>
  <c r="O141" i="32"/>
  <c r="O18" i="32" s="1"/>
  <c r="F143" i="32"/>
  <c r="F144" i="32"/>
  <c r="O144" i="32"/>
  <c r="E199" i="32"/>
  <c r="H64" i="33"/>
  <c r="F98" i="33"/>
  <c r="F103" i="33"/>
  <c r="F22" i="33" s="1"/>
  <c r="O103" i="33"/>
  <c r="O22" i="33" s="1"/>
  <c r="I105" i="33"/>
  <c r="F106" i="33"/>
  <c r="F25" i="33" s="1"/>
  <c r="F111" i="33"/>
  <c r="O111" i="33"/>
  <c r="I113" i="33"/>
  <c r="I126" i="33"/>
  <c r="L129" i="33"/>
  <c r="I130" i="33"/>
  <c r="I132" i="33"/>
  <c r="L135" i="33"/>
  <c r="I136" i="33"/>
  <c r="O138" i="33"/>
  <c r="O139" i="33"/>
  <c r="I142" i="33"/>
  <c r="L116" i="33"/>
  <c r="F116" i="33"/>
  <c r="I114" i="33"/>
  <c r="L112" i="33"/>
  <c r="L31" i="33" s="1"/>
  <c r="F112" i="33"/>
  <c r="F31" i="33" s="1"/>
  <c r="I110" i="33"/>
  <c r="I29" i="33" s="1"/>
  <c r="L108" i="33"/>
  <c r="L27" i="33" s="1"/>
  <c r="F108" i="33"/>
  <c r="F27" i="33" s="1"/>
  <c r="I106" i="33"/>
  <c r="I25" i="33" s="1"/>
  <c r="L104" i="33"/>
  <c r="F104" i="33"/>
  <c r="I102" i="33"/>
  <c r="L100" i="33"/>
  <c r="F100" i="33"/>
  <c r="I98" i="33"/>
  <c r="L117" i="33"/>
  <c r="F117" i="33"/>
  <c r="I115" i="33"/>
  <c r="L113" i="33"/>
  <c r="F113" i="33"/>
  <c r="I111" i="33"/>
  <c r="L109" i="33"/>
  <c r="F109" i="33"/>
  <c r="I107" i="33"/>
  <c r="I26" i="33" s="1"/>
  <c r="L105" i="33"/>
  <c r="F105" i="33"/>
  <c r="I103" i="33"/>
  <c r="I22" i="33" s="1"/>
  <c r="L101" i="33"/>
  <c r="F101" i="33"/>
  <c r="I99" i="33"/>
  <c r="O144" i="33"/>
  <c r="O142" i="33"/>
  <c r="F142" i="33"/>
  <c r="F140" i="33"/>
  <c r="F18" i="33" s="1"/>
  <c r="L138" i="33"/>
  <c r="L136" i="33"/>
  <c r="L134" i="33"/>
  <c r="F132" i="33"/>
  <c r="L130" i="33"/>
  <c r="F128" i="33"/>
  <c r="F126" i="33"/>
  <c r="F144" i="33"/>
  <c r="L140" i="33"/>
  <c r="L18" i="33" s="1"/>
  <c r="F139" i="33"/>
  <c r="F137" i="33"/>
  <c r="O135" i="33"/>
  <c r="F135" i="33"/>
  <c r="F133" i="33"/>
  <c r="L132" i="33"/>
  <c r="F131" i="33"/>
  <c r="O129" i="33"/>
  <c r="L128" i="33"/>
  <c r="F127" i="33"/>
  <c r="L126" i="33"/>
  <c r="L44" i="32"/>
  <c r="L64" i="32" s="1"/>
  <c r="I71" i="32"/>
  <c r="I91" i="32" s="1"/>
  <c r="O71" i="32"/>
  <c r="O91" i="32" s="1"/>
  <c r="K118" i="32"/>
  <c r="F99" i="32"/>
  <c r="O99" i="32"/>
  <c r="F101" i="32"/>
  <c r="I102" i="32"/>
  <c r="F103" i="32"/>
  <c r="I104" i="32"/>
  <c r="O104" i="32"/>
  <c r="L105" i="32"/>
  <c r="I106" i="32"/>
  <c r="O106" i="32"/>
  <c r="O107" i="32"/>
  <c r="F109" i="32"/>
  <c r="I110" i="32"/>
  <c r="F111" i="32"/>
  <c r="I112" i="32"/>
  <c r="F113" i="32"/>
  <c r="I114" i="32"/>
  <c r="O114" i="32"/>
  <c r="I116" i="32"/>
  <c r="O116" i="32"/>
  <c r="L117" i="32"/>
  <c r="H145" i="32"/>
  <c r="L127" i="32"/>
  <c r="I128" i="32"/>
  <c r="I129" i="32"/>
  <c r="F130" i="32"/>
  <c r="O130" i="32"/>
  <c r="L131" i="32"/>
  <c r="I132" i="32"/>
  <c r="O132" i="32"/>
  <c r="O133" i="32"/>
  <c r="F135" i="32"/>
  <c r="F136" i="32"/>
  <c r="O136" i="32"/>
  <c r="L137" i="32"/>
  <c r="I138" i="32"/>
  <c r="I139" i="32"/>
  <c r="F140" i="32"/>
  <c r="L140" i="32"/>
  <c r="L143" i="32"/>
  <c r="I144" i="32"/>
  <c r="H172" i="32"/>
  <c r="F169" i="32"/>
  <c r="O169" i="32"/>
  <c r="O170" i="32"/>
  <c r="K199" i="32"/>
  <c r="I180" i="32"/>
  <c r="O180" i="32"/>
  <c r="O181" i="32"/>
  <c r="L182" i="32"/>
  <c r="L183" i="32"/>
  <c r="O184" i="32"/>
  <c r="L185" i="32"/>
  <c r="I186" i="32"/>
  <c r="I187" i="32"/>
  <c r="F188" i="32"/>
  <c r="O188" i="32"/>
  <c r="L189" i="32"/>
  <c r="L190" i="32"/>
  <c r="I191" i="32"/>
  <c r="O191" i="32"/>
  <c r="I193" i="32"/>
  <c r="F194" i="32"/>
  <c r="L195" i="32"/>
  <c r="I196" i="32"/>
  <c r="O196" i="32"/>
  <c r="O197" i="32"/>
  <c r="L198" i="32"/>
  <c r="E64" i="33"/>
  <c r="I71" i="33"/>
  <c r="I75" i="33"/>
  <c r="I30" i="33" s="1"/>
  <c r="K118" i="33"/>
  <c r="F99" i="33"/>
  <c r="O99" i="33"/>
  <c r="I101" i="33"/>
  <c r="F102" i="33"/>
  <c r="F107" i="33"/>
  <c r="F26" i="33" s="1"/>
  <c r="O107" i="33"/>
  <c r="O26" i="33" s="1"/>
  <c r="I109" i="33"/>
  <c r="F110" i="33"/>
  <c r="F29" i="33" s="1"/>
  <c r="F115" i="33"/>
  <c r="O115" i="33"/>
  <c r="I117" i="33"/>
  <c r="F125" i="33"/>
  <c r="N145" i="33"/>
  <c r="L127" i="33"/>
  <c r="O130" i="33"/>
  <c r="O131" i="33"/>
  <c r="F134" i="33"/>
  <c r="O136" i="33"/>
  <c r="L137" i="33"/>
  <c r="I138" i="33"/>
  <c r="I140" i="33"/>
  <c r="I18" i="33" s="1"/>
  <c r="F141" i="33"/>
  <c r="O141" i="33"/>
  <c r="F152" i="33"/>
  <c r="I169" i="33"/>
  <c r="I166" i="31"/>
  <c r="O167" i="31"/>
  <c r="L170" i="31"/>
  <c r="I171" i="31"/>
  <c r="I180" i="31"/>
  <c r="O181" i="31"/>
  <c r="O184" i="31"/>
  <c r="L185" i="31"/>
  <c r="I186" i="31"/>
  <c r="I188" i="31"/>
  <c r="O192" i="31"/>
  <c r="L193" i="31"/>
  <c r="I194" i="31"/>
  <c r="L195" i="31"/>
  <c r="I196" i="31"/>
  <c r="O197" i="31"/>
  <c r="E64" i="32"/>
  <c r="E118" i="32"/>
  <c r="L98" i="32"/>
  <c r="I99" i="32"/>
  <c r="F100" i="32"/>
  <c r="L100" i="32"/>
  <c r="I101" i="32"/>
  <c r="O101" i="32"/>
  <c r="L102" i="32"/>
  <c r="I103" i="32"/>
  <c r="O103" i="32"/>
  <c r="F105" i="32"/>
  <c r="O105" i="32"/>
  <c r="F107" i="32"/>
  <c r="F108" i="32"/>
  <c r="L108" i="32"/>
  <c r="I109" i="32"/>
  <c r="O109" i="32"/>
  <c r="L110" i="32"/>
  <c r="I111" i="32"/>
  <c r="O111" i="32"/>
  <c r="I113" i="32"/>
  <c r="O113" i="32"/>
  <c r="F115" i="32"/>
  <c r="F117" i="32"/>
  <c r="K145" i="32"/>
  <c r="I126" i="32"/>
  <c r="O126" i="32"/>
  <c r="O127" i="32"/>
  <c r="L128" i="32"/>
  <c r="F131" i="32"/>
  <c r="O131" i="32"/>
  <c r="F133" i="32"/>
  <c r="F134" i="32"/>
  <c r="L134" i="32"/>
  <c r="I135" i="32"/>
  <c r="F137" i="32"/>
  <c r="O137" i="32"/>
  <c r="L138" i="32"/>
  <c r="I142" i="32"/>
  <c r="O143" i="32"/>
  <c r="L144" i="32"/>
  <c r="O153" i="32"/>
  <c r="O19" i="32" s="1"/>
  <c r="L154" i="32"/>
  <c r="I155" i="32"/>
  <c r="O155" i="32"/>
  <c r="O156" i="32"/>
  <c r="F158" i="32"/>
  <c r="F159" i="32"/>
  <c r="O159" i="32"/>
  <c r="I161" i="32"/>
  <c r="F162" i="32"/>
  <c r="L163" i="32"/>
  <c r="F166" i="32"/>
  <c r="O166" i="32"/>
  <c r="O167" i="32"/>
  <c r="O21" i="32" s="1"/>
  <c r="L168" i="32"/>
  <c r="F170" i="32"/>
  <c r="F171" i="32"/>
  <c r="N199" i="32"/>
  <c r="F181" i="32"/>
  <c r="F182" i="32"/>
  <c r="O182" i="32"/>
  <c r="I184" i="32"/>
  <c r="F185" i="32"/>
  <c r="L186" i="32"/>
  <c r="F189" i="32"/>
  <c r="O189" i="32"/>
  <c r="F192" i="32"/>
  <c r="L192" i="32"/>
  <c r="L193" i="32"/>
  <c r="I194" i="32"/>
  <c r="O195" i="32"/>
  <c r="F197" i="32"/>
  <c r="F198" i="32"/>
  <c r="O198" i="32"/>
  <c r="F44" i="33"/>
  <c r="E91" i="33"/>
  <c r="K91" i="33"/>
  <c r="L90" i="33"/>
  <c r="F90" i="33"/>
  <c r="I88" i="33"/>
  <c r="I21" i="33" s="1"/>
  <c r="L86" i="33"/>
  <c r="F86" i="33"/>
  <c r="I84" i="33"/>
  <c r="L82" i="33"/>
  <c r="F82" i="33"/>
  <c r="I80" i="33"/>
  <c r="L78" i="33"/>
  <c r="L91" i="33" s="1"/>
  <c r="F78" i="33"/>
  <c r="F91" i="33" s="1"/>
  <c r="I76" i="33"/>
  <c r="I20" i="33" s="1"/>
  <c r="E118" i="33"/>
  <c r="L98" i="33"/>
  <c r="O100" i="33"/>
  <c r="L103" i="33"/>
  <c r="L22" i="33" s="1"/>
  <c r="I104" i="33"/>
  <c r="L106" i="33"/>
  <c r="L25" i="33" s="1"/>
  <c r="O108" i="33"/>
  <c r="O27" i="33" s="1"/>
  <c r="L111" i="33"/>
  <c r="I112" i="33"/>
  <c r="I31" i="33" s="1"/>
  <c r="L114" i="33"/>
  <c r="O116" i="33"/>
  <c r="O126" i="33"/>
  <c r="O127" i="33"/>
  <c r="F130" i="33"/>
  <c r="O132" i="33"/>
  <c r="L133" i="33"/>
  <c r="I134" i="33"/>
  <c r="F136" i="33"/>
  <c r="L139" i="33"/>
  <c r="O143" i="33"/>
  <c r="L144" i="33"/>
  <c r="O171" i="33"/>
  <c r="F168" i="33"/>
  <c r="O166" i="33"/>
  <c r="F166" i="33"/>
  <c r="F159" i="33"/>
  <c r="F156" i="33"/>
  <c r="F153" i="33"/>
  <c r="F171" i="33"/>
  <c r="F165" i="33"/>
  <c r="F163" i="33"/>
  <c r="F160" i="33"/>
  <c r="L159" i="33"/>
  <c r="F158" i="33"/>
  <c r="L156" i="33"/>
  <c r="E199" i="33"/>
  <c r="E91" i="34"/>
  <c r="K91" i="34"/>
  <c r="L73" i="34"/>
  <c r="O74" i="34"/>
  <c r="I75" i="34"/>
  <c r="F76" i="34"/>
  <c r="O76" i="34"/>
  <c r="I77" i="34"/>
  <c r="F78" i="34"/>
  <c r="L80" i="34"/>
  <c r="L82" i="34"/>
  <c r="F83" i="34"/>
  <c r="F21" i="34" s="1"/>
  <c r="O83" i="34"/>
  <c r="O21" i="34" s="1"/>
  <c r="I84" i="34"/>
  <c r="F85" i="34"/>
  <c r="O85" i="34"/>
  <c r="I86" i="34"/>
  <c r="L87" i="34"/>
  <c r="L89" i="34"/>
  <c r="O90" i="34"/>
  <c r="K118" i="34"/>
  <c r="F116" i="34"/>
  <c r="O111" i="34"/>
  <c r="F108" i="34"/>
  <c r="O106" i="34"/>
  <c r="F106" i="34"/>
  <c r="F100" i="34"/>
  <c r="E145" i="34"/>
  <c r="F127" i="34"/>
  <c r="O127" i="34"/>
  <c r="L128" i="34"/>
  <c r="L129" i="34"/>
  <c r="I130" i="34"/>
  <c r="O135" i="34"/>
  <c r="L136" i="34"/>
  <c r="F137" i="34"/>
  <c r="L138" i="34"/>
  <c r="L139" i="34"/>
  <c r="L17" i="34" s="1"/>
  <c r="I140" i="34"/>
  <c r="F141" i="34"/>
  <c r="O141" i="34"/>
  <c r="I144" i="34"/>
  <c r="H118" i="35"/>
  <c r="K145" i="35"/>
  <c r="L134" i="35"/>
  <c r="I136" i="35"/>
  <c r="O139" i="35"/>
  <c r="F144" i="34"/>
  <c r="L142" i="34"/>
  <c r="L140" i="34"/>
  <c r="F139" i="34"/>
  <c r="F17" i="34" s="1"/>
  <c r="O134" i="34"/>
  <c r="F131" i="34"/>
  <c r="O129" i="34"/>
  <c r="F129" i="34"/>
  <c r="L143" i="35"/>
  <c r="F143" i="35"/>
  <c r="I141" i="35"/>
  <c r="L139" i="35"/>
  <c r="F139" i="35"/>
  <c r="I137" i="35"/>
  <c r="L135" i="35"/>
  <c r="F135" i="35"/>
  <c r="I133" i="35"/>
  <c r="L131" i="35"/>
  <c r="F131" i="35"/>
  <c r="I129" i="35"/>
  <c r="L127" i="35"/>
  <c r="F127" i="35"/>
  <c r="I125" i="35"/>
  <c r="L144" i="35"/>
  <c r="F144" i="35"/>
  <c r="I142" i="35"/>
  <c r="L140" i="35"/>
  <c r="F140" i="35"/>
  <c r="I138" i="35"/>
  <c r="L136" i="35"/>
  <c r="F136" i="35"/>
  <c r="I134" i="35"/>
  <c r="L132" i="35"/>
  <c r="F132" i="35"/>
  <c r="I130" i="35"/>
  <c r="L128" i="35"/>
  <c r="F128" i="35"/>
  <c r="I126" i="35"/>
  <c r="I143" i="35"/>
  <c r="L141" i="35"/>
  <c r="F141" i="35"/>
  <c r="I139" i="35"/>
  <c r="L137" i="35"/>
  <c r="F137" i="35"/>
  <c r="I135" i="35"/>
  <c r="L133" i="35"/>
  <c r="F133" i="35"/>
  <c r="I131" i="35"/>
  <c r="L129" i="35"/>
  <c r="F129" i="35"/>
  <c r="I127" i="35"/>
  <c r="L125" i="35"/>
  <c r="F125" i="35"/>
  <c r="E172" i="35"/>
  <c r="F152" i="35"/>
  <c r="F172" i="35" s="1"/>
  <c r="O163" i="35"/>
  <c r="O21" i="35" s="1"/>
  <c r="N21" i="35"/>
  <c r="O71" i="36"/>
  <c r="N91" i="36"/>
  <c r="O79" i="33"/>
  <c r="O83" i="33"/>
  <c r="O87" i="33"/>
  <c r="H118" i="33"/>
  <c r="N118" i="33"/>
  <c r="O102" i="33"/>
  <c r="O106" i="33"/>
  <c r="O25" i="33" s="1"/>
  <c r="O110" i="33"/>
  <c r="O29" i="33" s="1"/>
  <c r="O114" i="33"/>
  <c r="H145" i="33"/>
  <c r="I129" i="33"/>
  <c r="O133" i="33"/>
  <c r="O137" i="33"/>
  <c r="I141" i="33"/>
  <c r="I143" i="33"/>
  <c r="H172" i="33"/>
  <c r="O153" i="33"/>
  <c r="L154" i="33"/>
  <c r="I155" i="33"/>
  <c r="I157" i="33"/>
  <c r="O160" i="33"/>
  <c r="L161" i="33"/>
  <c r="I162" i="33"/>
  <c r="I19" i="33" s="1"/>
  <c r="O163" i="33"/>
  <c r="L164" i="33"/>
  <c r="I167" i="33"/>
  <c r="O168" i="33"/>
  <c r="L169" i="33"/>
  <c r="I170" i="33"/>
  <c r="H199" i="33"/>
  <c r="I45" i="34"/>
  <c r="F46" i="34"/>
  <c r="I47" i="34"/>
  <c r="F48" i="34"/>
  <c r="O48" i="34"/>
  <c r="L49" i="34"/>
  <c r="I50" i="34"/>
  <c r="O51" i="34"/>
  <c r="L52" i="34"/>
  <c r="I53" i="34"/>
  <c r="I54" i="34"/>
  <c r="O55" i="34"/>
  <c r="L56" i="34"/>
  <c r="F57" i="34"/>
  <c r="O57" i="34"/>
  <c r="L58" i="34"/>
  <c r="L18" i="34" s="1"/>
  <c r="I59" i="34"/>
  <c r="F60" i="34"/>
  <c r="L61" i="34"/>
  <c r="F62" i="34"/>
  <c r="H91" i="34"/>
  <c r="L72" i="34"/>
  <c r="L74" i="34"/>
  <c r="F75" i="34"/>
  <c r="O75" i="34"/>
  <c r="I76" i="34"/>
  <c r="F77" i="34"/>
  <c r="O77" i="34"/>
  <c r="I78" i="34"/>
  <c r="L79" i="34"/>
  <c r="L19" i="34" s="1"/>
  <c r="L81" i="34"/>
  <c r="O82" i="34"/>
  <c r="I83" i="34"/>
  <c r="I21" i="34" s="1"/>
  <c r="F84" i="34"/>
  <c r="O84" i="34"/>
  <c r="I85" i="34"/>
  <c r="F86" i="34"/>
  <c r="L88" i="34"/>
  <c r="L90" i="34"/>
  <c r="F98" i="34"/>
  <c r="L99" i="34"/>
  <c r="L100" i="34"/>
  <c r="I101" i="34"/>
  <c r="F102" i="34"/>
  <c r="L103" i="34"/>
  <c r="I104" i="34"/>
  <c r="O105" i="34"/>
  <c r="I108" i="34"/>
  <c r="F109" i="34"/>
  <c r="O110" i="34"/>
  <c r="F112" i="34"/>
  <c r="I114" i="34"/>
  <c r="F115" i="34"/>
  <c r="O115" i="34"/>
  <c r="O116" i="34"/>
  <c r="L117" i="34"/>
  <c r="H145" i="34"/>
  <c r="F126" i="34"/>
  <c r="F145" i="34" s="1"/>
  <c r="O126" i="34"/>
  <c r="L127" i="34"/>
  <c r="F128" i="34"/>
  <c r="L130" i="34"/>
  <c r="L131" i="34"/>
  <c r="I132" i="34"/>
  <c r="F133" i="34"/>
  <c r="L134" i="34"/>
  <c r="I135" i="34"/>
  <c r="F136" i="34"/>
  <c r="O136" i="34"/>
  <c r="L137" i="34"/>
  <c r="I138" i="34"/>
  <c r="O140" i="34"/>
  <c r="L141" i="34"/>
  <c r="F142" i="34"/>
  <c r="O143" i="34"/>
  <c r="L144" i="34"/>
  <c r="O113" i="35"/>
  <c r="L110" i="35"/>
  <c r="O102" i="35"/>
  <c r="L99" i="35"/>
  <c r="L117" i="35"/>
  <c r="O115" i="35"/>
  <c r="I115" i="35"/>
  <c r="L108" i="35"/>
  <c r="I103" i="35"/>
  <c r="O110" i="35"/>
  <c r="O105" i="35"/>
  <c r="L101" i="35"/>
  <c r="O99" i="35"/>
  <c r="I99" i="35"/>
  <c r="E145" i="35"/>
  <c r="L126" i="35"/>
  <c r="I128" i="35"/>
  <c r="F130" i="35"/>
  <c r="O131" i="35"/>
  <c r="L142" i="35"/>
  <c r="I144" i="35"/>
  <c r="O101" i="33"/>
  <c r="O105" i="33"/>
  <c r="O109" i="33"/>
  <c r="O113" i="33"/>
  <c r="O117" i="33"/>
  <c r="I127" i="33"/>
  <c r="O128" i="33"/>
  <c r="I131" i="33"/>
  <c r="I133" i="33"/>
  <c r="I135" i="33"/>
  <c r="I137" i="33"/>
  <c r="I139" i="33"/>
  <c r="O140" i="33"/>
  <c r="O18" i="33" s="1"/>
  <c r="L143" i="33"/>
  <c r="I144" i="33"/>
  <c r="O154" i="33"/>
  <c r="O156" i="33"/>
  <c r="L157" i="33"/>
  <c r="I158" i="33"/>
  <c r="I160" i="33"/>
  <c r="O161" i="33"/>
  <c r="L162" i="33"/>
  <c r="L19" i="33" s="1"/>
  <c r="I163" i="33"/>
  <c r="I165" i="33"/>
  <c r="O169" i="33"/>
  <c r="L170" i="33"/>
  <c r="I171" i="33"/>
  <c r="I180" i="33"/>
  <c r="O181" i="33"/>
  <c r="F183" i="33"/>
  <c r="F199" i="33" s="1"/>
  <c r="O184" i="33"/>
  <c r="O199" i="33" s="1"/>
  <c r="G9" i="33" s="1"/>
  <c r="L185" i="33"/>
  <c r="I186" i="33"/>
  <c r="I188" i="33"/>
  <c r="F189" i="33"/>
  <c r="O189" i="33"/>
  <c r="F191" i="33"/>
  <c r="O192" i="33"/>
  <c r="L193" i="33"/>
  <c r="I194" i="33"/>
  <c r="O194" i="33"/>
  <c r="O197" i="33"/>
  <c r="H18" i="34"/>
  <c r="E64" i="34"/>
  <c r="L45" i="34"/>
  <c r="I46" i="34"/>
  <c r="O46" i="34"/>
  <c r="L47" i="34"/>
  <c r="I48" i="34"/>
  <c r="O49" i="34"/>
  <c r="F51" i="34"/>
  <c r="O52" i="34"/>
  <c r="L53" i="34"/>
  <c r="L54" i="34"/>
  <c r="F55" i="34"/>
  <c r="I57" i="34"/>
  <c r="O58" i="34"/>
  <c r="O18" i="34" s="1"/>
  <c r="L59" i="34"/>
  <c r="I60" i="34"/>
  <c r="F61" i="34"/>
  <c r="I62" i="34"/>
  <c r="F63" i="34"/>
  <c r="I71" i="34"/>
  <c r="F72" i="34"/>
  <c r="O72" i="34"/>
  <c r="I73" i="34"/>
  <c r="F74" i="34"/>
  <c r="F91" i="34" s="1"/>
  <c r="L76" i="34"/>
  <c r="L78" i="34"/>
  <c r="F79" i="34"/>
  <c r="F19" i="34" s="1"/>
  <c r="O79" i="34"/>
  <c r="O19" i="34" s="1"/>
  <c r="I80" i="34"/>
  <c r="F81" i="34"/>
  <c r="O81" i="34"/>
  <c r="I82" i="34"/>
  <c r="L83" i="34"/>
  <c r="L21" i="34" s="1"/>
  <c r="L85" i="34"/>
  <c r="O86" i="34"/>
  <c r="I87" i="34"/>
  <c r="F88" i="34"/>
  <c r="O88" i="34"/>
  <c r="I89" i="34"/>
  <c r="H118" i="34"/>
  <c r="F99" i="34"/>
  <c r="O99" i="34"/>
  <c r="O100" i="34"/>
  <c r="L101" i="34"/>
  <c r="I102" i="34"/>
  <c r="F103" i="34"/>
  <c r="O103" i="34"/>
  <c r="L104" i="34"/>
  <c r="F105" i="34"/>
  <c r="L107" i="34"/>
  <c r="L108" i="34"/>
  <c r="I109" i="34"/>
  <c r="F110" i="34"/>
  <c r="L111" i="34"/>
  <c r="I112" i="34"/>
  <c r="F113" i="34"/>
  <c r="O113" i="34"/>
  <c r="L114" i="34"/>
  <c r="I115" i="34"/>
  <c r="I129" i="34"/>
  <c r="F130" i="34"/>
  <c r="O130" i="34"/>
  <c r="O131" i="34"/>
  <c r="L132" i="34"/>
  <c r="I133" i="34"/>
  <c r="F134" i="34"/>
  <c r="I139" i="34"/>
  <c r="I17" i="34" s="1"/>
  <c r="F140" i="34"/>
  <c r="I142" i="34"/>
  <c r="F143" i="34"/>
  <c r="L197" i="34"/>
  <c r="F197" i="34"/>
  <c r="O191" i="34"/>
  <c r="F191" i="34"/>
  <c r="O189" i="34"/>
  <c r="F189" i="34"/>
  <c r="O183" i="34"/>
  <c r="F183" i="34"/>
  <c r="O181" i="34"/>
  <c r="F181" i="34"/>
  <c r="L198" i="34"/>
  <c r="F198" i="34"/>
  <c r="O194" i="34"/>
  <c r="O192" i="34"/>
  <c r="O186" i="34"/>
  <c r="O184" i="34"/>
  <c r="I197" i="34"/>
  <c r="F196" i="34"/>
  <c r="F194" i="34"/>
  <c r="F192" i="34"/>
  <c r="F190" i="34"/>
  <c r="F188" i="34"/>
  <c r="F186" i="34"/>
  <c r="F184" i="34"/>
  <c r="F182" i="34"/>
  <c r="F180" i="34"/>
  <c r="F199" i="34" s="1"/>
  <c r="K17" i="35"/>
  <c r="F59" i="35"/>
  <c r="F18" i="35" s="1"/>
  <c r="E18" i="35"/>
  <c r="L88" i="35"/>
  <c r="F126" i="35"/>
  <c r="O127" i="35"/>
  <c r="L138" i="35"/>
  <c r="I140" i="35"/>
  <c r="F142" i="35"/>
  <c r="O143" i="35"/>
  <c r="K172" i="35"/>
  <c r="L152" i="35"/>
  <c r="L172" i="35" s="1"/>
  <c r="O154" i="35"/>
  <c r="O19" i="35" s="1"/>
  <c r="N19" i="35"/>
  <c r="H21" i="35"/>
  <c r="I163" i="35"/>
  <c r="I21" i="35" s="1"/>
  <c r="O90" i="37"/>
  <c r="I88" i="37"/>
  <c r="O83" i="37"/>
  <c r="L80" i="37"/>
  <c r="L77" i="37"/>
  <c r="L29" i="37" s="1"/>
  <c r="O76" i="37"/>
  <c r="O24" i="37" s="1"/>
  <c r="L75" i="37"/>
  <c r="L23" i="37" s="1"/>
  <c r="O74" i="37"/>
  <c r="O22" i="37" s="1"/>
  <c r="I73" i="37"/>
  <c r="L86" i="37"/>
  <c r="O85" i="37"/>
  <c r="I84" i="37"/>
  <c r="L72" i="37"/>
  <c r="L89" i="37"/>
  <c r="L82" i="37"/>
  <c r="O80" i="37"/>
  <c r="I80" i="37"/>
  <c r="L79" i="37"/>
  <c r="O77" i="37"/>
  <c r="O29" i="37" s="1"/>
  <c r="O75" i="37"/>
  <c r="O23" i="37" s="1"/>
  <c r="L73" i="37"/>
  <c r="O86" i="37"/>
  <c r="I76" i="37"/>
  <c r="I24" i="37" s="1"/>
  <c r="L84" i="37"/>
  <c r="I72" i="37"/>
  <c r="L127" i="37"/>
  <c r="L18" i="37" s="1"/>
  <c r="K18" i="37"/>
  <c r="O171" i="37"/>
  <c r="O21" i="37" s="1"/>
  <c r="N21" i="37"/>
  <c r="O101" i="34"/>
  <c r="L102" i="34"/>
  <c r="I103" i="34"/>
  <c r="I105" i="34"/>
  <c r="O109" i="34"/>
  <c r="L110" i="34"/>
  <c r="I111" i="34"/>
  <c r="L112" i="34"/>
  <c r="I113" i="34"/>
  <c r="O114" i="34"/>
  <c r="O117" i="34"/>
  <c r="L125" i="34"/>
  <c r="I126" i="34"/>
  <c r="I128" i="34"/>
  <c r="O132" i="34"/>
  <c r="L133" i="34"/>
  <c r="I134" i="34"/>
  <c r="L135" i="34"/>
  <c r="I136" i="34"/>
  <c r="O137" i="34"/>
  <c r="I141" i="34"/>
  <c r="I143" i="34"/>
  <c r="H172" i="34"/>
  <c r="L162" i="34"/>
  <c r="L164" i="34"/>
  <c r="F165" i="34"/>
  <c r="F172" i="34" s="1"/>
  <c r="O165" i="34"/>
  <c r="I166" i="34"/>
  <c r="I172" i="34" s="1"/>
  <c r="F167" i="34"/>
  <c r="O167" i="34"/>
  <c r="L169" i="34"/>
  <c r="L171" i="34"/>
  <c r="H199" i="34"/>
  <c r="O180" i="34"/>
  <c r="L181" i="34"/>
  <c r="O182" i="34"/>
  <c r="L183" i="34"/>
  <c r="I185" i="34"/>
  <c r="I187" i="34"/>
  <c r="O188" i="34"/>
  <c r="L189" i="34"/>
  <c r="O190" i="34"/>
  <c r="L191" i="34"/>
  <c r="I193" i="34"/>
  <c r="I195" i="34"/>
  <c r="O196" i="34"/>
  <c r="F72" i="35"/>
  <c r="L72" i="35"/>
  <c r="I73" i="35"/>
  <c r="F74" i="35"/>
  <c r="L75" i="35"/>
  <c r="I76" i="35"/>
  <c r="I20" i="35" s="1"/>
  <c r="O76" i="35"/>
  <c r="O20" i="35" s="1"/>
  <c r="L77" i="35"/>
  <c r="I78" i="35"/>
  <c r="F79" i="35"/>
  <c r="F80" i="35"/>
  <c r="L80" i="35"/>
  <c r="I81" i="35"/>
  <c r="F82" i="35"/>
  <c r="L83" i="35"/>
  <c r="I84" i="35"/>
  <c r="O84" i="35"/>
  <c r="L85" i="35"/>
  <c r="I86" i="35"/>
  <c r="F87" i="35"/>
  <c r="F88" i="35"/>
  <c r="I89" i="35"/>
  <c r="F90" i="35"/>
  <c r="K118" i="35"/>
  <c r="O100" i="35"/>
  <c r="L102" i="35"/>
  <c r="F104" i="35"/>
  <c r="F105" i="35"/>
  <c r="O106" i="35"/>
  <c r="L107" i="35"/>
  <c r="I109" i="35"/>
  <c r="I110" i="35"/>
  <c r="L111" i="35"/>
  <c r="L112" i="35"/>
  <c r="L113" i="35"/>
  <c r="I114" i="35"/>
  <c r="L116" i="35"/>
  <c r="O126" i="35"/>
  <c r="O130" i="35"/>
  <c r="O134" i="35"/>
  <c r="O138" i="35"/>
  <c r="O142" i="35"/>
  <c r="I183" i="35"/>
  <c r="F184" i="35"/>
  <c r="I186" i="35"/>
  <c r="F187" i="35"/>
  <c r="I190" i="35"/>
  <c r="O191" i="35"/>
  <c r="F193" i="35"/>
  <c r="O193" i="35"/>
  <c r="F195" i="35"/>
  <c r="L196" i="35"/>
  <c r="F197" i="35"/>
  <c r="N172" i="36"/>
  <c r="H21" i="36"/>
  <c r="I160" i="36"/>
  <c r="I21" i="36" s="1"/>
  <c r="I86" i="37"/>
  <c r="K199" i="34"/>
  <c r="I180" i="34"/>
  <c r="I182" i="34"/>
  <c r="I184" i="34"/>
  <c r="L185" i="34"/>
  <c r="I186" i="34"/>
  <c r="L187" i="34"/>
  <c r="I188" i="34"/>
  <c r="I190" i="34"/>
  <c r="I192" i="34"/>
  <c r="L193" i="34"/>
  <c r="I194" i="34"/>
  <c r="L195" i="34"/>
  <c r="I196" i="34"/>
  <c r="H91" i="35"/>
  <c r="N118" i="35"/>
  <c r="F100" i="35"/>
  <c r="F101" i="35"/>
  <c r="O101" i="35"/>
  <c r="I104" i="35"/>
  <c r="I105" i="35"/>
  <c r="F106" i="35"/>
  <c r="F107" i="35"/>
  <c r="O107" i="35"/>
  <c r="L109" i="35"/>
  <c r="F111" i="35"/>
  <c r="O111" i="35"/>
  <c r="O112" i="35"/>
  <c r="L114" i="35"/>
  <c r="O116" i="35"/>
  <c r="H145" i="35"/>
  <c r="N145" i="35"/>
  <c r="O129" i="35"/>
  <c r="O133" i="35"/>
  <c r="O137" i="35"/>
  <c r="O141" i="35"/>
  <c r="H172" i="35"/>
  <c r="N172" i="35"/>
  <c r="H91" i="36"/>
  <c r="I71" i="36"/>
  <c r="L78" i="37"/>
  <c r="L20" i="37" s="1"/>
  <c r="K20" i="37"/>
  <c r="L81" i="37"/>
  <c r="E172" i="34"/>
  <c r="K172" i="34"/>
  <c r="E199" i="34"/>
  <c r="O185" i="34"/>
  <c r="O187" i="34"/>
  <c r="O193" i="34"/>
  <c r="O195" i="34"/>
  <c r="O198" i="34"/>
  <c r="F99" i="35"/>
  <c r="I100" i="35"/>
  <c r="I101" i="35"/>
  <c r="F102" i="35"/>
  <c r="L103" i="35"/>
  <c r="L104" i="35"/>
  <c r="L105" i="35"/>
  <c r="I106" i="35"/>
  <c r="F108" i="35"/>
  <c r="O108" i="35"/>
  <c r="O109" i="35"/>
  <c r="F112" i="35"/>
  <c r="F113" i="35"/>
  <c r="O114" i="35"/>
  <c r="F116" i="35"/>
  <c r="F117" i="35"/>
  <c r="O117" i="35"/>
  <c r="O128" i="35"/>
  <c r="O132" i="35"/>
  <c r="O136" i="35"/>
  <c r="O140" i="35"/>
  <c r="O144" i="35"/>
  <c r="I152" i="35"/>
  <c r="H199" i="35"/>
  <c r="F190" i="35"/>
  <c r="F188" i="35"/>
  <c r="L186" i="35"/>
  <c r="L184" i="35"/>
  <c r="F183" i="35"/>
  <c r="F199" i="35" s="1"/>
  <c r="H20" i="36"/>
  <c r="I83" i="36"/>
  <c r="I20" i="36" s="1"/>
  <c r="H172" i="36"/>
  <c r="I152" i="36"/>
  <c r="O72" i="37"/>
  <c r="H64" i="36"/>
  <c r="N64" i="36"/>
  <c r="H118" i="36"/>
  <c r="E145" i="36"/>
  <c r="N145" i="36"/>
  <c r="E64" i="37"/>
  <c r="E26" i="37"/>
  <c r="K91" i="37"/>
  <c r="F75" i="37"/>
  <c r="F23" i="37" s="1"/>
  <c r="L85" i="37"/>
  <c r="I90" i="37"/>
  <c r="I112" i="37"/>
  <c r="I31" i="37" s="1"/>
  <c r="H31" i="37"/>
  <c r="I44" i="36"/>
  <c r="I64" i="36" s="1"/>
  <c r="E91" i="36"/>
  <c r="K91" i="36"/>
  <c r="I99" i="36"/>
  <c r="F100" i="36"/>
  <c r="F118" i="36" s="1"/>
  <c r="O100" i="36"/>
  <c r="L101" i="36"/>
  <c r="F102" i="36"/>
  <c r="I104" i="36"/>
  <c r="O105" i="36"/>
  <c r="L106" i="36"/>
  <c r="I107" i="36"/>
  <c r="F108" i="36"/>
  <c r="I109" i="36"/>
  <c r="F110" i="36"/>
  <c r="O110" i="36"/>
  <c r="L111" i="36"/>
  <c r="I112" i="36"/>
  <c r="O113" i="36"/>
  <c r="L114" i="36"/>
  <c r="I115" i="36"/>
  <c r="F116" i="36"/>
  <c r="O116" i="36"/>
  <c r="L117" i="36"/>
  <c r="F125" i="36"/>
  <c r="E172" i="36"/>
  <c r="K172" i="36"/>
  <c r="E199" i="36"/>
  <c r="F198" i="36"/>
  <c r="O192" i="36"/>
  <c r="F192" i="36"/>
  <c r="F190" i="36"/>
  <c r="L198" i="36"/>
  <c r="I74" i="37"/>
  <c r="I22" i="37" s="1"/>
  <c r="F77" i="37"/>
  <c r="F29" i="37" s="1"/>
  <c r="E29" i="37"/>
  <c r="F84" i="37"/>
  <c r="L88" i="37"/>
  <c r="E199" i="35"/>
  <c r="N199" i="35"/>
  <c r="O181" i="35"/>
  <c r="I185" i="35"/>
  <c r="I187" i="35"/>
  <c r="I189" i="35"/>
  <c r="O190" i="35"/>
  <c r="L191" i="35"/>
  <c r="I192" i="35"/>
  <c r="I194" i="35"/>
  <c r="O195" i="35"/>
  <c r="O197" i="35"/>
  <c r="E64" i="36"/>
  <c r="K64" i="36"/>
  <c r="F45" i="36"/>
  <c r="F64" i="36" s="1"/>
  <c r="L45" i="36"/>
  <c r="O46" i="36"/>
  <c r="I47" i="36"/>
  <c r="F49" i="36"/>
  <c r="L49" i="36"/>
  <c r="O50" i="36"/>
  <c r="I51" i="36"/>
  <c r="F53" i="36"/>
  <c r="L53" i="36"/>
  <c r="O54" i="36"/>
  <c r="O17" i="36" s="1"/>
  <c r="I55" i="36"/>
  <c r="F57" i="36"/>
  <c r="F18" i="36" s="1"/>
  <c r="O57" i="36"/>
  <c r="O18" i="36" s="1"/>
  <c r="O37" i="36" s="1"/>
  <c r="I58" i="36"/>
  <c r="F60" i="36"/>
  <c r="L60" i="36"/>
  <c r="O61" i="36"/>
  <c r="O19" i="36" s="1"/>
  <c r="F71" i="36"/>
  <c r="L71" i="36"/>
  <c r="O72" i="36"/>
  <c r="I73" i="36"/>
  <c r="F75" i="36"/>
  <c r="L75" i="36"/>
  <c r="O76" i="36"/>
  <c r="I77" i="36"/>
  <c r="F79" i="36"/>
  <c r="L79" i="36"/>
  <c r="O80" i="36"/>
  <c r="I81" i="36"/>
  <c r="F83" i="36"/>
  <c r="F20" i="36" s="1"/>
  <c r="L83" i="36"/>
  <c r="L20" i="36" s="1"/>
  <c r="O84" i="36"/>
  <c r="I85" i="36"/>
  <c r="F87" i="36"/>
  <c r="L87" i="36"/>
  <c r="O88" i="36"/>
  <c r="E118" i="36"/>
  <c r="N118" i="36"/>
  <c r="L99" i="36"/>
  <c r="I100" i="36"/>
  <c r="I102" i="36"/>
  <c r="F103" i="36"/>
  <c r="O103" i="36"/>
  <c r="F105" i="36"/>
  <c r="O106" i="36"/>
  <c r="L107" i="36"/>
  <c r="I108" i="36"/>
  <c r="O108" i="36"/>
  <c r="L109" i="36"/>
  <c r="I110" i="36"/>
  <c r="O111" i="36"/>
  <c r="O114" i="36"/>
  <c r="L115" i="36"/>
  <c r="I116" i="36"/>
  <c r="H145" i="36"/>
  <c r="F126" i="36"/>
  <c r="O126" i="36"/>
  <c r="F128" i="36"/>
  <c r="L129" i="36"/>
  <c r="F130" i="36"/>
  <c r="L131" i="36"/>
  <c r="I132" i="36"/>
  <c r="F133" i="36"/>
  <c r="O134" i="36"/>
  <c r="F136" i="36"/>
  <c r="O136" i="36"/>
  <c r="F138" i="36"/>
  <c r="L139" i="36"/>
  <c r="F140" i="36"/>
  <c r="L141" i="36"/>
  <c r="I142" i="36"/>
  <c r="O143" i="36"/>
  <c r="L144" i="36"/>
  <c r="F152" i="36"/>
  <c r="L152" i="36"/>
  <c r="O153" i="36"/>
  <c r="I154" i="36"/>
  <c r="F156" i="36"/>
  <c r="L156" i="36"/>
  <c r="O157" i="36"/>
  <c r="I158" i="36"/>
  <c r="F160" i="36"/>
  <c r="F21" i="36" s="1"/>
  <c r="L160" i="36"/>
  <c r="L21" i="36" s="1"/>
  <c r="O161" i="36"/>
  <c r="I162" i="36"/>
  <c r="F164" i="36"/>
  <c r="L164" i="36"/>
  <c r="O165" i="36"/>
  <c r="I166" i="36"/>
  <c r="F168" i="36"/>
  <c r="L168" i="36"/>
  <c r="O169" i="36"/>
  <c r="F179" i="36"/>
  <c r="F199" i="36" s="1"/>
  <c r="O180" i="36"/>
  <c r="L181" i="36"/>
  <c r="I182" i="36"/>
  <c r="I184" i="36"/>
  <c r="F185" i="36"/>
  <c r="O185" i="36"/>
  <c r="F187" i="36"/>
  <c r="O188" i="36"/>
  <c r="L189" i="36"/>
  <c r="O191" i="36"/>
  <c r="I198" i="36"/>
  <c r="E23" i="37"/>
  <c r="O60" i="37"/>
  <c r="I83" i="37"/>
  <c r="O87" i="37"/>
  <c r="L100" i="37"/>
  <c r="L27" i="37" s="1"/>
  <c r="K27" i="37"/>
  <c r="H64" i="37"/>
  <c r="F45" i="37"/>
  <c r="L45" i="37"/>
  <c r="L46" i="37"/>
  <c r="I47" i="37"/>
  <c r="F48" i="37"/>
  <c r="I49" i="37"/>
  <c r="I17" i="37" s="1"/>
  <c r="O50" i="37"/>
  <c r="L51" i="37"/>
  <c r="I54" i="37"/>
  <c r="F55" i="37"/>
  <c r="O55" i="37"/>
  <c r="L56" i="37"/>
  <c r="I57" i="37"/>
  <c r="I60" i="37"/>
  <c r="I62" i="37"/>
  <c r="F63" i="37"/>
  <c r="O63" i="37"/>
  <c r="F73" i="37"/>
  <c r="I75" i="37"/>
  <c r="I23" i="37" s="1"/>
  <c r="L76" i="37"/>
  <c r="L24" i="37" s="1"/>
  <c r="I77" i="37"/>
  <c r="I29" i="37" s="1"/>
  <c r="O78" i="37"/>
  <c r="O20" i="37" s="1"/>
  <c r="O81" i="37"/>
  <c r="L83" i="37"/>
  <c r="O84" i="37"/>
  <c r="F87" i="37"/>
  <c r="F88" i="37"/>
  <c r="O88" i="37"/>
  <c r="L90" i="37"/>
  <c r="F98" i="37"/>
  <c r="N118" i="37"/>
  <c r="O100" i="37"/>
  <c r="O27" i="37" s="1"/>
  <c r="L101" i="37"/>
  <c r="F102" i="37"/>
  <c r="O102" i="37"/>
  <c r="F104" i="37"/>
  <c r="O104" i="37"/>
  <c r="L105" i="37"/>
  <c r="I106" i="37"/>
  <c r="I25" i="37" s="1"/>
  <c r="L107" i="37"/>
  <c r="F108" i="37"/>
  <c r="I110" i="37"/>
  <c r="L111" i="37"/>
  <c r="L30" i="37" s="1"/>
  <c r="L112" i="37"/>
  <c r="L31" i="37" s="1"/>
  <c r="I113" i="37"/>
  <c r="F114" i="37"/>
  <c r="O114" i="37"/>
  <c r="I116" i="37"/>
  <c r="F117" i="37"/>
  <c r="F126" i="37"/>
  <c r="F145" i="37" s="1"/>
  <c r="O126" i="37"/>
  <c r="I129" i="37"/>
  <c r="L130" i="37"/>
  <c r="F131" i="37"/>
  <c r="O131" i="37"/>
  <c r="L132" i="37"/>
  <c r="F133" i="37"/>
  <c r="L134" i="37"/>
  <c r="I135" i="37"/>
  <c r="I19" i="37" s="1"/>
  <c r="L137" i="37"/>
  <c r="I140" i="37"/>
  <c r="L141" i="37"/>
  <c r="I142" i="37"/>
  <c r="I189" i="36"/>
  <c r="I191" i="36"/>
  <c r="L193" i="36"/>
  <c r="I194" i="36"/>
  <c r="O195" i="36"/>
  <c r="L196" i="36"/>
  <c r="I197" i="36"/>
  <c r="O198" i="36"/>
  <c r="E91" i="37"/>
  <c r="F72" i="37"/>
  <c r="O73" i="37"/>
  <c r="F76" i="37"/>
  <c r="F24" i="37" s="1"/>
  <c r="F78" i="37"/>
  <c r="F20" i="37" s="1"/>
  <c r="F79" i="37"/>
  <c r="O79" i="37"/>
  <c r="F81" i="37"/>
  <c r="F82" i="37"/>
  <c r="O82" i="37"/>
  <c r="F85" i="37"/>
  <c r="I87" i="37"/>
  <c r="F89" i="37"/>
  <c r="O89" i="37"/>
  <c r="H118" i="37"/>
  <c r="F116" i="37"/>
  <c r="L115" i="37"/>
  <c r="O112" i="37"/>
  <c r="O31" i="37" s="1"/>
  <c r="F112" i="37"/>
  <c r="F31" i="37" s="1"/>
  <c r="E145" i="37"/>
  <c r="F130" i="37"/>
  <c r="I131" i="37"/>
  <c r="I133" i="37"/>
  <c r="F134" i="37"/>
  <c r="I136" i="37"/>
  <c r="F137" i="37"/>
  <c r="O137" i="37"/>
  <c r="L138" i="37"/>
  <c r="F139" i="37"/>
  <c r="O139" i="37"/>
  <c r="L140" i="37"/>
  <c r="F141" i="37"/>
  <c r="O141" i="37"/>
  <c r="I143" i="37"/>
  <c r="F144" i="37"/>
  <c r="H91" i="37"/>
  <c r="F74" i="37"/>
  <c r="F22" i="37" s="1"/>
  <c r="I78" i="37"/>
  <c r="I20" i="37" s="1"/>
  <c r="I79" i="37"/>
  <c r="F80" i="37"/>
  <c r="I81" i="37"/>
  <c r="I82" i="37"/>
  <c r="F83" i="37"/>
  <c r="I85" i="37"/>
  <c r="F86" i="37"/>
  <c r="L87" i="37"/>
  <c r="I89" i="37"/>
  <c r="F90" i="37"/>
  <c r="O143" i="37"/>
  <c r="F143" i="37"/>
  <c r="L142" i="37"/>
  <c r="F138" i="37"/>
  <c r="O136" i="37"/>
  <c r="F136" i="37"/>
  <c r="O134" i="37"/>
  <c r="L133" i="37"/>
  <c r="F129" i="37"/>
  <c r="O127" i="37"/>
  <c r="O18" i="37" s="1"/>
  <c r="F127" i="37"/>
  <c r="F18" i="37" s="1"/>
  <c r="L126" i="37"/>
  <c r="E172" i="37"/>
  <c r="F152" i="37"/>
  <c r="F172" i="37" s="1"/>
  <c r="O110" i="37"/>
  <c r="L113" i="37"/>
  <c r="I114" i="37"/>
  <c r="H145" i="37"/>
  <c r="L128" i="37"/>
  <c r="O129" i="37"/>
  <c r="I132" i="37"/>
  <c r="I134" i="37"/>
  <c r="L135" i="37"/>
  <c r="L19" i="37" s="1"/>
  <c r="I139" i="37"/>
  <c r="I141" i="37"/>
  <c r="L144" i="37"/>
  <c r="N172" i="37"/>
  <c r="E199" i="37"/>
  <c r="L179" i="37"/>
  <c r="F180" i="37"/>
  <c r="O180" i="37"/>
  <c r="L181" i="37"/>
  <c r="I182" i="37"/>
  <c r="F183" i="37"/>
  <c r="O183" i="37"/>
  <c r="F185" i="37"/>
  <c r="O186" i="37"/>
  <c r="L188" i="37"/>
  <c r="I189" i="37"/>
  <c r="F190" i="37"/>
  <c r="L191" i="37"/>
  <c r="I192" i="37"/>
  <c r="O193" i="37"/>
  <c r="I194" i="37"/>
  <c r="F195" i="37"/>
  <c r="O195" i="37"/>
  <c r="I196" i="37"/>
  <c r="O197" i="37"/>
  <c r="K31" i="38"/>
  <c r="H64" i="38"/>
  <c r="L45" i="38"/>
  <c r="L46" i="38"/>
  <c r="I47" i="38"/>
  <c r="I22" i="38" s="1"/>
  <c r="F48" i="38"/>
  <c r="O48" i="38"/>
  <c r="I50" i="38"/>
  <c r="I24" i="38" s="1"/>
  <c r="O50" i="38"/>
  <c r="O24" i="38" s="1"/>
  <c r="O52" i="38"/>
  <c r="L53" i="38"/>
  <c r="I54" i="38"/>
  <c r="F55" i="38"/>
  <c r="F17" i="38" s="1"/>
  <c r="F37" i="38" s="1"/>
  <c r="L55" i="38"/>
  <c r="L17" i="38" s="1"/>
  <c r="I56" i="38"/>
  <c r="O57" i="38"/>
  <c r="L58" i="38"/>
  <c r="F60" i="38"/>
  <c r="L60" i="38"/>
  <c r="I62" i="38"/>
  <c r="F63" i="38"/>
  <c r="I74" i="38"/>
  <c r="F75" i="38"/>
  <c r="F30" i="38" s="1"/>
  <c r="L75" i="38"/>
  <c r="L30" i="38" s="1"/>
  <c r="I76" i="38"/>
  <c r="I31" i="38" s="1"/>
  <c r="I77" i="38"/>
  <c r="F78" i="38"/>
  <c r="O78" i="38"/>
  <c r="I80" i="38"/>
  <c r="F81" i="38"/>
  <c r="O81" i="38"/>
  <c r="L82" i="38"/>
  <c r="I83" i="38"/>
  <c r="I84" i="38"/>
  <c r="F85" i="38"/>
  <c r="F86" i="38"/>
  <c r="I87" i="38"/>
  <c r="F88" i="38"/>
  <c r="O88" i="38"/>
  <c r="F98" i="38"/>
  <c r="I99" i="38"/>
  <c r="O100" i="38"/>
  <c r="L102" i="38"/>
  <c r="I103" i="38"/>
  <c r="I105" i="38"/>
  <c r="O106" i="38"/>
  <c r="O108" i="38"/>
  <c r="O25" i="38" s="1"/>
  <c r="F110" i="38"/>
  <c r="F27" i="38" s="1"/>
  <c r="L111" i="38"/>
  <c r="I112" i="38"/>
  <c r="I28" i="38" s="1"/>
  <c r="L113" i="38"/>
  <c r="I114" i="38"/>
  <c r="F115" i="38"/>
  <c r="F29" i="38" s="1"/>
  <c r="I116" i="38"/>
  <c r="F117" i="38"/>
  <c r="O117" i="38"/>
  <c r="E172" i="38"/>
  <c r="N172" i="38"/>
  <c r="O154" i="38"/>
  <c r="F156" i="38"/>
  <c r="L157" i="38"/>
  <c r="I158" i="38"/>
  <c r="L159" i="38"/>
  <c r="F160" i="38"/>
  <c r="L161" i="38"/>
  <c r="F162" i="38"/>
  <c r="L163" i="38"/>
  <c r="I164" i="38"/>
  <c r="L165" i="38"/>
  <c r="I166" i="38"/>
  <c r="L167" i="38"/>
  <c r="I168" i="38"/>
  <c r="F169" i="38"/>
  <c r="I170" i="38"/>
  <c r="F171" i="38"/>
  <c r="F21" i="38" s="1"/>
  <c r="O171" i="38"/>
  <c r="O21" i="38" s="1"/>
  <c r="L198" i="38"/>
  <c r="L199" i="38" s="1"/>
  <c r="F179" i="37"/>
  <c r="F199" i="37" s="1"/>
  <c r="I180" i="37"/>
  <c r="O181" i="37"/>
  <c r="L182" i="37"/>
  <c r="I183" i="37"/>
  <c r="L184" i="37"/>
  <c r="I185" i="37"/>
  <c r="F186" i="37"/>
  <c r="L187" i="37"/>
  <c r="L199" i="37" s="1"/>
  <c r="F188" i="37"/>
  <c r="O188" i="37"/>
  <c r="L189" i="37"/>
  <c r="I190" i="37"/>
  <c r="F191" i="37"/>
  <c r="O191" i="37"/>
  <c r="F193" i="37"/>
  <c r="L194" i="37"/>
  <c r="L196" i="37"/>
  <c r="F197" i="37"/>
  <c r="H118" i="38"/>
  <c r="E145" i="38"/>
  <c r="E199" i="38"/>
  <c r="K199" i="38"/>
  <c r="F145" i="38"/>
  <c r="F199" i="38"/>
  <c r="E64" i="38"/>
  <c r="E91" i="38"/>
  <c r="E118" i="38"/>
  <c r="L98" i="38"/>
  <c r="F99" i="38"/>
  <c r="O99" i="38"/>
  <c r="L100" i="38"/>
  <c r="I101" i="38"/>
  <c r="O101" i="38"/>
  <c r="F103" i="38"/>
  <c r="O103" i="38"/>
  <c r="F105" i="38"/>
  <c r="O105" i="38"/>
  <c r="L106" i="38"/>
  <c r="L118" i="38" s="1"/>
  <c r="I107" i="38"/>
  <c r="O107" i="38"/>
  <c r="L108" i="38"/>
  <c r="L25" i="38" s="1"/>
  <c r="I109" i="38"/>
  <c r="O110" i="38"/>
  <c r="O27" i="38" s="1"/>
  <c r="F112" i="38"/>
  <c r="F28" i="38" s="1"/>
  <c r="O112" i="38"/>
  <c r="O28" i="38" s="1"/>
  <c r="F114" i="38"/>
  <c r="L115" i="38"/>
  <c r="L29" i="38" s="1"/>
  <c r="F116" i="38"/>
  <c r="H145" i="38"/>
  <c r="I153" i="38"/>
  <c r="O153" i="38"/>
  <c r="L154" i="38"/>
  <c r="I155" i="38"/>
  <c r="O156" i="38"/>
  <c r="F158" i="38"/>
  <c r="F172" i="38" s="1"/>
  <c r="O158" i="38"/>
  <c r="O160" i="38"/>
  <c r="O162" i="38"/>
  <c r="F164" i="38"/>
  <c r="O164" i="38"/>
  <c r="F166" i="38"/>
  <c r="O166" i="38"/>
  <c r="F168" i="38"/>
  <c r="L169" i="38"/>
  <c r="F170" i="38"/>
  <c r="H199" i="38"/>
  <c r="N199" i="38"/>
  <c r="I56" i="39"/>
  <c r="I18" i="39" s="1"/>
  <c r="H18" i="39"/>
  <c r="K20" i="39"/>
  <c r="K37" i="39" s="1"/>
  <c r="O98" i="39"/>
  <c r="L99" i="39"/>
  <c r="L100" i="39"/>
  <c r="L101" i="39"/>
  <c r="I102" i="39"/>
  <c r="F103" i="39"/>
  <c r="F104" i="39"/>
  <c r="F105" i="39"/>
  <c r="O105" i="39"/>
  <c r="L107" i="39"/>
  <c r="L108" i="39"/>
  <c r="I109" i="39"/>
  <c r="F110" i="39"/>
  <c r="O110" i="39"/>
  <c r="O111" i="39"/>
  <c r="L112" i="39"/>
  <c r="L113" i="39"/>
  <c r="I114" i="39"/>
  <c r="F115" i="39"/>
  <c r="F116" i="39"/>
  <c r="F117" i="39"/>
  <c r="O117" i="39"/>
  <c r="L125" i="39"/>
  <c r="I127" i="39"/>
  <c r="F128" i="39"/>
  <c r="O128" i="39"/>
  <c r="L129" i="39"/>
  <c r="L17" i="39" s="1"/>
  <c r="L37" i="39" s="1"/>
  <c r="I131" i="39"/>
  <c r="F132" i="39"/>
  <c r="O132" i="39"/>
  <c r="L133" i="39"/>
  <c r="I134" i="39"/>
  <c r="F135" i="39"/>
  <c r="O135" i="39"/>
  <c r="I137" i="39"/>
  <c r="F138" i="39"/>
  <c r="F19" i="39" s="1"/>
  <c r="F37" i="39" s="1"/>
  <c r="O138" i="39"/>
  <c r="O19" i="39" s="1"/>
  <c r="L139" i="39"/>
  <c r="I141" i="39"/>
  <c r="F142" i="39"/>
  <c r="O142" i="39"/>
  <c r="I169" i="39"/>
  <c r="F170" i="39"/>
  <c r="O170" i="39"/>
  <c r="K199" i="39"/>
  <c r="F76" i="40"/>
  <c r="I78" i="40"/>
  <c r="F79" i="40"/>
  <c r="L153" i="40"/>
  <c r="I154" i="40"/>
  <c r="I157" i="40"/>
  <c r="F158" i="40"/>
  <c r="L162" i="40"/>
  <c r="L199" i="39"/>
  <c r="L85" i="40"/>
  <c r="I83" i="40"/>
  <c r="I81" i="40"/>
  <c r="L79" i="40"/>
  <c r="I75" i="40"/>
  <c r="L72" i="40"/>
  <c r="L91" i="40" s="1"/>
  <c r="I88" i="40"/>
  <c r="I20" i="40" s="1"/>
  <c r="I37" i="40" s="1"/>
  <c r="L80" i="40"/>
  <c r="I82" i="40"/>
  <c r="L75" i="40"/>
  <c r="I74" i="40"/>
  <c r="I72" i="40"/>
  <c r="E118" i="40"/>
  <c r="F98" i="40"/>
  <c r="F118" i="40" s="1"/>
  <c r="E19" i="40"/>
  <c r="F130" i="40"/>
  <c r="F19" i="40" s="1"/>
  <c r="F169" i="40"/>
  <c r="L168" i="40"/>
  <c r="F167" i="40"/>
  <c r="F165" i="40"/>
  <c r="L161" i="40"/>
  <c r="F157" i="40"/>
  <c r="F171" i="40"/>
  <c r="I160" i="40"/>
  <c r="F159" i="40"/>
  <c r="L155" i="40"/>
  <c r="L172" i="40" s="1"/>
  <c r="F155" i="40"/>
  <c r="L154" i="40"/>
  <c r="L171" i="40"/>
  <c r="I165" i="40"/>
  <c r="L159" i="40"/>
  <c r="F153" i="40"/>
  <c r="K64" i="39"/>
  <c r="K91" i="39"/>
  <c r="K118" i="39"/>
  <c r="F100" i="39"/>
  <c r="F101" i="39"/>
  <c r="O101" i="39"/>
  <c r="O118" i="39" s="1"/>
  <c r="G3" i="39" s="1"/>
  <c r="L103" i="39"/>
  <c r="L104" i="39"/>
  <c r="L105" i="39"/>
  <c r="I106" i="39"/>
  <c r="F107" i="39"/>
  <c r="F108" i="39"/>
  <c r="F109" i="39"/>
  <c r="L110" i="39"/>
  <c r="I111" i="39"/>
  <c r="F112" i="39"/>
  <c r="F113" i="39"/>
  <c r="O113" i="39"/>
  <c r="L115" i="39"/>
  <c r="L116" i="39"/>
  <c r="L117" i="39"/>
  <c r="L152" i="39"/>
  <c r="L172" i="39" s="1"/>
  <c r="N199" i="39"/>
  <c r="L86" i="40"/>
  <c r="I87" i="40"/>
  <c r="F88" i="40"/>
  <c r="F20" i="40" s="1"/>
  <c r="E20" i="40"/>
  <c r="I155" i="40"/>
  <c r="F160" i="40"/>
  <c r="N64" i="39"/>
  <c r="N91" i="39"/>
  <c r="I99" i="39"/>
  <c r="I100" i="39"/>
  <c r="I101" i="39"/>
  <c r="F102" i="39"/>
  <c r="O102" i="39"/>
  <c r="O103" i="39"/>
  <c r="O104" i="39"/>
  <c r="L106" i="39"/>
  <c r="I107" i="39"/>
  <c r="I108" i="39"/>
  <c r="O109" i="39"/>
  <c r="L111" i="39"/>
  <c r="I112" i="39"/>
  <c r="I113" i="39"/>
  <c r="F114" i="39"/>
  <c r="O115" i="39"/>
  <c r="O116" i="39"/>
  <c r="K145" i="39"/>
  <c r="N172" i="39"/>
  <c r="L73" i="40"/>
  <c r="I80" i="40"/>
  <c r="L83" i="40"/>
  <c r="I84" i="40"/>
  <c r="F85" i="40"/>
  <c r="I169" i="40"/>
  <c r="F170" i="40"/>
  <c r="E64" i="40"/>
  <c r="N64" i="40"/>
  <c r="N91" i="40"/>
  <c r="F75" i="40"/>
  <c r="I76" i="40"/>
  <c r="F77" i="40"/>
  <c r="L78" i="40"/>
  <c r="I79" i="40"/>
  <c r="F81" i="40"/>
  <c r="F83" i="40"/>
  <c r="L84" i="40"/>
  <c r="I85" i="40"/>
  <c r="L87" i="40"/>
  <c r="L90" i="40"/>
  <c r="L152" i="40"/>
  <c r="F156" i="40"/>
  <c r="L157" i="40"/>
  <c r="I158" i="40"/>
  <c r="I161" i="40"/>
  <c r="I163" i="40"/>
  <c r="F164" i="40"/>
  <c r="F166" i="40"/>
  <c r="L167" i="40"/>
  <c r="I168" i="40"/>
  <c r="L169" i="40"/>
  <c r="I170" i="40"/>
  <c r="F44" i="40"/>
  <c r="O64" i="40"/>
  <c r="I46" i="40"/>
  <c r="F47" i="40"/>
  <c r="I48" i="40"/>
  <c r="F49" i="40"/>
  <c r="I51" i="40"/>
  <c r="L52" i="40"/>
  <c r="I53" i="40"/>
  <c r="L54" i="40"/>
  <c r="L56" i="40"/>
  <c r="I57" i="40"/>
  <c r="L58" i="40"/>
  <c r="I59" i="40"/>
  <c r="L60" i="40"/>
  <c r="I61" i="40"/>
  <c r="L63" i="40"/>
  <c r="O91" i="40"/>
  <c r="F73" i="40"/>
  <c r="L74" i="40"/>
  <c r="L76" i="40"/>
  <c r="I77" i="40"/>
  <c r="F80" i="40"/>
  <c r="L82" i="40"/>
  <c r="F86" i="40"/>
  <c r="F89" i="40"/>
  <c r="N118" i="40"/>
  <c r="E145" i="40"/>
  <c r="N172" i="40"/>
  <c r="I153" i="40"/>
  <c r="I156" i="40"/>
  <c r="L158" i="40"/>
  <c r="F162" i="40"/>
  <c r="L163" i="40"/>
  <c r="I164" i="40"/>
  <c r="L165" i="40"/>
  <c r="I166" i="40"/>
  <c r="L170" i="40"/>
  <c r="H199" i="40"/>
  <c r="F45" i="40"/>
  <c r="L46" i="40"/>
  <c r="I47" i="40"/>
  <c r="L48" i="40"/>
  <c r="L64" i="40" s="1"/>
  <c r="I49" i="40"/>
  <c r="L51" i="40"/>
  <c r="F52" i="40"/>
  <c r="L53" i="40"/>
  <c r="F54" i="40"/>
  <c r="I55" i="40"/>
  <c r="L59" i="40"/>
  <c r="F60" i="40"/>
  <c r="L61" i="40"/>
  <c r="F72" i="40"/>
  <c r="I73" i="40"/>
  <c r="F74" i="40"/>
  <c r="F78" i="40"/>
  <c r="F82" i="40"/>
  <c r="F84" i="40"/>
  <c r="I86" i="40"/>
  <c r="F87" i="40"/>
  <c r="L88" i="40"/>
  <c r="L20" i="40" s="1"/>
  <c r="I89" i="40"/>
  <c r="F90" i="40"/>
  <c r="I98" i="40"/>
  <c r="I118" i="40" s="1"/>
  <c r="O118" i="40"/>
  <c r="L99" i="40"/>
  <c r="F100" i="40"/>
  <c r="L101" i="40"/>
  <c r="F102" i="40"/>
  <c r="L103" i="40"/>
  <c r="F104" i="40"/>
  <c r="L107" i="40"/>
  <c r="F108" i="40"/>
  <c r="I110" i="40"/>
  <c r="F111" i="40"/>
  <c r="I112" i="40"/>
  <c r="L113" i="40"/>
  <c r="F114" i="40"/>
  <c r="L115" i="40"/>
  <c r="L118" i="40" s="1"/>
  <c r="G3" i="40" s="1"/>
  <c r="F116" i="40"/>
  <c r="F125" i="40"/>
  <c r="N145" i="40"/>
  <c r="E172" i="40"/>
  <c r="O172" i="40"/>
  <c r="F154" i="40"/>
  <c r="L156" i="40"/>
  <c r="I159" i="40"/>
  <c r="I162" i="40"/>
  <c r="L164" i="40"/>
  <c r="L166" i="40"/>
  <c r="I171" i="40"/>
  <c r="K91" i="40"/>
  <c r="L50" i="40"/>
  <c r="L17" i="40" s="1"/>
  <c r="K199" i="40"/>
  <c r="L199" i="40"/>
  <c r="K172" i="40"/>
  <c r="K145" i="40"/>
  <c r="L145" i="40"/>
  <c r="K118" i="40"/>
  <c r="K64" i="40"/>
  <c r="I179" i="40"/>
  <c r="H172" i="40"/>
  <c r="I152" i="40"/>
  <c r="I172" i="40" s="1"/>
  <c r="H145" i="40"/>
  <c r="I125" i="40"/>
  <c r="I145" i="40" s="1"/>
  <c r="H118" i="40"/>
  <c r="H91" i="40"/>
  <c r="I71" i="40"/>
  <c r="H64" i="40"/>
  <c r="I44" i="40"/>
  <c r="I64" i="40" s="1"/>
  <c r="H199" i="39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F125" i="39"/>
  <c r="F145" i="39" s="1"/>
  <c r="H118" i="39"/>
  <c r="E118" i="39"/>
  <c r="I98" i="39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45" i="40"/>
  <c r="E91" i="40"/>
  <c r="F71" i="40"/>
  <c r="F64" i="40"/>
  <c r="O179" i="39"/>
  <c r="O199" i="39" s="1"/>
  <c r="G9" i="39" s="1"/>
  <c r="O152" i="39"/>
  <c r="O125" i="39"/>
  <c r="O145" i="39" s="1"/>
  <c r="N118" i="39"/>
  <c r="O44" i="39"/>
  <c r="O56" i="39"/>
  <c r="O18" i="39" s="1"/>
  <c r="O37" i="39" s="1"/>
  <c r="I199" i="40"/>
  <c r="O199" i="40"/>
  <c r="K37" i="40"/>
  <c r="O37" i="40"/>
  <c r="N37" i="40"/>
  <c r="H37" i="40"/>
  <c r="L98" i="39"/>
  <c r="L71" i="39"/>
  <c r="L91" i="39" s="1"/>
  <c r="L44" i="39"/>
  <c r="L64" i="39" s="1"/>
  <c r="O179" i="38"/>
  <c r="O199" i="38" s="1"/>
  <c r="G9" i="38" s="1"/>
  <c r="O152" i="38"/>
  <c r="N145" i="38"/>
  <c r="O125" i="38"/>
  <c r="O145" i="38" s="1"/>
  <c r="O118" i="38"/>
  <c r="N118" i="38"/>
  <c r="O76" i="38"/>
  <c r="O31" i="38" s="1"/>
  <c r="N91" i="38"/>
  <c r="O71" i="38"/>
  <c r="O91" i="38" s="1"/>
  <c r="G7" i="38" s="1"/>
  <c r="N64" i="38"/>
  <c r="O44" i="38"/>
  <c r="O64" i="38" s="1"/>
  <c r="N37" i="39"/>
  <c r="H37" i="39"/>
  <c r="E37" i="39"/>
  <c r="I37" i="39"/>
  <c r="G7" i="39"/>
  <c r="K172" i="38"/>
  <c r="L152" i="38"/>
  <c r="L172" i="38" s="1"/>
  <c r="K145" i="38"/>
  <c r="L125" i="38"/>
  <c r="L145" i="38" s="1"/>
  <c r="K28" i="38"/>
  <c r="K37" i="38" s="1"/>
  <c r="L104" i="38"/>
  <c r="L23" i="38" s="1"/>
  <c r="K118" i="38"/>
  <c r="K91" i="38"/>
  <c r="L91" i="38"/>
  <c r="L64" i="38"/>
  <c r="K64" i="38"/>
  <c r="I152" i="38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06" i="37"/>
  <c r="O25" i="37" s="1"/>
  <c r="N91" i="37"/>
  <c r="G7" i="37" s="1"/>
  <c r="O71" i="37"/>
  <c r="O91" i="37" s="1"/>
  <c r="N64" i="37"/>
  <c r="O44" i="37"/>
  <c r="H37" i="38"/>
  <c r="E37" i="38"/>
  <c r="N37" i="38"/>
  <c r="G5" i="38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K24" i="37"/>
  <c r="L64" i="37"/>
  <c r="K64" i="37"/>
  <c r="I179" i="37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E37" i="37"/>
  <c r="N37" i="37"/>
  <c r="H37" i="37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E37" i="36"/>
  <c r="I37" i="36"/>
  <c r="O179" i="35"/>
  <c r="O199" i="35" s="1"/>
  <c r="G9" i="35" s="1"/>
  <c r="O152" i="35"/>
  <c r="O172" i="35" s="1"/>
  <c r="O125" i="35"/>
  <c r="O145" i="35" s="1"/>
  <c r="O98" i="35"/>
  <c r="O118" i="35" s="1"/>
  <c r="G3" i="35" s="1"/>
  <c r="O71" i="35"/>
  <c r="O91" i="35" s="1"/>
  <c r="N64" i="35"/>
  <c r="O64" i="35"/>
  <c r="H37" i="36"/>
  <c r="L37" i="36"/>
  <c r="K37" i="36"/>
  <c r="F37" i="36"/>
  <c r="N37" i="36"/>
  <c r="G9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K37" i="35" s="1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G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G7" i="34" s="1"/>
  <c r="N64" i="34"/>
  <c r="O44" i="34"/>
  <c r="O64" i="34" s="1"/>
  <c r="E91" i="35"/>
  <c r="F98" i="35"/>
  <c r="F118" i="35" s="1"/>
  <c r="F71" i="35"/>
  <c r="F91" i="35" s="1"/>
  <c r="F44" i="35"/>
  <c r="F64" i="35" s="1"/>
  <c r="O37" i="35"/>
  <c r="H37" i="35"/>
  <c r="L37" i="35"/>
  <c r="F37" i="35"/>
  <c r="E37" i="35"/>
  <c r="I37" i="35"/>
  <c r="N37" i="35"/>
  <c r="L179" i="34"/>
  <c r="L199" i="34" s="1"/>
  <c r="L161" i="34"/>
  <c r="L20" i="34" s="1"/>
  <c r="L37" i="34" s="1"/>
  <c r="L145" i="34"/>
  <c r="L98" i="34"/>
  <c r="L71" i="34"/>
  <c r="L91" i="34" s="1"/>
  <c r="K64" i="34"/>
  <c r="L44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F37" i="34"/>
  <c r="N37" i="34"/>
  <c r="K37" i="34"/>
  <c r="O37" i="34"/>
  <c r="E37" i="34"/>
  <c r="I37" i="34"/>
  <c r="H37" i="34"/>
  <c r="G5" i="34"/>
  <c r="G3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N199" i="33"/>
  <c r="K37" i="33"/>
  <c r="E37" i="33"/>
  <c r="N37" i="33"/>
  <c r="H37" i="33"/>
  <c r="L37" i="33"/>
  <c r="G3" i="33"/>
  <c r="L179" i="32"/>
  <c r="L199" i="32" s="1"/>
  <c r="K172" i="32"/>
  <c r="L167" i="32"/>
  <c r="L21" i="32" s="1"/>
  <c r="L152" i="32"/>
  <c r="L125" i="32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G3" i="31" s="1"/>
  <c r="O91" i="31"/>
  <c r="N91" i="31"/>
  <c r="O59" i="31"/>
  <c r="O18" i="31" s="1"/>
  <c r="O37" i="31" s="1"/>
  <c r="N64" i="31"/>
  <c r="F37" i="32"/>
  <c r="H37" i="32"/>
  <c r="E37" i="32"/>
  <c r="N37" i="32"/>
  <c r="K37" i="32"/>
  <c r="O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5" i="30" s="1"/>
  <c r="G9" i="31"/>
  <c r="H37" i="31"/>
  <c r="E37" i="31"/>
  <c r="I37" i="31"/>
  <c r="F37" i="31"/>
  <c r="N37" i="31"/>
  <c r="L37" i="31"/>
  <c r="G7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G7" i="28" s="1"/>
  <c r="N64" i="28"/>
  <c r="O44" i="28"/>
  <c r="O64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N118" i="27"/>
  <c r="N91" i="27"/>
  <c r="G7" i="27" s="1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G9" i="26" s="1"/>
  <c r="N172" i="26"/>
  <c r="O152" i="26"/>
  <c r="O172" i="26" s="1"/>
  <c r="O145" i="26"/>
  <c r="N145" i="26"/>
  <c r="O111" i="26"/>
  <c r="O31" i="26" s="1"/>
  <c r="N118" i="26"/>
  <c r="O118" i="26"/>
  <c r="G3" i="26" s="1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G9" i="25" s="1"/>
  <c r="O152" i="25"/>
  <c r="O172" i="25" s="1"/>
  <c r="O71" i="25"/>
  <c r="O91" i="25" s="1"/>
  <c r="G7" i="25" s="1"/>
  <c r="O44" i="25"/>
  <c r="O64" i="25" s="1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N37" i="24" s="1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K199" i="24"/>
  <c r="L179" i="24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K118" i="23" s="1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N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N64" i="6" s="1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9" i="40" l="1"/>
  <c r="L37" i="40"/>
  <c r="G7" i="40"/>
  <c r="G5" i="40"/>
  <c r="F37" i="40"/>
  <c r="G11" i="41"/>
  <c r="L37" i="37"/>
  <c r="L37" i="38"/>
  <c r="O37" i="38"/>
  <c r="E37" i="40"/>
  <c r="O91" i="24"/>
  <c r="F199" i="24"/>
  <c r="G3" i="27"/>
  <c r="G5" i="28"/>
  <c r="L91" i="30"/>
  <c r="L145" i="32"/>
  <c r="F91" i="40"/>
  <c r="F172" i="40"/>
  <c r="I118" i="39"/>
  <c r="I145" i="39"/>
  <c r="L145" i="39"/>
  <c r="F145" i="36"/>
  <c r="F118" i="34"/>
  <c r="F145" i="35"/>
  <c r="F172" i="33"/>
  <c r="F145" i="33"/>
  <c r="F199" i="30"/>
  <c r="F172" i="30"/>
  <c r="L118" i="25"/>
  <c r="F145" i="25"/>
  <c r="O118" i="25"/>
  <c r="G3" i="25" s="1"/>
  <c r="K64" i="6"/>
  <c r="E64" i="6"/>
  <c r="F172" i="24"/>
  <c r="L118" i="26"/>
  <c r="L172" i="32"/>
  <c r="G3" i="36"/>
  <c r="O118" i="37"/>
  <c r="G3" i="37" s="1"/>
  <c r="I172" i="38"/>
  <c r="O64" i="39"/>
  <c r="G5" i="39" s="1"/>
  <c r="O172" i="39"/>
  <c r="I91" i="40"/>
  <c r="F118" i="38"/>
  <c r="L172" i="36"/>
  <c r="L91" i="36"/>
  <c r="I172" i="35"/>
  <c r="L145" i="35"/>
  <c r="F91" i="31"/>
  <c r="F64" i="28"/>
  <c r="F172" i="27"/>
  <c r="F199" i="28"/>
  <c r="F91" i="26"/>
  <c r="L199" i="26"/>
  <c r="O64" i="6"/>
  <c r="I64" i="6"/>
  <c r="G7" i="23"/>
  <c r="I199" i="24"/>
  <c r="L199" i="24"/>
  <c r="G9" i="24" s="1"/>
  <c r="G5" i="32"/>
  <c r="I199" i="37"/>
  <c r="O172" i="38"/>
  <c r="L118" i="39"/>
  <c r="F172" i="36"/>
  <c r="F91" i="36"/>
  <c r="I145" i="35"/>
  <c r="L118" i="33"/>
  <c r="F64" i="33"/>
  <c r="F23" i="33"/>
  <c r="F37" i="33" s="1"/>
  <c r="I91" i="33"/>
  <c r="F199" i="31"/>
  <c r="F145" i="26"/>
  <c r="F118" i="26"/>
  <c r="F199" i="26"/>
  <c r="L91" i="25"/>
  <c r="F118" i="6"/>
  <c r="F118" i="37"/>
  <c r="I172" i="36"/>
  <c r="I91" i="36"/>
  <c r="I91" i="34"/>
  <c r="O91" i="36"/>
  <c r="G7" i="36" s="1"/>
  <c r="I118" i="33"/>
  <c r="F118" i="33"/>
  <c r="F91" i="28"/>
  <c r="O145" i="25"/>
  <c r="F199" i="25"/>
  <c r="F172" i="25"/>
  <c r="K37" i="37"/>
  <c r="G11" i="40"/>
  <c r="G11" i="39"/>
  <c r="I37" i="38"/>
  <c r="I118" i="38"/>
  <c r="G3" i="38" s="1"/>
  <c r="O64" i="37"/>
  <c r="O26" i="37"/>
  <c r="O37" i="37" s="1"/>
  <c r="G11" i="38"/>
  <c r="I64" i="37"/>
  <c r="I26" i="37"/>
  <c r="I37" i="37" s="1"/>
  <c r="F64" i="37"/>
  <c r="F26" i="37"/>
  <c r="F37" i="37" s="1"/>
  <c r="G11" i="36"/>
  <c r="G5" i="35"/>
  <c r="G11" i="35"/>
  <c r="L172" i="34"/>
  <c r="O64" i="33"/>
  <c r="O23" i="33"/>
  <c r="O37" i="33" s="1"/>
  <c r="G11" i="34"/>
  <c r="I64" i="33"/>
  <c r="G5" i="33" s="1"/>
  <c r="I23" i="33"/>
  <c r="I37" i="33" s="1"/>
  <c r="L37" i="32"/>
  <c r="G11" i="32" s="1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5" i="26" l="1"/>
  <c r="G5" i="37"/>
  <c r="G11" i="37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138" i="9"/>
  <c r="K261" i="9"/>
  <c r="K183" i="9"/>
  <c r="E278" i="9"/>
  <c r="L268" i="9"/>
  <c r="I110" i="9"/>
  <c r="E181" i="9"/>
  <c r="H85" i="9"/>
  <c r="N70" i="9"/>
  <c r="I160" i="9"/>
  <c r="K122" i="9"/>
  <c r="C190" i="9"/>
  <c r="H191" i="9"/>
  <c r="C140" i="9"/>
  <c r="I269" i="9"/>
  <c r="F62" i="9"/>
  <c r="I119" i="9"/>
  <c r="E46" i="9"/>
  <c r="L38" i="9"/>
  <c r="K41" i="9"/>
  <c r="I29" i="9"/>
  <c r="F46" i="9"/>
  <c r="F81" i="9"/>
  <c r="K88" i="9"/>
  <c r="O45" i="3"/>
  <c r="N270" i="9"/>
  <c r="N144" i="9"/>
  <c r="C49" i="9"/>
  <c r="H104" i="9"/>
  <c r="C137" i="9"/>
  <c r="E25" i="9"/>
  <c r="I231" i="9"/>
  <c r="O272" i="9"/>
  <c r="O112" i="9"/>
  <c r="K144" i="9"/>
  <c r="F99" i="9"/>
  <c r="I145" i="9"/>
  <c r="O228" i="9"/>
  <c r="C274" i="9"/>
  <c r="I73" i="9"/>
  <c r="L140" i="9"/>
  <c r="C251" i="9"/>
  <c r="K38" i="3"/>
  <c r="H184" i="9"/>
  <c r="F106" i="9"/>
  <c r="H221" i="9"/>
  <c r="H76" i="9"/>
  <c r="E226" i="9"/>
  <c r="C279" i="9"/>
  <c r="N234" i="9"/>
  <c r="O57" i="3"/>
  <c r="F161" i="9"/>
  <c r="E73" i="9"/>
  <c r="I155" i="9"/>
  <c r="F75" i="9"/>
  <c r="F124" i="9"/>
  <c r="H203" i="9"/>
  <c r="C25" i="9"/>
  <c r="H128" i="9"/>
  <c r="N160" i="9"/>
  <c r="I176" i="9"/>
  <c r="N178" i="9"/>
  <c r="N89" i="9"/>
  <c r="I80" i="9"/>
  <c r="O43" i="9"/>
  <c r="I163" i="9"/>
  <c r="C71" i="9"/>
  <c r="K191" i="9"/>
  <c r="C72" i="9"/>
  <c r="E99" i="9"/>
  <c r="N143" i="9"/>
  <c r="O42" i="9"/>
  <c r="C272" i="9"/>
  <c r="K45" i="9"/>
  <c r="I121" i="9"/>
  <c r="O183" i="9"/>
  <c r="O63" i="3"/>
  <c r="F67" i="9"/>
  <c r="I64" i="9"/>
  <c r="E122" i="9"/>
  <c r="H250" i="9"/>
  <c r="K227" i="9"/>
  <c r="C69" i="9"/>
  <c r="H195" i="9"/>
  <c r="I128" i="9"/>
  <c r="K37" i="3"/>
  <c r="N264" i="9"/>
  <c r="L270" i="9"/>
  <c r="F260" i="9"/>
  <c r="I233" i="9"/>
  <c r="C81" i="9"/>
  <c r="H119" i="9"/>
  <c r="K219" i="9"/>
  <c r="K7" i="3"/>
  <c r="K151" i="9"/>
  <c r="L70" i="9"/>
  <c r="K111" i="9"/>
  <c r="H98" i="9"/>
  <c r="C32" i="9"/>
  <c r="F39" i="9"/>
  <c r="O161" i="9"/>
  <c r="H127" i="9"/>
  <c r="F238" i="9"/>
  <c r="C229" i="9"/>
  <c r="L127" i="9"/>
  <c r="I23" i="9"/>
  <c r="I72" i="9"/>
  <c r="H64" i="9"/>
  <c r="C219" i="9"/>
  <c r="C241" i="9"/>
  <c r="K78" i="9"/>
  <c r="H125" i="9"/>
  <c r="L117" i="9"/>
  <c r="H257" i="9"/>
  <c r="K186" i="9"/>
  <c r="E148" i="9"/>
  <c r="L25" i="9"/>
  <c r="K13" i="5"/>
  <c r="K21" i="5"/>
  <c r="H220" i="9"/>
  <c r="E252" i="9"/>
  <c r="N24" i="9"/>
  <c r="E227" i="9"/>
  <c r="H149" i="9"/>
  <c r="K76" i="9"/>
  <c r="O256" i="9"/>
  <c r="F47" i="9"/>
  <c r="H110" i="9"/>
  <c r="N83" i="9"/>
  <c r="E221" i="9"/>
  <c r="H109" i="9"/>
  <c r="K29" i="9"/>
  <c r="I192" i="9"/>
  <c r="K218" i="9"/>
  <c r="F42" i="9"/>
  <c r="H101" i="9"/>
  <c r="I221" i="9"/>
  <c r="L174" i="9"/>
  <c r="L115" i="9"/>
  <c r="F195" i="9"/>
  <c r="N159" i="9"/>
  <c r="K61" i="9"/>
  <c r="C31" i="9"/>
  <c r="G50" i="3"/>
  <c r="E65" i="9"/>
  <c r="E32" i="9"/>
  <c r="H108" i="9"/>
  <c r="E153" i="9"/>
  <c r="G70" i="3"/>
  <c r="E195" i="9"/>
  <c r="F105" i="9"/>
  <c r="K152" i="9"/>
  <c r="E231" i="9"/>
  <c r="K16" i="3"/>
  <c r="N200" i="9"/>
  <c r="H126" i="9"/>
  <c r="O219" i="9"/>
  <c r="E42" i="9"/>
  <c r="L263" i="9"/>
  <c r="E179" i="9"/>
  <c r="L60" i="9"/>
  <c r="F235" i="9"/>
  <c r="E100" i="9"/>
  <c r="C124" i="9"/>
  <c r="I67" i="9"/>
  <c r="K49" i="3"/>
  <c r="O240" i="9"/>
  <c r="I137" i="9"/>
  <c r="C147" i="9"/>
  <c r="L23" i="9"/>
  <c r="F201" i="9"/>
  <c r="C145" i="9"/>
  <c r="I140" i="9"/>
  <c r="K58" i="3"/>
  <c r="N278" i="9"/>
  <c r="E232" i="9"/>
  <c r="N142" i="9"/>
  <c r="N176" i="9"/>
  <c r="C121" i="9"/>
  <c r="L201" i="9"/>
  <c r="C163" i="9"/>
  <c r="C252" i="9"/>
  <c r="O157" i="9"/>
  <c r="O86" i="9"/>
  <c r="N180" i="9"/>
  <c r="F263" i="9"/>
  <c r="L101" i="9"/>
  <c r="C33" i="9"/>
  <c r="N269" i="9"/>
  <c r="C119" i="9"/>
  <c r="N261" i="9"/>
  <c r="E69" i="9"/>
  <c r="I277" i="9"/>
  <c r="N214" i="9"/>
  <c r="I242" i="9"/>
  <c r="L193" i="9"/>
  <c r="O80" i="9"/>
  <c r="I219" i="9"/>
  <c r="L176" i="9"/>
  <c r="C60" i="9"/>
  <c r="H83" i="9"/>
  <c r="K36" i="9"/>
  <c r="E70" i="9"/>
  <c r="E158" i="9"/>
  <c r="C63" i="9"/>
  <c r="C185" i="9"/>
  <c r="L146" i="9"/>
  <c r="K36" i="3"/>
  <c r="H123" i="9"/>
  <c r="O197" i="9"/>
  <c r="H180" i="9"/>
  <c r="C98" i="9"/>
  <c r="G49" i="3"/>
  <c r="L250" i="9"/>
  <c r="F34" i="9"/>
  <c r="I42" i="9"/>
  <c r="F90" i="9"/>
  <c r="F215" i="9"/>
  <c r="O82" i="9"/>
  <c r="K192" i="9"/>
  <c r="K236" i="9"/>
  <c r="E66" i="9"/>
  <c r="H182" i="9"/>
  <c r="F224" i="9"/>
  <c r="G73" i="3"/>
  <c r="K39" i="3"/>
  <c r="O253" i="9"/>
  <c r="N74" i="9"/>
  <c r="O143" i="9"/>
  <c r="C275" i="9"/>
  <c r="C262" i="9"/>
  <c r="C62" i="9"/>
  <c r="I104" i="9"/>
  <c r="H86" i="9"/>
  <c r="N266" i="9"/>
  <c r="O231" i="9"/>
  <c r="C87" i="9"/>
  <c r="I239" i="9"/>
  <c r="I143" i="9"/>
  <c r="F61" i="9"/>
  <c r="F86" i="9"/>
  <c r="F268" i="9"/>
  <c r="N110" i="9"/>
  <c r="L215" i="9"/>
  <c r="E219" i="9"/>
  <c r="F262" i="9"/>
  <c r="E156" i="9"/>
  <c r="I139" i="9"/>
  <c r="N42" i="9"/>
  <c r="E265" i="9"/>
  <c r="E250" i="9"/>
  <c r="K121" i="9"/>
  <c r="K250" i="9"/>
  <c r="F27" i="9"/>
  <c r="I153" i="9"/>
  <c r="H66" i="9"/>
  <c r="I177" i="9"/>
  <c r="F100" i="9"/>
  <c r="C256" i="9"/>
  <c r="O190" i="9"/>
  <c r="N148" i="9"/>
  <c r="H112" i="9"/>
  <c r="O251" i="9"/>
  <c r="I275" i="9"/>
  <c r="K189" i="9"/>
  <c r="H178" i="9"/>
  <c r="H256" i="9"/>
  <c r="C75" i="9"/>
  <c r="K35" i="9"/>
  <c r="K268" i="9"/>
  <c r="K190" i="9"/>
  <c r="N189" i="9"/>
  <c r="K85" i="9"/>
  <c r="H99" i="9"/>
  <c r="L221" i="9"/>
  <c r="K42" i="9"/>
  <c r="F265" i="9"/>
  <c r="H262" i="9"/>
  <c r="I222" i="9"/>
  <c r="K254" i="9"/>
  <c r="F122" i="9"/>
  <c r="I115" i="9"/>
  <c r="F115" i="9"/>
  <c r="N30" i="9"/>
  <c r="N276" i="9"/>
  <c r="K223" i="9"/>
  <c r="K260" i="9"/>
  <c r="E83" i="9"/>
  <c r="C112" i="9"/>
  <c r="O26" i="9"/>
  <c r="K47" i="9"/>
  <c r="O46" i="3"/>
  <c r="K228" i="9"/>
  <c r="E217" i="9"/>
  <c r="L43" i="9"/>
  <c r="L108" i="9"/>
  <c r="L141" i="9"/>
  <c r="N137" i="9"/>
  <c r="K234" i="9"/>
  <c r="C114" i="9"/>
  <c r="O108" i="9"/>
  <c r="N105" i="9"/>
  <c r="O141" i="9"/>
  <c r="F147" i="9"/>
  <c r="N267" i="9"/>
  <c r="C181" i="9"/>
  <c r="K202" i="9"/>
  <c r="O103" i="9"/>
  <c r="F103" i="9"/>
  <c r="N242" i="9"/>
  <c r="H233" i="9"/>
  <c r="N235" i="9"/>
  <c r="H141" i="9"/>
  <c r="I184" i="9"/>
  <c r="E225" i="9"/>
  <c r="C250" i="9"/>
  <c r="O38" i="3"/>
  <c r="O119" i="9"/>
  <c r="C194" i="9"/>
  <c r="L166" i="9"/>
  <c r="K21" i="3"/>
  <c r="H28" i="9"/>
  <c r="N45" i="9"/>
  <c r="F203" i="9"/>
  <c r="F37" i="9"/>
  <c r="O148" i="9"/>
  <c r="F85" i="9"/>
  <c r="O71" i="9"/>
  <c r="K181" i="9"/>
  <c r="G44" i="3"/>
  <c r="L269" i="9"/>
  <c r="E23" i="9"/>
  <c r="F123" i="9"/>
  <c r="C45" i="9"/>
  <c r="O22" i="9"/>
  <c r="C70" i="9"/>
  <c r="K12" i="3"/>
  <c r="O124" i="9"/>
  <c r="K156" i="9"/>
  <c r="L76" i="9"/>
  <c r="I278" i="9"/>
  <c r="F217" i="9"/>
  <c r="O128" i="9"/>
  <c r="L230" i="9"/>
  <c r="O41" i="9"/>
  <c r="I188" i="9"/>
  <c r="F255" i="9"/>
  <c r="F174" i="9"/>
  <c r="E276" i="9"/>
  <c r="C150" i="9"/>
  <c r="F226" i="9"/>
  <c r="I109" i="9"/>
  <c r="H87" i="9"/>
  <c r="E88" i="9"/>
  <c r="H25" i="9"/>
  <c r="F63" i="9"/>
  <c r="L222" i="9"/>
  <c r="E150" i="9"/>
  <c r="K113" i="9"/>
  <c r="C277" i="9"/>
  <c r="K204" i="9"/>
  <c r="O176" i="9"/>
  <c r="E239" i="9"/>
  <c r="N41" i="9"/>
  <c r="L178" i="9"/>
  <c r="K253" i="9"/>
  <c r="H146" i="9"/>
  <c r="N114" i="9"/>
  <c r="K39" i="9"/>
  <c r="H181" i="9"/>
  <c r="C136" i="9"/>
  <c r="G36" i="3"/>
  <c r="L61" i="9"/>
  <c r="I27" i="9"/>
  <c r="O257" i="9"/>
  <c r="L189" i="9"/>
  <c r="C174" i="9"/>
  <c r="N157" i="9"/>
  <c r="F33" i="9"/>
  <c r="F113" i="9"/>
  <c r="E213" i="9"/>
  <c r="C66" i="9"/>
  <c r="O270" i="9"/>
  <c r="K82" i="9"/>
  <c r="F23" i="9"/>
  <c r="C269" i="9"/>
  <c r="N147" i="9"/>
  <c r="F48" i="9"/>
  <c r="F120" i="9"/>
  <c r="O150" i="9"/>
  <c r="E164" i="9"/>
  <c r="E154" i="9"/>
  <c r="E274" i="9"/>
  <c r="K11" i="5"/>
  <c r="I124" i="9"/>
  <c r="E220" i="9"/>
  <c r="L84" i="9"/>
  <c r="E260" i="9"/>
  <c r="L111" i="9"/>
  <c r="O221" i="9"/>
  <c r="C276" i="9"/>
  <c r="L66" i="9"/>
  <c r="E44" i="9"/>
  <c r="O63" i="9"/>
  <c r="E212" i="9"/>
  <c r="H137" i="9"/>
  <c r="C117" i="9"/>
  <c r="O49" i="9"/>
  <c r="L197" i="9"/>
  <c r="H84" i="9"/>
  <c r="N67" i="9"/>
  <c r="N191" i="9"/>
  <c r="N254" i="9"/>
  <c r="K6" i="3"/>
  <c r="I112" i="9"/>
  <c r="K214" i="9"/>
  <c r="O278" i="9"/>
  <c r="F230" i="9"/>
  <c r="O43" i="3"/>
  <c r="K155" i="9"/>
  <c r="N138" i="9"/>
  <c r="C23" i="9"/>
  <c r="I253" i="9"/>
  <c r="O116" i="9"/>
  <c r="L242" i="9"/>
  <c r="H235" i="9"/>
  <c r="C118" i="9"/>
  <c r="O36" i="9"/>
  <c r="I146" i="9"/>
  <c r="L147" i="9"/>
  <c r="K107" i="9"/>
  <c r="F51" i="9"/>
  <c r="O47" i="9"/>
  <c r="F153" i="9"/>
  <c r="F214" i="9"/>
  <c r="K15" i="5"/>
  <c r="E45" i="9"/>
  <c r="L87" i="9"/>
  <c r="H43" i="9"/>
  <c r="N98" i="9"/>
  <c r="N116" i="9"/>
  <c r="F234" i="9"/>
  <c r="O100" i="9"/>
  <c r="C242" i="9"/>
  <c r="L260" i="9"/>
  <c r="E75" i="9"/>
  <c r="E166" i="9"/>
  <c r="K23" i="9"/>
  <c r="C178" i="9"/>
  <c r="L149" i="9"/>
  <c r="O106" i="9"/>
  <c r="C199" i="9"/>
  <c r="F259" i="9"/>
  <c r="O234" i="9"/>
  <c r="F65" i="9"/>
  <c r="O265" i="9"/>
  <c r="F83" i="9"/>
  <c r="I50" i="9"/>
  <c r="C51" i="9"/>
  <c r="E31" i="9"/>
  <c r="H259" i="9"/>
  <c r="O163" i="9"/>
  <c r="F41" i="9"/>
  <c r="O126" i="9"/>
  <c r="O152" i="9"/>
  <c r="F111" i="9"/>
  <c r="K17" i="5"/>
  <c r="L266" i="9"/>
  <c r="K242" i="9"/>
  <c r="H117" i="9"/>
  <c r="G66" i="3"/>
  <c r="I26" i="9"/>
  <c r="K65" i="3"/>
  <c r="I111" i="9"/>
  <c r="L35" i="9"/>
  <c r="C224" i="9"/>
  <c r="O67" i="9"/>
  <c r="O33" i="9"/>
  <c r="H102" i="9"/>
  <c r="E90" i="9"/>
  <c r="F145" i="9"/>
  <c r="E162" i="9"/>
  <c r="H153" i="9"/>
  <c r="I79" i="9"/>
  <c r="C237" i="9"/>
  <c r="E190" i="9"/>
  <c r="C144" i="9"/>
  <c r="H79" i="9"/>
  <c r="I68" i="9"/>
  <c r="O118" i="9"/>
  <c r="H145" i="9"/>
  <c r="L144" i="9"/>
  <c r="E105" i="9"/>
  <c r="K264" i="9"/>
  <c r="N193" i="9"/>
  <c r="I225" i="9"/>
  <c r="L89" i="9"/>
  <c r="N100" i="9"/>
  <c r="O34" i="3"/>
  <c r="C153" i="9"/>
  <c r="E201" i="9"/>
  <c r="F183" i="9"/>
  <c r="I259" i="9"/>
  <c r="F239" i="9"/>
  <c r="H116" i="9"/>
  <c r="O254" i="9"/>
  <c r="K259" i="9"/>
  <c r="C213" i="9"/>
  <c r="L251" i="9"/>
  <c r="N187" i="9"/>
  <c r="I261" i="9"/>
  <c r="I220" i="9"/>
  <c r="E151" i="9"/>
  <c r="L184" i="9"/>
  <c r="L276" i="9"/>
  <c r="H47" i="9"/>
  <c r="C85" i="9"/>
  <c r="L51" i="9"/>
  <c r="N123" i="9"/>
  <c r="E177" i="9"/>
  <c r="F219" i="9"/>
  <c r="E267" i="9"/>
  <c r="C215" i="9"/>
  <c r="N124" i="9"/>
  <c r="L69" i="9"/>
  <c r="I101" i="9"/>
  <c r="I223" i="9"/>
  <c r="E140" i="9"/>
  <c r="K40" i="3"/>
  <c r="I195" i="9"/>
  <c r="F204" i="9"/>
  <c r="L52" i="9"/>
  <c r="I61" i="9"/>
  <c r="C86" i="9"/>
  <c r="H161" i="9"/>
  <c r="K62" i="9"/>
  <c r="I71" i="9"/>
  <c r="N237" i="9"/>
  <c r="L233" i="9"/>
  <c r="I85" i="9"/>
  <c r="L78" i="9"/>
  <c r="K90" i="9"/>
  <c r="N44" i="9"/>
  <c r="I107" i="9"/>
  <c r="N268" i="9"/>
  <c r="I147" i="9"/>
  <c r="L278" i="9"/>
  <c r="F240" i="9"/>
  <c r="H62" i="9"/>
  <c r="L232" i="9"/>
  <c r="K188" i="9"/>
  <c r="H183" i="9"/>
  <c r="K194" i="9"/>
  <c r="H242" i="9"/>
  <c r="H266" i="9"/>
  <c r="C260" i="9"/>
  <c r="I142" i="9"/>
  <c r="K103" i="9"/>
  <c r="E144" i="9"/>
  <c r="N37" i="9"/>
  <c r="F112" i="9"/>
  <c r="L77" i="9"/>
  <c r="K79" i="9"/>
  <c r="O69" i="9"/>
  <c r="I106" i="9"/>
  <c r="L49" i="9"/>
  <c r="N36" i="9"/>
  <c r="F179" i="9"/>
  <c r="C254" i="9"/>
  <c r="K258" i="9"/>
  <c r="F101" i="9"/>
  <c r="K198" i="9"/>
  <c r="N120" i="9"/>
  <c r="N146" i="9"/>
  <c r="H150" i="9"/>
  <c r="O32" i="9"/>
  <c r="H193" i="9"/>
  <c r="E26" i="9"/>
  <c r="K217" i="9"/>
  <c r="E115" i="9"/>
  <c r="N66" i="9"/>
  <c r="G64" i="3"/>
  <c r="G38" i="3"/>
  <c r="L148" i="9"/>
  <c r="H212" i="9"/>
  <c r="K159" i="9"/>
  <c r="E48" i="9"/>
  <c r="L194" i="9"/>
  <c r="F277" i="9"/>
  <c r="I190" i="9"/>
  <c r="N236" i="9"/>
  <c r="H144" i="9"/>
  <c r="O75" i="3"/>
  <c r="C154" i="9"/>
  <c r="L163" i="9"/>
  <c r="H35" i="9"/>
  <c r="C270" i="9"/>
  <c r="O48" i="3"/>
  <c r="C35" i="9"/>
  <c r="E229" i="9"/>
  <c r="N156" i="9"/>
  <c r="H89" i="9"/>
  <c r="C79" i="9"/>
  <c r="E189" i="9"/>
  <c r="L48" i="9"/>
  <c r="H122" i="9"/>
  <c r="E36" i="9"/>
  <c r="H222" i="9"/>
  <c r="E33" i="9"/>
  <c r="O191" i="9"/>
  <c r="F187" i="9"/>
  <c r="E258" i="9"/>
  <c r="O164" i="9"/>
  <c r="L223" i="9"/>
  <c r="C155" i="9"/>
  <c r="C162" i="9"/>
  <c r="K37" i="9"/>
  <c r="H42" i="9"/>
  <c r="O125" i="9"/>
  <c r="L236" i="9"/>
  <c r="N69" i="9"/>
  <c r="E185" i="9"/>
  <c r="E34" i="9"/>
  <c r="E29" i="9"/>
  <c r="N32" i="9"/>
  <c r="O274" i="9"/>
  <c r="O73" i="3"/>
  <c r="C143" i="9"/>
  <c r="L240" i="9"/>
  <c r="O49" i="3"/>
  <c r="O117" i="9"/>
  <c r="C113" i="9"/>
  <c r="F213" i="9"/>
  <c r="I48" i="9"/>
  <c r="L254" i="9"/>
  <c r="K142" i="9"/>
  <c r="G63" i="3"/>
  <c r="I272" i="9"/>
  <c r="N29" i="9"/>
  <c r="O178" i="9"/>
  <c r="L41" i="9"/>
  <c r="L72" i="9"/>
  <c r="K99" i="9"/>
  <c r="C139" i="9"/>
  <c r="C148" i="9"/>
  <c r="O68" i="9"/>
  <c r="E138" i="9"/>
  <c r="E74" i="9"/>
  <c r="N71" i="9"/>
  <c r="K81" i="9"/>
  <c r="E128" i="9"/>
  <c r="H277" i="9"/>
  <c r="H179" i="9"/>
  <c r="O263" i="9"/>
  <c r="I25" i="9"/>
  <c r="L142" i="9"/>
  <c r="H27" i="9"/>
  <c r="I258" i="9"/>
  <c r="K67" i="9"/>
  <c r="H78" i="9"/>
  <c r="N263" i="9"/>
  <c r="C115" i="9"/>
  <c r="L119" i="9"/>
  <c r="H224" i="9"/>
  <c r="E272" i="9"/>
  <c r="F143" i="9"/>
  <c r="I116" i="9"/>
  <c r="C222" i="9"/>
  <c r="C218" i="9"/>
  <c r="I83" i="9"/>
  <c r="F177" i="9"/>
  <c r="K14" i="3"/>
  <c r="F119" i="9"/>
  <c r="F237" i="9"/>
  <c r="C89" i="9"/>
  <c r="H24" i="9"/>
  <c r="N185" i="9"/>
  <c r="O115" i="9"/>
  <c r="N52" i="9"/>
  <c r="H192" i="9"/>
  <c r="K6" i="5"/>
  <c r="O39" i="9"/>
  <c r="I257" i="9"/>
  <c r="K262" i="9"/>
  <c r="F176" i="9"/>
  <c r="L196" i="9"/>
  <c r="O188" i="9"/>
  <c r="F88" i="9"/>
  <c r="G72" i="3"/>
  <c r="E112" i="9"/>
  <c r="L104" i="9"/>
  <c r="H185" i="9"/>
  <c r="I203" i="9"/>
  <c r="G46" i="3"/>
  <c r="H241" i="9"/>
  <c r="H60" i="9"/>
  <c r="I217" i="9"/>
  <c r="F188" i="9"/>
  <c r="L155" i="9"/>
  <c r="I235" i="9"/>
  <c r="K161" i="9"/>
  <c r="K65" i="9"/>
  <c r="C158" i="9"/>
  <c r="O23" i="9"/>
  <c r="L26" i="9"/>
  <c r="K266" i="9"/>
  <c r="O223" i="9"/>
  <c r="E253" i="9"/>
  <c r="N155" i="9"/>
  <c r="O227" i="9"/>
  <c r="E117" i="9"/>
  <c r="K69" i="3"/>
  <c r="H151" i="9"/>
  <c r="K102" i="9"/>
  <c r="L120" i="9"/>
  <c r="N79" i="9"/>
  <c r="N128" i="9"/>
  <c r="G65" i="3"/>
  <c r="F68" i="9"/>
  <c r="K280" i="9"/>
  <c r="H228" i="9"/>
  <c r="C161" i="9"/>
  <c r="H214" i="9"/>
  <c r="K148" i="9"/>
  <c r="L198" i="9"/>
  <c r="L121" i="9"/>
  <c r="F175" i="9"/>
  <c r="F278" i="9"/>
  <c r="G59" i="3"/>
  <c r="O25" i="9"/>
  <c r="K230" i="9"/>
  <c r="E39" i="9"/>
  <c r="C78" i="9"/>
  <c r="N111" i="9"/>
  <c r="C232" i="9"/>
  <c r="L85" i="9"/>
  <c r="N112" i="9"/>
  <c r="O229" i="9"/>
  <c r="C110" i="9"/>
  <c r="K150" i="9"/>
  <c r="O72" i="9"/>
  <c r="C191" i="9"/>
  <c r="O87" i="9"/>
  <c r="K34" i="3"/>
  <c r="L36" i="9"/>
  <c r="I175" i="9"/>
  <c r="I178" i="9"/>
  <c r="I229" i="9"/>
  <c r="F82" i="9"/>
  <c r="O138" i="9"/>
  <c r="H163" i="9"/>
  <c r="N241" i="9"/>
  <c r="H61" i="9"/>
  <c r="O64" i="9"/>
  <c r="E85" i="9"/>
  <c r="F52" i="9"/>
  <c r="F166" i="9"/>
  <c r="K177" i="9"/>
  <c r="E123" i="9"/>
  <c r="E280" i="9"/>
  <c r="L98" i="9"/>
  <c r="C90" i="9"/>
  <c r="O266" i="9"/>
  <c r="E68" i="9"/>
  <c r="O64" i="3"/>
  <c r="I90" i="9"/>
  <c r="E192" i="9"/>
  <c r="C159" i="9"/>
  <c r="E234" i="9"/>
  <c r="O145" i="9"/>
  <c r="H22" i="9"/>
  <c r="K184" i="9"/>
  <c r="O181" i="9"/>
  <c r="L64" i="9"/>
  <c r="C125" i="9"/>
  <c r="O279" i="9"/>
  <c r="N166" i="9"/>
  <c r="N75" i="9"/>
  <c r="N258" i="9"/>
  <c r="N181" i="9"/>
  <c r="I88" i="9"/>
  <c r="I236" i="9"/>
  <c r="L224" i="9"/>
  <c r="N225" i="9"/>
  <c r="L80" i="9"/>
  <c r="H226" i="9"/>
  <c r="K49" i="9"/>
  <c r="K8" i="5"/>
  <c r="I164" i="9"/>
  <c r="H166" i="9"/>
  <c r="C214" i="9"/>
  <c r="E41" i="9"/>
  <c r="F118" i="9"/>
  <c r="E143" i="9"/>
  <c r="N228" i="9"/>
  <c r="G62" i="3"/>
  <c r="H152" i="9"/>
  <c r="I40" i="9"/>
  <c r="L180" i="9"/>
  <c r="N77" i="9"/>
  <c r="K182" i="9"/>
  <c r="O196" i="9"/>
  <c r="H231" i="9"/>
  <c r="O267" i="9"/>
  <c r="N22" i="9"/>
  <c r="O136" i="9"/>
  <c r="L165" i="9"/>
  <c r="F79" i="9"/>
  <c r="C109" i="9"/>
  <c r="H258" i="9"/>
  <c r="N182" i="9"/>
  <c r="L271" i="9"/>
  <c r="N195" i="9"/>
  <c r="O45" i="9"/>
  <c r="N255" i="9"/>
  <c r="C44" i="9"/>
  <c r="K68" i="9"/>
  <c r="H113" i="9"/>
  <c r="N164" i="9"/>
  <c r="O165" i="9"/>
  <c r="H80" i="9"/>
  <c r="C68" i="9"/>
  <c r="E49" i="9"/>
  <c r="I103" i="9"/>
  <c r="F121" i="9"/>
  <c r="O76" i="9"/>
  <c r="H138" i="9"/>
  <c r="O59" i="3"/>
  <c r="O151" i="9"/>
  <c r="H276" i="9"/>
  <c r="E125" i="9"/>
  <c r="F180" i="9"/>
  <c r="K215" i="9"/>
  <c r="N101" i="9"/>
  <c r="H155" i="9"/>
  <c r="E149" i="9"/>
  <c r="K270" i="9"/>
  <c r="F164" i="9"/>
  <c r="N140" i="9"/>
  <c r="H263" i="9"/>
  <c r="L192" i="9"/>
  <c r="F69" i="9"/>
  <c r="G60" i="3"/>
  <c r="O271" i="9"/>
  <c r="I99" i="9"/>
  <c r="C235" i="9"/>
  <c r="N121" i="9"/>
  <c r="C82" i="9"/>
  <c r="I256" i="9"/>
  <c r="N259" i="9"/>
  <c r="O40" i="9"/>
  <c r="H197" i="9"/>
  <c r="H273" i="9"/>
  <c r="I238" i="9"/>
  <c r="O236" i="9"/>
  <c r="O239" i="9"/>
  <c r="F241" i="9"/>
  <c r="K106" i="9"/>
  <c r="L126" i="9"/>
  <c r="N139" i="9"/>
  <c r="K179" i="9"/>
  <c r="O58" i="3"/>
  <c r="K279" i="9"/>
  <c r="E51" i="9"/>
  <c r="K27" i="9"/>
  <c r="H106" i="9"/>
  <c r="F271" i="9"/>
  <c r="F110" i="9"/>
  <c r="O114" i="9"/>
  <c r="L116" i="9"/>
  <c r="H238" i="9"/>
  <c r="K43" i="9"/>
  <c r="C80" i="9"/>
  <c r="G47" i="3"/>
  <c r="E241" i="9"/>
  <c r="I62" i="9"/>
  <c r="H234" i="9"/>
  <c r="I212" i="9"/>
  <c r="K75" i="3"/>
  <c r="C116" i="9"/>
  <c r="H74" i="9"/>
  <c r="E38" i="9"/>
  <c r="K127" i="9"/>
  <c r="F22" i="9"/>
  <c r="F140" i="9"/>
  <c r="E27" i="9"/>
  <c r="K232" i="9"/>
  <c r="H215" i="9"/>
  <c r="O36" i="3"/>
  <c r="K9" i="3"/>
  <c r="I75" i="9"/>
  <c r="L37" i="9"/>
  <c r="K239" i="9"/>
  <c r="H51" i="9"/>
  <c r="H148" i="9"/>
  <c r="C42" i="9"/>
  <c r="L46" i="9"/>
  <c r="N218" i="9"/>
  <c r="E87" i="9"/>
  <c r="O268" i="9"/>
  <c r="F30" i="9"/>
  <c r="K64" i="9"/>
  <c r="I81" i="9"/>
  <c r="K222" i="9"/>
  <c r="E136" i="9"/>
  <c r="K257" i="9"/>
  <c r="O31" i="3"/>
  <c r="L273" i="9"/>
  <c r="L156" i="9"/>
  <c r="O275" i="9"/>
  <c r="I241" i="9"/>
  <c r="K174" i="9"/>
  <c r="F126" i="9"/>
  <c r="L160" i="9"/>
  <c r="E200" i="9"/>
  <c r="N213" i="9"/>
  <c r="F272" i="9"/>
  <c r="I159" i="9"/>
  <c r="C99" i="9"/>
  <c r="C255" i="9"/>
  <c r="I237" i="9"/>
  <c r="F178" i="9"/>
  <c r="O262" i="9"/>
  <c r="E103" i="9"/>
  <c r="C101" i="9"/>
  <c r="O238" i="9"/>
  <c r="C103" i="9"/>
  <c r="N229" i="9"/>
  <c r="O35" i="9"/>
  <c r="K237" i="9"/>
  <c r="O105" i="9"/>
  <c r="K143" i="9"/>
  <c r="O29" i="9"/>
  <c r="N279" i="9"/>
  <c r="I152" i="9"/>
  <c r="H279" i="9"/>
  <c r="N194" i="9"/>
  <c r="F229" i="9"/>
  <c r="H34" i="9"/>
  <c r="C27" i="9"/>
  <c r="I228" i="9"/>
  <c r="C88" i="9"/>
  <c r="N87" i="9"/>
  <c r="E106" i="9"/>
  <c r="K25" i="5"/>
  <c r="C128" i="9"/>
  <c r="K24" i="3"/>
  <c r="E277" i="9"/>
  <c r="K158" i="9"/>
  <c r="O52" i="9"/>
  <c r="H67" i="9"/>
  <c r="L203" i="9"/>
  <c r="O42" i="3"/>
  <c r="N73" i="9"/>
  <c r="K123" i="9"/>
  <c r="K28" i="9"/>
  <c r="H49" i="9"/>
  <c r="L139" i="9"/>
  <c r="I105" i="9"/>
  <c r="F269" i="9"/>
  <c r="O261" i="9"/>
  <c r="N117" i="9"/>
  <c r="C239" i="9"/>
  <c r="N78" i="9"/>
  <c r="K75" i="9"/>
  <c r="O184" i="9"/>
  <c r="H280" i="9"/>
  <c r="C238" i="9"/>
  <c r="E204" i="9"/>
  <c r="I232" i="9"/>
  <c r="L195" i="9"/>
  <c r="O83" i="9"/>
  <c r="O237" i="9"/>
  <c r="H115" i="9"/>
  <c r="K63" i="9"/>
  <c r="E188" i="9"/>
  <c r="F253" i="9"/>
  <c r="L204" i="9"/>
  <c r="C30" i="9"/>
  <c r="C278" i="9"/>
  <c r="L158" i="9"/>
  <c r="O89" i="9"/>
  <c r="K119" i="9"/>
  <c r="N76" i="9"/>
  <c r="I150" i="9"/>
  <c r="F31" i="9"/>
  <c r="H44" i="9"/>
  <c r="N28" i="9"/>
  <c r="I271" i="9"/>
  <c r="O66" i="3"/>
  <c r="N106" i="9"/>
  <c r="K276" i="9"/>
  <c r="N48" i="9"/>
  <c r="L255" i="9"/>
  <c r="C225" i="9"/>
  <c r="K19" i="3"/>
  <c r="H68" i="9"/>
  <c r="F184" i="9"/>
  <c r="E110" i="9"/>
  <c r="H177" i="9"/>
  <c r="C273" i="9"/>
  <c r="E86" i="9"/>
  <c r="L231" i="9"/>
  <c r="H164" i="9"/>
  <c r="F73" i="9"/>
  <c r="L105" i="9"/>
  <c r="L29" i="9"/>
  <c r="E120" i="9"/>
  <c r="F191" i="9"/>
  <c r="F49" i="9"/>
  <c r="K24" i="9"/>
  <c r="K120" i="9"/>
  <c r="F40" i="9"/>
  <c r="F102" i="9"/>
  <c r="F222" i="9"/>
  <c r="N33" i="9"/>
  <c r="O258" i="9"/>
  <c r="I214" i="9"/>
  <c r="N257" i="9"/>
  <c r="K14" i="5"/>
  <c r="K23" i="5"/>
  <c r="E118" i="9"/>
  <c r="O121" i="9"/>
  <c r="I230" i="9"/>
  <c r="K125" i="9"/>
  <c r="E37" i="9"/>
  <c r="I162" i="9"/>
  <c r="F71" i="9"/>
  <c r="C230" i="9"/>
  <c r="C74" i="9"/>
  <c r="C228" i="9"/>
  <c r="N72" i="9"/>
  <c r="K115" i="9"/>
  <c r="E182" i="9"/>
  <c r="O215" i="9"/>
  <c r="I194" i="9"/>
  <c r="I24" i="9"/>
  <c r="L50" i="9"/>
  <c r="O198" i="9"/>
  <c r="C226" i="9"/>
  <c r="F76" i="9"/>
  <c r="E215" i="9"/>
  <c r="K61" i="3"/>
  <c r="E78" i="9"/>
  <c r="H240" i="9"/>
  <c r="K162" i="9"/>
  <c r="L74" i="9"/>
  <c r="K64" i="3"/>
  <c r="O75" i="9"/>
  <c r="K136" i="9"/>
  <c r="E262" i="9"/>
  <c r="I149" i="9"/>
  <c r="N179" i="9"/>
  <c r="I76" i="9"/>
  <c r="G56" i="3"/>
  <c r="I70" i="9"/>
  <c r="C120" i="9"/>
  <c r="L258" i="9"/>
  <c r="E196" i="9"/>
  <c r="O74" i="9"/>
  <c r="N82" i="9"/>
  <c r="E111" i="9"/>
  <c r="E236" i="9"/>
  <c r="O40" i="3"/>
  <c r="E126" i="9"/>
  <c r="L65" i="9"/>
  <c r="O139" i="9"/>
  <c r="L188" i="9"/>
  <c r="H154" i="9"/>
  <c r="E127" i="9"/>
  <c r="O222" i="9"/>
  <c r="F157" i="9"/>
  <c r="O81" i="9"/>
  <c r="G48" i="3"/>
  <c r="G34" i="3"/>
  <c r="K71" i="9"/>
  <c r="N88" i="9"/>
  <c r="L182" i="9"/>
  <c r="O232" i="9"/>
  <c r="C258" i="9"/>
  <c r="C192" i="9"/>
  <c r="O259" i="9"/>
  <c r="G69" i="3"/>
  <c r="I86" i="9"/>
  <c r="O24" i="9"/>
  <c r="N84" i="9"/>
  <c r="N151" i="9"/>
  <c r="L239" i="9"/>
  <c r="E107" i="9"/>
  <c r="C221" i="9"/>
  <c r="N27" i="9"/>
  <c r="K272" i="9"/>
  <c r="H204" i="9"/>
  <c r="N126" i="9"/>
  <c r="F273" i="9"/>
  <c r="O44" i="3"/>
  <c r="G40" i="3"/>
  <c r="E240" i="9"/>
  <c r="E77" i="9"/>
  <c r="O212" i="9"/>
  <c r="O153" i="9"/>
  <c r="C39" i="9"/>
  <c r="K84" i="9"/>
  <c r="H156" i="9"/>
  <c r="H103" i="9"/>
  <c r="O110" i="9"/>
  <c r="H223" i="9"/>
  <c r="G75" i="3"/>
  <c r="C141" i="9"/>
  <c r="I60" i="9"/>
  <c r="K265" i="9"/>
  <c r="F274" i="9"/>
  <c r="I218" i="9"/>
  <c r="O31" i="9"/>
  <c r="N230" i="9"/>
  <c r="H267" i="9"/>
  <c r="E228" i="9"/>
  <c r="E251" i="9"/>
  <c r="G41" i="3"/>
  <c r="F186" i="9"/>
  <c r="L44" i="9"/>
  <c r="F28" i="9"/>
  <c r="E259" i="9"/>
  <c r="K126" i="9"/>
  <c r="L161" i="9"/>
  <c r="I273" i="9"/>
  <c r="G57" i="3"/>
  <c r="C267" i="9"/>
  <c r="E84" i="9"/>
  <c r="O260" i="9"/>
  <c r="I28" i="9"/>
  <c r="L99" i="9"/>
  <c r="G42" i="3"/>
  <c r="L267" i="9"/>
  <c r="O37" i="9"/>
  <c r="N122" i="9"/>
  <c r="H88" i="9"/>
  <c r="E218" i="9"/>
  <c r="L73" i="9"/>
  <c r="O225" i="9"/>
  <c r="E237" i="9"/>
  <c r="F233" i="9"/>
  <c r="I118" i="9"/>
  <c r="F181" i="9"/>
  <c r="I78" i="9"/>
  <c r="N62" i="9"/>
  <c r="F189" i="9"/>
  <c r="N103" i="9"/>
  <c r="F104" i="9"/>
  <c r="L162" i="9"/>
  <c r="H174" i="9"/>
  <c r="H199" i="9"/>
  <c r="N183" i="9"/>
  <c r="K44" i="3"/>
  <c r="E102" i="9"/>
  <c r="N81" i="9"/>
  <c r="O233" i="9"/>
  <c r="L75" i="9"/>
  <c r="O204" i="9"/>
  <c r="C152" i="9"/>
  <c r="O50" i="3"/>
  <c r="C37" i="9"/>
  <c r="N51" i="9"/>
  <c r="K116" i="9"/>
  <c r="N90" i="9"/>
  <c r="N198" i="9"/>
  <c r="K226" i="9"/>
  <c r="N104" i="9"/>
  <c r="E119" i="9"/>
  <c r="H227" i="9"/>
  <c r="L256" i="9"/>
  <c r="I22" i="9"/>
  <c r="I69" i="9"/>
  <c r="E22" i="9"/>
  <c r="N260" i="9"/>
  <c r="O37" i="3"/>
  <c r="I265" i="9"/>
  <c r="C151" i="9"/>
  <c r="E160" i="9"/>
  <c r="C240" i="9"/>
  <c r="K256" i="9"/>
  <c r="H29" i="9"/>
  <c r="E174" i="9"/>
  <c r="F223" i="9"/>
  <c r="L274" i="9"/>
  <c r="H237" i="9"/>
  <c r="H124" i="9"/>
  <c r="F127" i="9"/>
  <c r="N158" i="9"/>
  <c r="F98" i="9"/>
  <c r="N275" i="9"/>
  <c r="H48" i="9"/>
  <c r="I38" i="9"/>
  <c r="K71" i="3"/>
  <c r="O202" i="9"/>
  <c r="H265" i="9"/>
  <c r="K128" i="9"/>
  <c r="O147" i="9"/>
  <c r="N68" i="9"/>
  <c r="N99" i="9"/>
  <c r="K70" i="3"/>
  <c r="K38" i="9"/>
  <c r="E199" i="9"/>
  <c r="H202" i="9"/>
  <c r="N219" i="9"/>
  <c r="L128" i="9"/>
  <c r="F44" i="9"/>
  <c r="E28" i="9"/>
  <c r="C259" i="9"/>
  <c r="F218" i="9"/>
  <c r="L31" i="9"/>
  <c r="N136" i="9"/>
  <c r="N154" i="9"/>
  <c r="H105" i="9"/>
  <c r="K100" i="9"/>
  <c r="O71" i="3"/>
  <c r="O46" i="9"/>
  <c r="O47" i="3"/>
  <c r="O166" i="9"/>
  <c r="G74" i="3"/>
  <c r="O162" i="9"/>
  <c r="I186" i="9"/>
  <c r="O155" i="9"/>
  <c r="O88" i="9"/>
  <c r="C234" i="9"/>
  <c r="G61" i="3"/>
  <c r="K66" i="9"/>
  <c r="N86" i="9"/>
  <c r="L199" i="9"/>
  <c r="I250" i="9"/>
  <c r="F193" i="9"/>
  <c r="L186" i="9"/>
  <c r="E47" i="9"/>
  <c r="O62" i="9"/>
  <c r="I187" i="9"/>
  <c r="K34" i="9"/>
  <c r="F156" i="9"/>
  <c r="O90" i="9"/>
  <c r="L190" i="9"/>
  <c r="F154" i="9"/>
  <c r="O160" i="9"/>
  <c r="E61" i="9"/>
  <c r="E124" i="9"/>
  <c r="H186" i="9"/>
  <c r="C180" i="9"/>
  <c r="K33" i="9"/>
  <c r="I276" i="9"/>
  <c r="C77" i="9"/>
  <c r="E175" i="9"/>
  <c r="L237" i="9"/>
  <c r="O250" i="9"/>
  <c r="N141" i="9"/>
  <c r="I136" i="9"/>
  <c r="F267" i="9"/>
  <c r="N196" i="9"/>
  <c r="K146" i="9"/>
  <c r="E159" i="9"/>
  <c r="F257" i="9"/>
  <c r="K140" i="9"/>
  <c r="F228" i="9"/>
  <c r="N212" i="9"/>
  <c r="H69" i="9"/>
  <c r="K35" i="3"/>
  <c r="F212" i="9"/>
  <c r="L137" i="9"/>
  <c r="O78" i="9"/>
  <c r="F200" i="9"/>
  <c r="L28" i="9"/>
  <c r="L103" i="9"/>
  <c r="F231" i="9"/>
  <c r="O185" i="9"/>
  <c r="L259" i="9"/>
  <c r="C227" i="9"/>
  <c r="H201" i="9"/>
  <c r="L40" i="9"/>
  <c r="H260" i="9"/>
  <c r="F43" i="9"/>
  <c r="L150" i="9"/>
  <c r="I84" i="9"/>
  <c r="I66" i="9"/>
  <c r="H230" i="9"/>
  <c r="K63" i="3"/>
  <c r="E109" i="9"/>
  <c r="K9" i="5"/>
  <c r="C108" i="9"/>
  <c r="E197" i="9"/>
  <c r="K139" i="9"/>
  <c r="E194" i="9"/>
  <c r="K17" i="3"/>
  <c r="F128" i="9"/>
  <c r="F25" i="9"/>
  <c r="H70" i="9"/>
  <c r="C83" i="9"/>
  <c r="C126" i="9"/>
  <c r="I180" i="9"/>
  <c r="L229" i="9"/>
  <c r="O159" i="9"/>
  <c r="E76" i="9"/>
  <c r="K178" i="9"/>
  <c r="K216" i="9"/>
  <c r="K45" i="3"/>
  <c r="I182" i="9"/>
  <c r="H33" i="9"/>
  <c r="K141" i="9"/>
  <c r="I89" i="9"/>
  <c r="I41" i="9"/>
  <c r="N113" i="9"/>
  <c r="F163" i="9"/>
  <c r="N125" i="9"/>
  <c r="L261" i="9"/>
  <c r="C263" i="9"/>
  <c r="N204" i="9"/>
  <c r="L202" i="9"/>
  <c r="C142" i="9"/>
  <c r="K165" i="9"/>
  <c r="E268" i="9"/>
  <c r="I31" i="9"/>
  <c r="O98" i="9"/>
  <c r="F258" i="9"/>
  <c r="K105" i="9"/>
  <c r="K231" i="9"/>
  <c r="I185" i="9"/>
  <c r="I113" i="9"/>
  <c r="E191" i="9"/>
  <c r="K235" i="9"/>
  <c r="E30" i="9"/>
  <c r="F64" i="9"/>
  <c r="N161" i="9"/>
  <c r="N232" i="9"/>
  <c r="K74" i="9"/>
  <c r="E273" i="9"/>
  <c r="K200" i="9"/>
  <c r="O127" i="9"/>
  <c r="H270" i="9"/>
  <c r="I122" i="9"/>
  <c r="E161" i="9"/>
  <c r="O220" i="9"/>
  <c r="N203" i="9"/>
  <c r="H63" i="9"/>
  <c r="K41" i="3"/>
  <c r="K32" i="3"/>
  <c r="E178" i="9"/>
  <c r="K50" i="9"/>
  <c r="I63" i="9"/>
  <c r="K164" i="9"/>
  <c r="E271" i="9"/>
  <c r="L214" i="9"/>
  <c r="L34" i="9"/>
  <c r="E165" i="9"/>
  <c r="K87" i="9"/>
  <c r="N39" i="9"/>
  <c r="K277" i="9"/>
  <c r="O224" i="9"/>
  <c r="I98" i="9"/>
  <c r="O146" i="9"/>
  <c r="K274" i="9"/>
  <c r="I224" i="9"/>
  <c r="C212" i="9"/>
  <c r="E52" i="9"/>
  <c r="O264" i="9"/>
  <c r="C220" i="9"/>
  <c r="O277" i="9"/>
  <c r="I263" i="9"/>
  <c r="N216" i="9"/>
  <c r="I266" i="9"/>
  <c r="E198" i="9"/>
  <c r="I279" i="9"/>
  <c r="H38" i="9"/>
  <c r="K108" i="9"/>
  <c r="I252" i="9"/>
  <c r="C188" i="9"/>
  <c r="O252" i="9"/>
  <c r="C179" i="9"/>
  <c r="I39" i="9"/>
  <c r="L154" i="9"/>
  <c r="F159" i="9"/>
  <c r="L159" i="9"/>
  <c r="G58" i="3"/>
  <c r="O193" i="9"/>
  <c r="I87" i="9"/>
  <c r="L253" i="9"/>
  <c r="G33" i="3"/>
  <c r="H198" i="9"/>
  <c r="N251" i="9"/>
  <c r="E113" i="9"/>
  <c r="O226" i="9"/>
  <c r="N184" i="9"/>
  <c r="N61" i="9"/>
  <c r="K251" i="9"/>
  <c r="O156" i="9"/>
  <c r="N271" i="9"/>
  <c r="C34" i="9"/>
  <c r="K147" i="9"/>
  <c r="N222" i="9"/>
  <c r="N150" i="9"/>
  <c r="K47" i="3"/>
  <c r="N64" i="9"/>
  <c r="E256" i="9"/>
  <c r="O149" i="9"/>
  <c r="L264" i="9"/>
  <c r="F252" i="9"/>
  <c r="N272" i="9"/>
  <c r="N224" i="9"/>
  <c r="F266" i="9"/>
  <c r="F108" i="9"/>
  <c r="F107" i="9"/>
  <c r="C29" i="9"/>
  <c r="N240" i="9"/>
  <c r="O56" i="3"/>
  <c r="O39" i="3"/>
  <c r="O137" i="9"/>
  <c r="I157" i="9"/>
  <c r="N226" i="9"/>
  <c r="K43" i="3"/>
  <c r="F155" i="9"/>
  <c r="K149" i="9"/>
  <c r="F216" i="9"/>
  <c r="C264" i="9"/>
  <c r="K89" i="9"/>
  <c r="L102" i="9"/>
  <c r="L32" i="9"/>
  <c r="L257" i="9"/>
  <c r="E157" i="9"/>
  <c r="O235" i="9"/>
  <c r="N223" i="9"/>
  <c r="C127" i="9"/>
  <c r="K110" i="9"/>
  <c r="L45" i="9"/>
  <c r="K180" i="9"/>
  <c r="K195" i="9"/>
  <c r="E266" i="9"/>
  <c r="H219" i="9"/>
  <c r="F66" i="9"/>
  <c r="N63" i="9"/>
  <c r="H271" i="9"/>
  <c r="I123" i="9"/>
  <c r="C65" i="9"/>
  <c r="N217" i="9"/>
  <c r="H272" i="9"/>
  <c r="O199" i="9"/>
  <c r="I280" i="9"/>
  <c r="N108" i="9"/>
  <c r="C111" i="9"/>
  <c r="I274" i="9"/>
  <c r="L42" i="9"/>
  <c r="C257" i="9"/>
  <c r="N107" i="9"/>
  <c r="O241" i="9"/>
  <c r="C253" i="9"/>
  <c r="E261" i="9"/>
  <c r="E203" i="9"/>
  <c r="O144" i="9"/>
  <c r="K13" i="3"/>
  <c r="H136" i="9"/>
  <c r="H232" i="9"/>
  <c r="K101" i="9"/>
  <c r="K233" i="9"/>
  <c r="F220" i="9"/>
  <c r="O230" i="9"/>
  <c r="E101" i="9"/>
  <c r="O44" i="9"/>
  <c r="K118" i="9"/>
  <c r="L62" i="9"/>
  <c r="F116" i="9"/>
  <c r="C195" i="9"/>
  <c r="I43" i="9"/>
  <c r="H65" i="9"/>
  <c r="E224" i="9"/>
  <c r="L277" i="9"/>
  <c r="O60" i="3"/>
  <c r="G68" i="3"/>
  <c r="O175" i="9"/>
  <c r="C177" i="9"/>
  <c r="C107" i="9"/>
  <c r="K224" i="9"/>
  <c r="E71" i="9"/>
  <c r="C204" i="9"/>
  <c r="F150" i="9"/>
  <c r="H189" i="9"/>
  <c r="H90" i="9"/>
  <c r="N202" i="9"/>
  <c r="F87" i="9"/>
  <c r="K60" i="3"/>
  <c r="C261" i="9"/>
  <c r="I197" i="9"/>
  <c r="F199" i="9"/>
  <c r="I213" i="9"/>
  <c r="E257" i="9"/>
  <c r="F225" i="9"/>
  <c r="C193" i="9"/>
  <c r="E238" i="9"/>
  <c r="L217" i="9"/>
  <c r="K48" i="9"/>
  <c r="L113" i="9"/>
  <c r="H251" i="9"/>
  <c r="O242" i="9"/>
  <c r="O123" i="9"/>
  <c r="N238" i="9"/>
  <c r="E183" i="9"/>
  <c r="K12" i="5"/>
  <c r="G39" i="3"/>
  <c r="K213" i="9"/>
  <c r="I196" i="9"/>
  <c r="I264" i="9"/>
  <c r="C24" i="9"/>
  <c r="F141" i="9"/>
  <c r="L187" i="9"/>
  <c r="H162" i="9"/>
  <c r="K32" i="9"/>
  <c r="E275" i="9"/>
  <c r="E145" i="9"/>
  <c r="H75" i="9"/>
  <c r="E279" i="9"/>
  <c r="E176" i="9"/>
  <c r="E152" i="9"/>
  <c r="N35" i="9"/>
  <c r="E163" i="9"/>
  <c r="H30" i="9"/>
  <c r="F78" i="9"/>
  <c r="E79" i="9"/>
  <c r="I32" i="9"/>
  <c r="E230" i="9"/>
  <c r="L136" i="9"/>
  <c r="L47" i="9"/>
  <c r="C40" i="9"/>
  <c r="I148" i="9"/>
  <c r="I183" i="9"/>
  <c r="I215" i="9"/>
  <c r="F196" i="9"/>
  <c r="K154" i="9"/>
  <c r="O276" i="9"/>
  <c r="I193" i="9"/>
  <c r="H275" i="9"/>
  <c r="C200" i="9"/>
  <c r="K10" i="3"/>
  <c r="H118" i="9"/>
  <c r="F142" i="9"/>
  <c r="H236" i="9"/>
  <c r="E80" i="9"/>
  <c r="C106" i="9"/>
  <c r="N26" i="9"/>
  <c r="K267" i="9"/>
  <c r="F276" i="9"/>
  <c r="I268" i="9"/>
  <c r="F125" i="9"/>
  <c r="I117" i="9"/>
  <c r="F70" i="9"/>
  <c r="L33" i="9"/>
  <c r="N262" i="9"/>
  <c r="E81" i="9"/>
  <c r="N192" i="9"/>
  <c r="K25" i="9"/>
  <c r="O38" i="9"/>
  <c r="H39" i="9"/>
  <c r="H225" i="9"/>
  <c r="I165" i="9"/>
  <c r="I158" i="9"/>
  <c r="I254" i="9"/>
  <c r="F29" i="9"/>
  <c r="K145" i="9"/>
  <c r="K72" i="3"/>
  <c r="O61" i="9"/>
  <c r="K31" i="9"/>
  <c r="O70" i="3"/>
  <c r="L88" i="9"/>
  <c r="L151" i="9"/>
  <c r="I154" i="9"/>
  <c r="K46" i="3"/>
  <c r="L122" i="9"/>
  <c r="K22" i="3"/>
  <c r="K212" i="9"/>
  <c r="K46" i="9"/>
  <c r="I36" i="9"/>
  <c r="I151" i="9"/>
  <c r="C184" i="9"/>
  <c r="L181" i="9"/>
  <c r="L157" i="9"/>
  <c r="H114" i="9"/>
  <c r="F190" i="9"/>
  <c r="K117" i="9"/>
  <c r="H142" i="9"/>
  <c r="I255" i="9"/>
  <c r="N233" i="9"/>
  <c r="F109" i="9"/>
  <c r="L238" i="9"/>
  <c r="H139" i="9"/>
  <c r="E147" i="9"/>
  <c r="L112" i="9"/>
  <c r="O34" i="9"/>
  <c r="L81" i="9"/>
  <c r="H268" i="9"/>
  <c r="F24" i="9"/>
  <c r="K201" i="9"/>
  <c r="H278" i="9"/>
  <c r="I267" i="9"/>
  <c r="E50" i="9"/>
  <c r="K271" i="9"/>
  <c r="O213" i="9"/>
  <c r="H100" i="9"/>
  <c r="C157" i="9"/>
  <c r="I108" i="9"/>
  <c r="I51" i="9"/>
  <c r="O217" i="9"/>
  <c r="C156" i="9"/>
  <c r="C271" i="9"/>
  <c r="O179" i="9"/>
  <c r="F251" i="9"/>
  <c r="L241" i="9"/>
  <c r="N239" i="9"/>
  <c r="L82" i="9"/>
  <c r="C122" i="9"/>
  <c r="C175" i="9"/>
  <c r="F84" i="9"/>
  <c r="N60" i="9"/>
  <c r="L200" i="9"/>
  <c r="H188" i="9"/>
  <c r="N274" i="9"/>
  <c r="C73" i="9"/>
  <c r="N175" i="9"/>
  <c r="L83" i="9"/>
  <c r="F114" i="9"/>
  <c r="H81" i="9"/>
  <c r="O154" i="9"/>
  <c r="O48" i="9"/>
  <c r="H255" i="9"/>
  <c r="F202" i="9"/>
  <c r="N145" i="9"/>
  <c r="C146" i="9"/>
  <c r="F236" i="9"/>
  <c r="I199" i="9"/>
  <c r="F77" i="9"/>
  <c r="O122" i="9"/>
  <c r="K252" i="9"/>
  <c r="F137" i="9"/>
  <c r="K229" i="9"/>
  <c r="H158" i="9"/>
  <c r="E121" i="9"/>
  <c r="K66" i="3"/>
  <c r="K31" i="3"/>
  <c r="K18" i="3"/>
  <c r="H120" i="9"/>
  <c r="F144" i="9"/>
  <c r="F148" i="9"/>
  <c r="E40" i="9"/>
  <c r="N163" i="9"/>
  <c r="L39" i="9"/>
  <c r="K44" i="9"/>
  <c r="K157" i="9"/>
  <c r="K199" i="9"/>
  <c r="C196" i="9"/>
  <c r="H261" i="9"/>
  <c r="G71" i="3"/>
  <c r="K138" i="9"/>
  <c r="O194" i="9"/>
  <c r="H32" i="9"/>
  <c r="N40" i="9"/>
  <c r="E233" i="9"/>
  <c r="N197" i="9"/>
  <c r="C186" i="9"/>
  <c r="K73" i="3"/>
  <c r="O77" i="9"/>
  <c r="H111" i="9"/>
  <c r="L219" i="9"/>
  <c r="K104" i="9"/>
  <c r="N188" i="9"/>
  <c r="H274" i="9"/>
  <c r="C182" i="9"/>
  <c r="I44" i="9"/>
  <c r="H253" i="9"/>
  <c r="N127" i="9"/>
  <c r="E114" i="9"/>
  <c r="K59" i="3"/>
  <c r="O120" i="9"/>
  <c r="K62" i="3"/>
  <c r="O192" i="9"/>
  <c r="O102" i="9"/>
  <c r="K124" i="9"/>
  <c r="O216" i="9"/>
  <c r="K24" i="5"/>
  <c r="E146" i="9"/>
  <c r="I174" i="9"/>
  <c r="K69" i="9"/>
  <c r="H26" i="9"/>
  <c r="G67" i="3"/>
  <c r="F250" i="9"/>
  <c r="L252" i="9"/>
  <c r="I125" i="9"/>
  <c r="O269" i="9"/>
  <c r="K275" i="9"/>
  <c r="E137" i="9"/>
  <c r="C26" i="9"/>
  <c r="I166" i="9"/>
  <c r="I227" i="9"/>
  <c r="G31" i="3"/>
  <c r="N38" i="9"/>
  <c r="N149" i="9"/>
  <c r="H121" i="9"/>
  <c r="K263" i="9"/>
  <c r="F254" i="9"/>
  <c r="K175" i="9"/>
  <c r="I102" i="9"/>
  <c r="O99" i="9"/>
  <c r="O79" i="9"/>
  <c r="I33" i="9"/>
  <c r="K23" i="3"/>
  <c r="H157" i="9"/>
  <c r="C84" i="9"/>
  <c r="K278" i="9"/>
  <c r="O214" i="9"/>
  <c r="K185" i="9"/>
  <c r="H213" i="9"/>
  <c r="I204" i="9"/>
  <c r="O30" i="9"/>
  <c r="F158" i="9"/>
  <c r="O189" i="9"/>
  <c r="L235" i="9"/>
  <c r="H147" i="9"/>
  <c r="E43" i="9"/>
  <c r="L143" i="9"/>
  <c r="C231" i="9"/>
  <c r="K273" i="9"/>
  <c r="L100" i="9"/>
  <c r="L279" i="9"/>
  <c r="F149" i="9"/>
  <c r="O218" i="9"/>
  <c r="I114" i="9"/>
  <c r="H46" i="9"/>
  <c r="F139" i="9"/>
  <c r="H37" i="9"/>
  <c r="L107" i="9"/>
  <c r="E270" i="9"/>
  <c r="E187" i="9"/>
  <c r="G43" i="3"/>
  <c r="I30" i="9"/>
  <c r="E193" i="9"/>
  <c r="C236" i="9"/>
  <c r="C201" i="9"/>
  <c r="C123" i="9"/>
  <c r="H160" i="9"/>
  <c r="E108" i="9"/>
  <c r="C160" i="9"/>
  <c r="I226" i="9"/>
  <c r="F261" i="9"/>
  <c r="N277" i="9"/>
  <c r="K60" i="9"/>
  <c r="C149" i="9"/>
  <c r="H40" i="9"/>
  <c r="N85" i="9"/>
  <c r="E116" i="9"/>
  <c r="L183" i="9"/>
  <c r="L125" i="9"/>
  <c r="N109" i="9"/>
  <c r="E186" i="9"/>
  <c r="L228" i="9"/>
  <c r="N118" i="9"/>
  <c r="I201" i="9"/>
  <c r="H23" i="9"/>
  <c r="N152" i="9"/>
  <c r="L275" i="9"/>
  <c r="L68" i="9"/>
  <c r="F38" i="9"/>
  <c r="O158" i="9"/>
  <c r="H31" i="9"/>
  <c r="F80" i="9"/>
  <c r="K225" i="9"/>
  <c r="H187" i="9"/>
  <c r="E62" i="9"/>
  <c r="K221" i="9"/>
  <c r="L280" i="9"/>
  <c r="N227" i="9"/>
  <c r="N256" i="9"/>
  <c r="F279" i="9"/>
  <c r="L114" i="9"/>
  <c r="L106" i="9"/>
  <c r="N43" i="9"/>
  <c r="I126" i="9"/>
  <c r="O107" i="9"/>
  <c r="F185" i="9"/>
  <c r="N250" i="9"/>
  <c r="O142" i="9"/>
  <c r="L177" i="9"/>
  <c r="N162" i="9"/>
  <c r="K77" i="9"/>
  <c r="N119" i="9"/>
  <c r="F192" i="9"/>
  <c r="K19" i="5"/>
  <c r="L185" i="9"/>
  <c r="C189" i="9"/>
  <c r="E222" i="9"/>
  <c r="I100" i="9"/>
  <c r="F36" i="9"/>
  <c r="H71" i="9"/>
  <c r="I181" i="9"/>
  <c r="G35" i="3"/>
  <c r="K15" i="3"/>
  <c r="I34" i="9"/>
  <c r="K57" i="3"/>
  <c r="L27" i="9"/>
  <c r="L63" i="9"/>
  <c r="O60" i="9"/>
  <c r="C50" i="9"/>
  <c r="F162" i="9"/>
  <c r="O65" i="9"/>
  <c r="H73" i="9"/>
  <c r="N34" i="9"/>
  <c r="H41" i="9"/>
  <c r="K112" i="9"/>
  <c r="E141" i="9"/>
  <c r="E104" i="9"/>
  <c r="L164" i="9"/>
  <c r="K20" i="5"/>
  <c r="O182" i="9"/>
  <c r="L86" i="9"/>
  <c r="F275" i="9"/>
  <c r="C67" i="9"/>
  <c r="N80" i="9"/>
  <c r="O255" i="9"/>
  <c r="O195" i="9"/>
  <c r="O41" i="3"/>
  <c r="I37" i="9"/>
  <c r="I77" i="9"/>
  <c r="H218" i="9"/>
  <c r="L262" i="9"/>
  <c r="K73" i="9"/>
  <c r="N280" i="9"/>
  <c r="O84" i="9"/>
  <c r="C216" i="9"/>
  <c r="K238" i="9"/>
  <c r="N265" i="9"/>
  <c r="H216" i="9"/>
  <c r="C76" i="9"/>
  <c r="F136" i="9"/>
  <c r="K114" i="9"/>
  <c r="F160" i="9"/>
  <c r="I45" i="9"/>
  <c r="O61" i="3"/>
  <c r="E223" i="9"/>
  <c r="G45" i="3"/>
  <c r="K203" i="9"/>
  <c r="F256" i="9"/>
  <c r="O74" i="3"/>
  <c r="K241" i="9"/>
  <c r="N165" i="9"/>
  <c r="L265" i="9"/>
  <c r="L79" i="9"/>
  <c r="N153" i="9"/>
  <c r="F232" i="9"/>
  <c r="L145" i="9"/>
  <c r="H264" i="9"/>
  <c r="H45" i="9"/>
  <c r="L216" i="9"/>
  <c r="E214" i="9"/>
  <c r="C187" i="9"/>
  <c r="K26" i="9"/>
  <c r="L179" i="9"/>
  <c r="E72" i="9"/>
  <c r="E269" i="9"/>
  <c r="C47" i="9"/>
  <c r="I144" i="9"/>
  <c r="F152" i="9"/>
  <c r="F221" i="9"/>
  <c r="O113" i="9"/>
  <c r="F194" i="9"/>
  <c r="H72" i="9"/>
  <c r="C41" i="9"/>
  <c r="K16" i="5"/>
  <c r="N174" i="9"/>
  <c r="E242" i="9"/>
  <c r="O66" i="9"/>
  <c r="I262" i="9"/>
  <c r="F165" i="9"/>
  <c r="L191" i="9"/>
  <c r="K20" i="3"/>
  <c r="H52" i="9"/>
  <c r="F182" i="9"/>
  <c r="F242" i="9"/>
  <c r="K33" i="3"/>
  <c r="O65" i="3"/>
  <c r="K50" i="3"/>
  <c r="E82" i="9"/>
  <c r="O186" i="9"/>
  <c r="K42" i="3"/>
  <c r="O187" i="9"/>
  <c r="I198" i="9"/>
  <c r="I202" i="9"/>
  <c r="H252" i="9"/>
  <c r="F198" i="9"/>
  <c r="O180" i="9"/>
  <c r="O27" i="9"/>
  <c r="L212" i="9"/>
  <c r="E142" i="9"/>
  <c r="F72" i="9"/>
  <c r="C64" i="9"/>
  <c r="I65" i="9"/>
  <c r="K269" i="9"/>
  <c r="L218" i="9"/>
  <c r="I52" i="9"/>
  <c r="K196" i="9"/>
  <c r="F26" i="9"/>
  <c r="F270" i="9"/>
  <c r="H140" i="9"/>
  <c r="I35" i="9"/>
  <c r="K68" i="3"/>
  <c r="C165" i="9"/>
  <c r="I82" i="9"/>
  <c r="K193" i="9"/>
  <c r="L30" i="9"/>
  <c r="K70" i="9"/>
  <c r="N49" i="9"/>
  <c r="K240" i="9"/>
  <c r="H77" i="9"/>
  <c r="K18" i="5"/>
  <c r="O73" i="9"/>
  <c r="C217" i="9"/>
  <c r="K30" i="9"/>
  <c r="K98" i="9"/>
  <c r="C176" i="9"/>
  <c r="O104" i="9"/>
  <c r="O109" i="9"/>
  <c r="K40" i="9"/>
  <c r="C43" i="9"/>
  <c r="O101" i="9"/>
  <c r="H36" i="9"/>
  <c r="K83" i="9"/>
  <c r="N273" i="9"/>
  <c r="O68" i="3"/>
  <c r="C38" i="9"/>
  <c r="C198" i="9"/>
  <c r="O28" i="9"/>
  <c r="E255" i="9"/>
  <c r="F280" i="9"/>
  <c r="E180" i="9"/>
  <c r="E263" i="9"/>
  <c r="E139" i="9"/>
  <c r="N220" i="9"/>
  <c r="N199" i="9"/>
  <c r="I74" i="9"/>
  <c r="L234" i="9"/>
  <c r="C22" i="9"/>
  <c r="K52" i="9"/>
  <c r="K22" i="5"/>
  <c r="K160" i="9"/>
  <c r="F35" i="9"/>
  <c r="E89" i="9"/>
  <c r="O32" i="3"/>
  <c r="L225" i="9"/>
  <c r="E98" i="9"/>
  <c r="E60" i="9"/>
  <c r="C46" i="9"/>
  <c r="C104" i="9"/>
  <c r="I260" i="9"/>
  <c r="C138" i="9"/>
  <c r="O111" i="9"/>
  <c r="K7" i="5"/>
  <c r="N46" i="9"/>
  <c r="I120" i="9"/>
  <c r="I161" i="9"/>
  <c r="E64" i="9"/>
  <c r="E63" i="9"/>
  <c r="L110" i="9"/>
  <c r="C48" i="9"/>
  <c r="C183" i="9"/>
  <c r="O33" i="3"/>
  <c r="F89" i="9"/>
  <c r="K22" i="9"/>
  <c r="I189" i="9"/>
  <c r="F45" i="9"/>
  <c r="K220" i="9"/>
  <c r="C61" i="9"/>
  <c r="I216" i="9"/>
  <c r="H269" i="9"/>
  <c r="K166" i="9"/>
  <c r="I138" i="9"/>
  <c r="K74" i="3"/>
  <c r="I191" i="9"/>
  <c r="N221" i="9"/>
  <c r="O50" i="9"/>
  <c r="O69" i="3"/>
  <c r="C100" i="9"/>
  <c r="I270" i="9"/>
  <c r="H165" i="9"/>
  <c r="O203" i="9"/>
  <c r="K187" i="9"/>
  <c r="E235" i="9"/>
  <c r="K48" i="3"/>
  <c r="O35" i="3"/>
  <c r="K8" i="3"/>
  <c r="O85" i="9"/>
  <c r="K56" i="3"/>
  <c r="H190" i="9"/>
  <c r="K11" i="3"/>
  <c r="I251" i="9"/>
  <c r="F32" i="9"/>
  <c r="C265" i="9"/>
  <c r="L220" i="9"/>
  <c r="F151" i="9"/>
  <c r="L152" i="9"/>
  <c r="I240" i="9"/>
  <c r="C268" i="9"/>
  <c r="N31" i="9"/>
  <c r="K51" i="9"/>
  <c r="F74" i="9"/>
  <c r="I46" i="9"/>
  <c r="H107" i="9"/>
  <c r="E264" i="9"/>
  <c r="H239" i="9"/>
  <c r="G32" i="3"/>
  <c r="L118" i="9"/>
  <c r="N23" i="9"/>
  <c r="H254" i="9"/>
  <c r="F60" i="9"/>
  <c r="C36" i="9"/>
  <c r="K67" i="3"/>
  <c r="L71" i="9"/>
  <c r="L109" i="9"/>
  <c r="C203" i="9"/>
  <c r="L226" i="9"/>
  <c r="K72" i="9"/>
  <c r="K86" i="9"/>
  <c r="H229" i="9"/>
  <c r="L175" i="9"/>
  <c r="N215" i="9"/>
  <c r="I156" i="9"/>
  <c r="L272" i="9"/>
  <c r="O51" i="9"/>
  <c r="E216" i="9"/>
  <c r="C166" i="9"/>
  <c r="F50" i="9"/>
  <c r="C233" i="9"/>
  <c r="K163" i="9"/>
  <c r="C102" i="9"/>
  <c r="E155" i="9"/>
  <c r="I141" i="9"/>
  <c r="O174" i="9"/>
  <c r="E254" i="9"/>
  <c r="N186" i="9"/>
  <c r="F264" i="9"/>
  <c r="O200" i="9"/>
  <c r="K176" i="9"/>
  <c r="O280" i="9"/>
  <c r="C280" i="9"/>
  <c r="H159" i="9"/>
  <c r="I127" i="9"/>
  <c r="O72" i="3"/>
  <c r="K255" i="9"/>
  <c r="F146" i="9"/>
  <c r="L22" i="9"/>
  <c r="C202" i="9"/>
  <c r="N190" i="9"/>
  <c r="O177" i="9"/>
  <c r="N50" i="9"/>
  <c r="C52" i="9"/>
  <c r="N252" i="9"/>
  <c r="K197" i="9"/>
  <c r="H143" i="9"/>
  <c r="I200" i="9"/>
  <c r="K25" i="3"/>
  <c r="H217" i="9"/>
  <c r="O62" i="3"/>
  <c r="I179" i="9"/>
  <c r="E67" i="9"/>
  <c r="H200" i="9"/>
  <c r="L138" i="9"/>
  <c r="H194" i="9"/>
  <c r="I49" i="9"/>
  <c r="C223" i="9"/>
  <c r="L24" i="9"/>
  <c r="L90" i="9"/>
  <c r="L123" i="9"/>
  <c r="C197" i="9"/>
  <c r="L67" i="9"/>
  <c r="N231" i="9"/>
  <c r="L213" i="9"/>
  <c r="L227" i="9"/>
  <c r="K137" i="9"/>
  <c r="C266" i="9"/>
  <c r="E24" i="9"/>
  <c r="C28" i="9"/>
  <c r="N102" i="9"/>
  <c r="H176" i="9"/>
  <c r="N65" i="9"/>
  <c r="H175" i="9"/>
  <c r="N201" i="9"/>
  <c r="L124" i="9"/>
  <c r="N177" i="9"/>
  <c r="O67" i="3"/>
  <c r="C164" i="9"/>
  <c r="E184" i="9"/>
  <c r="N47" i="9"/>
  <c r="N25" i="9"/>
  <c r="H82" i="9"/>
  <c r="F227" i="9"/>
  <c r="N253" i="9"/>
  <c r="F117" i="9"/>
  <c r="H196" i="9"/>
  <c r="K10" i="5"/>
  <c r="O140" i="9"/>
  <c r="O201" i="9"/>
  <c r="N115" i="9"/>
  <c r="K80" i="9"/>
  <c r="K153" i="9"/>
  <c r="I234" i="9"/>
  <c r="E35" i="9"/>
  <c r="G37" i="3"/>
  <c r="O70" i="9"/>
  <c r="F197" i="9"/>
  <c r="E202" i="9"/>
  <c r="K109" i="9"/>
  <c r="H50" i="9"/>
  <c r="C105" i="9"/>
  <c r="L153" i="9"/>
  <c r="I47" i="9"/>
  <c r="O273" i="9"/>
  <c r="G105" i="9" l="1"/>
  <c r="J105" i="9"/>
  <c r="D105" i="9"/>
  <c r="M105" i="9"/>
  <c r="J37" i="3"/>
  <c r="H37" i="3"/>
  <c r="I37" i="3"/>
  <c r="M10" i="5"/>
  <c r="N10" i="5"/>
  <c r="L10" i="5"/>
  <c r="G164" i="9"/>
  <c r="M164" i="9"/>
  <c r="D164" i="9"/>
  <c r="J164" i="9"/>
  <c r="R67" i="3"/>
  <c r="P67" i="3"/>
  <c r="Q67" i="3"/>
  <c r="D28" i="9"/>
  <c r="G28" i="9"/>
  <c r="J28" i="9"/>
  <c r="M28" i="9"/>
  <c r="D266" i="9"/>
  <c r="M266" i="9"/>
  <c r="J266" i="9"/>
  <c r="G266" i="9"/>
  <c r="D197" i="9"/>
  <c r="J197" i="9"/>
  <c r="M197" i="9"/>
  <c r="G197" i="9"/>
  <c r="D223" i="9"/>
  <c r="G223" i="9"/>
  <c r="M223" i="9"/>
  <c r="J223" i="9"/>
  <c r="Q62" i="3"/>
  <c r="R62" i="3"/>
  <c r="P62" i="3"/>
  <c r="N25" i="3"/>
  <c r="M25" i="3"/>
  <c r="L25" i="3"/>
  <c r="J52" i="9"/>
  <c r="D52" i="9"/>
  <c r="G52" i="9"/>
  <c r="M52" i="9"/>
  <c r="G202" i="9"/>
  <c r="M202" i="9"/>
  <c r="J202" i="9"/>
  <c r="D202" i="9"/>
  <c r="L54" i="9"/>
  <c r="K54" i="9" s="1"/>
  <c r="J16" i="9" s="1"/>
  <c r="Q72" i="3"/>
  <c r="P72" i="3"/>
  <c r="R72" i="3"/>
  <c r="J280" i="9"/>
  <c r="M280" i="9"/>
  <c r="G280" i="9"/>
  <c r="D280" i="9"/>
  <c r="O206" i="9"/>
  <c r="N206" i="9" s="1"/>
  <c r="M8" i="9" s="1"/>
  <c r="M102" i="9"/>
  <c r="G102" i="9"/>
  <c r="J102" i="9"/>
  <c r="D102" i="9"/>
  <c r="M233" i="9"/>
  <c r="G233" i="9"/>
  <c r="D233" i="9"/>
  <c r="J233" i="9"/>
  <c r="J166" i="9"/>
  <c r="M166" i="9"/>
  <c r="D166" i="9"/>
  <c r="G166" i="9"/>
  <c r="M203" i="9"/>
  <c r="J203" i="9"/>
  <c r="D203" i="9"/>
  <c r="G203" i="9"/>
  <c r="N67" i="3"/>
  <c r="M67" i="3"/>
  <c r="L67" i="3"/>
  <c r="D36" i="9"/>
  <c r="M36" i="9"/>
  <c r="J36" i="9"/>
  <c r="G36" i="9"/>
  <c r="F92" i="9"/>
  <c r="E92" i="9" s="1"/>
  <c r="D4" i="9" s="1"/>
  <c r="H32" i="3"/>
  <c r="J32" i="3"/>
  <c r="I32" i="3"/>
  <c r="G268" i="9"/>
  <c r="D268" i="9"/>
  <c r="J268" i="9"/>
  <c r="M268" i="9"/>
  <c r="M265" i="9"/>
  <c r="J265" i="9"/>
  <c r="G265" i="9"/>
  <c r="D265" i="9"/>
  <c r="M11" i="3"/>
  <c r="L11" i="3"/>
  <c r="N11" i="3"/>
  <c r="L56" i="3"/>
  <c r="M56" i="3"/>
  <c r="N56" i="3"/>
  <c r="L8" i="3"/>
  <c r="N8" i="3"/>
  <c r="M8" i="3"/>
  <c r="Q35" i="3"/>
  <c r="P35" i="3"/>
  <c r="R35" i="3"/>
  <c r="M48" i="3"/>
  <c r="L48" i="3"/>
  <c r="N48" i="3"/>
  <c r="M100" i="9"/>
  <c r="G100" i="9"/>
  <c r="J100" i="9"/>
  <c r="D100" i="9"/>
  <c r="R69" i="3"/>
  <c r="Q69" i="3"/>
  <c r="P69" i="3"/>
  <c r="N74" i="3"/>
  <c r="L74" i="3"/>
  <c r="M74" i="3"/>
  <c r="J61" i="9"/>
  <c r="G61" i="9"/>
  <c r="M61" i="9"/>
  <c r="D61" i="9"/>
  <c r="P33" i="3"/>
  <c r="Q33" i="3"/>
  <c r="R33" i="3"/>
  <c r="D183" i="9"/>
  <c r="M183" i="9"/>
  <c r="J183" i="9"/>
  <c r="G183" i="9"/>
  <c r="M48" i="9"/>
  <c r="D48" i="9"/>
  <c r="J48" i="9"/>
  <c r="G48" i="9"/>
  <c r="M7" i="5"/>
  <c r="N7" i="5"/>
  <c r="L7" i="5"/>
  <c r="M138" i="9"/>
  <c r="J138" i="9"/>
  <c r="G138" i="9"/>
  <c r="D138" i="9"/>
  <c r="G104" i="9"/>
  <c r="D104" i="9"/>
  <c r="J104" i="9"/>
  <c r="M104" i="9"/>
  <c r="G46" i="9"/>
  <c r="M46" i="9"/>
  <c r="J46" i="9"/>
  <c r="D46" i="9"/>
  <c r="P32" i="3"/>
  <c r="Q32" i="3"/>
  <c r="R32" i="3"/>
  <c r="L22" i="5"/>
  <c r="M22" i="5"/>
  <c r="N22" i="5"/>
  <c r="J22" i="9"/>
  <c r="G22" i="9"/>
  <c r="D22" i="9"/>
  <c r="C54" i="9"/>
  <c r="M22" i="9"/>
  <c r="M198" i="9"/>
  <c r="D198" i="9"/>
  <c r="J198" i="9"/>
  <c r="G198" i="9"/>
  <c r="J38" i="9"/>
  <c r="G38" i="9"/>
  <c r="D38" i="9"/>
  <c r="M38" i="9"/>
  <c r="R68" i="3"/>
  <c r="Q68" i="3"/>
  <c r="P68" i="3"/>
  <c r="J43" i="9"/>
  <c r="D43" i="9"/>
  <c r="M43" i="9"/>
  <c r="G43" i="9"/>
  <c r="M176" i="9"/>
  <c r="J176" i="9"/>
  <c r="D176" i="9"/>
  <c r="G176" i="9"/>
  <c r="J217" i="9"/>
  <c r="M217" i="9"/>
  <c r="G217" i="9"/>
  <c r="D217" i="9"/>
  <c r="N18" i="5"/>
  <c r="L18" i="5"/>
  <c r="M18" i="5"/>
  <c r="G165" i="9"/>
  <c r="D165" i="9"/>
  <c r="M165" i="9"/>
  <c r="J165" i="9"/>
  <c r="M68" i="3"/>
  <c r="L68" i="3"/>
  <c r="N68" i="3"/>
  <c r="D64" i="9"/>
  <c r="J64" i="9"/>
  <c r="G64" i="9"/>
  <c r="M64" i="9"/>
  <c r="L244" i="9"/>
  <c r="K244" i="9" s="1"/>
  <c r="J10" i="9" s="1"/>
  <c r="M42" i="3"/>
  <c r="N42" i="3"/>
  <c r="L42" i="3"/>
  <c r="M50" i="3"/>
  <c r="L50" i="3"/>
  <c r="N50" i="3"/>
  <c r="Q65" i="3"/>
  <c r="P65" i="3"/>
  <c r="R65" i="3"/>
  <c r="L33" i="3"/>
  <c r="N33" i="3"/>
  <c r="M33" i="3"/>
  <c r="N20" i="3"/>
  <c r="M20" i="3"/>
  <c r="L20" i="3"/>
  <c r="N16" i="5"/>
  <c r="M16" i="5"/>
  <c r="L16" i="5"/>
  <c r="M41" i="9"/>
  <c r="G41" i="9"/>
  <c r="J41" i="9"/>
  <c r="D41" i="9"/>
  <c r="D47" i="9"/>
  <c r="G47" i="9"/>
  <c r="M47" i="9"/>
  <c r="J47" i="9"/>
  <c r="D187" i="9"/>
  <c r="G187" i="9"/>
  <c r="M187" i="9"/>
  <c r="J187" i="9"/>
  <c r="Q74" i="3"/>
  <c r="R74" i="3"/>
  <c r="P74" i="3"/>
  <c r="H45" i="3"/>
  <c r="J45" i="3"/>
  <c r="I45" i="3"/>
  <c r="Q61" i="3"/>
  <c r="P61" i="3"/>
  <c r="R61" i="3"/>
  <c r="F168" i="9"/>
  <c r="E168" i="9" s="1"/>
  <c r="D12" i="9" s="1"/>
  <c r="J76" i="9"/>
  <c r="D76" i="9"/>
  <c r="M76" i="9"/>
  <c r="G76" i="9"/>
  <c r="G216" i="9"/>
  <c r="M216" i="9"/>
  <c r="J216" i="9"/>
  <c r="D216" i="9"/>
  <c r="R41" i="3"/>
  <c r="P41" i="3"/>
  <c r="Q41" i="3"/>
  <c r="G67" i="9"/>
  <c r="M67" i="9"/>
  <c r="D67" i="9"/>
  <c r="J67" i="9"/>
  <c r="L20" i="5"/>
  <c r="M20" i="5"/>
  <c r="N20" i="5"/>
  <c r="D50" i="9"/>
  <c r="J50" i="9"/>
  <c r="G50" i="9"/>
  <c r="M50" i="9"/>
  <c r="O92" i="9"/>
  <c r="N92" i="9" s="1"/>
  <c r="M4" i="9" s="1"/>
  <c r="N57" i="3"/>
  <c r="L57" i="3"/>
  <c r="M57" i="3"/>
  <c r="L15" i="3"/>
  <c r="N15" i="3"/>
  <c r="M15" i="3"/>
  <c r="J35" i="3"/>
  <c r="H35" i="3"/>
  <c r="I35" i="3"/>
  <c r="M189" i="9"/>
  <c r="J189" i="9"/>
  <c r="G189" i="9"/>
  <c r="D189" i="9"/>
  <c r="N19" i="5"/>
  <c r="M19" i="5"/>
  <c r="L19" i="5"/>
  <c r="G149" i="9"/>
  <c r="M149" i="9"/>
  <c r="D149" i="9"/>
  <c r="J149" i="9"/>
  <c r="G160" i="9"/>
  <c r="D160" i="9"/>
  <c r="J160" i="9"/>
  <c r="M160" i="9"/>
  <c r="D123" i="9"/>
  <c r="G123" i="9"/>
  <c r="J123" i="9"/>
  <c r="M123" i="9"/>
  <c r="M201" i="9"/>
  <c r="D201" i="9"/>
  <c r="J201" i="9"/>
  <c r="G201" i="9"/>
  <c r="J236" i="9"/>
  <c r="M236" i="9"/>
  <c r="D236" i="9"/>
  <c r="G236" i="9"/>
  <c r="H43" i="3"/>
  <c r="J43" i="3"/>
  <c r="I43" i="3"/>
  <c r="J231" i="9"/>
  <c r="G231" i="9"/>
  <c r="D231" i="9"/>
  <c r="M231" i="9"/>
  <c r="D84" i="9"/>
  <c r="J84" i="9"/>
  <c r="G84" i="9"/>
  <c r="M84" i="9"/>
  <c r="N23" i="3"/>
  <c r="L23" i="3"/>
  <c r="M23" i="3"/>
  <c r="I31" i="3"/>
  <c r="H31" i="3"/>
  <c r="J31" i="3"/>
  <c r="M26" i="9"/>
  <c r="D26" i="9"/>
  <c r="G26" i="9"/>
  <c r="J26" i="9"/>
  <c r="F282" i="9"/>
  <c r="E282" i="9" s="1"/>
  <c r="D14" i="9" s="1"/>
  <c r="J67" i="3"/>
  <c r="I67" i="3"/>
  <c r="H67" i="3"/>
  <c r="I206" i="9"/>
  <c r="H206" i="9" s="1"/>
  <c r="G8" i="9" s="1"/>
  <c r="L24" i="5"/>
  <c r="N24" i="5"/>
  <c r="M24" i="5"/>
  <c r="M62" i="3"/>
  <c r="L62" i="3"/>
  <c r="N62" i="3"/>
  <c r="L59" i="3"/>
  <c r="M59" i="3"/>
  <c r="N59" i="3"/>
  <c r="G182" i="9"/>
  <c r="D182" i="9"/>
  <c r="M182" i="9"/>
  <c r="J182" i="9"/>
  <c r="M73" i="3"/>
  <c r="N73" i="3"/>
  <c r="L73" i="3"/>
  <c r="M186" i="9"/>
  <c r="D186" i="9"/>
  <c r="G186" i="9"/>
  <c r="J186" i="9"/>
  <c r="I71" i="3"/>
  <c r="J71" i="3"/>
  <c r="H71" i="3"/>
  <c r="D196" i="9"/>
  <c r="G196" i="9"/>
  <c r="J196" i="9"/>
  <c r="M196" i="9"/>
  <c r="M18" i="3"/>
  <c r="N18" i="3"/>
  <c r="L18" i="3"/>
  <c r="N31" i="3"/>
  <c r="L31" i="3"/>
  <c r="M31" i="3"/>
  <c r="M66" i="3"/>
  <c r="L66" i="3"/>
  <c r="N66" i="3"/>
  <c r="J146" i="9"/>
  <c r="M146" i="9"/>
  <c r="D146" i="9"/>
  <c r="G146" i="9"/>
  <c r="J73" i="9"/>
  <c r="G73" i="9"/>
  <c r="D73" i="9"/>
  <c r="M73" i="9"/>
  <c r="D175" i="9"/>
  <c r="G175" i="9"/>
  <c r="M175" i="9"/>
  <c r="J175" i="9"/>
  <c r="M122" i="9"/>
  <c r="G122" i="9"/>
  <c r="J122" i="9"/>
  <c r="D122" i="9"/>
  <c r="G271" i="9"/>
  <c r="M271" i="9"/>
  <c r="J271" i="9"/>
  <c r="D271" i="9"/>
  <c r="G156" i="9"/>
  <c r="M156" i="9"/>
  <c r="J156" i="9"/>
  <c r="D156" i="9"/>
  <c r="M157" i="9"/>
  <c r="J157" i="9"/>
  <c r="G157" i="9"/>
  <c r="D157" i="9"/>
  <c r="J184" i="9"/>
  <c r="G184" i="9"/>
  <c r="D184" i="9"/>
  <c r="M184" i="9"/>
  <c r="N22" i="3"/>
  <c r="M22" i="3"/>
  <c r="L22" i="3"/>
  <c r="L46" i="3"/>
  <c r="N46" i="3"/>
  <c r="M46" i="3"/>
  <c r="Q70" i="3"/>
  <c r="R70" i="3"/>
  <c r="P70" i="3"/>
  <c r="M72" i="3"/>
  <c r="L72" i="3"/>
  <c r="N72" i="3"/>
  <c r="J106" i="9"/>
  <c r="D106" i="9"/>
  <c r="G106" i="9"/>
  <c r="M106" i="9"/>
  <c r="N10" i="3"/>
  <c r="M10" i="3"/>
  <c r="L10" i="3"/>
  <c r="J200" i="9"/>
  <c r="G200" i="9"/>
  <c r="D200" i="9"/>
  <c r="M200" i="9"/>
  <c r="G40" i="9"/>
  <c r="M40" i="9"/>
  <c r="J40" i="9"/>
  <c r="D40" i="9"/>
  <c r="L168" i="9"/>
  <c r="K168" i="9" s="1"/>
  <c r="J12" i="9" s="1"/>
  <c r="D24" i="9"/>
  <c r="G24" i="9"/>
  <c r="M24" i="9"/>
  <c r="J24" i="9"/>
  <c r="H39" i="3"/>
  <c r="I39" i="3"/>
  <c r="J39" i="3"/>
  <c r="N12" i="5"/>
  <c r="L12" i="5"/>
  <c r="M12" i="5"/>
  <c r="D193" i="9"/>
  <c r="J193" i="9"/>
  <c r="M193" i="9"/>
  <c r="G193" i="9"/>
  <c r="M261" i="9"/>
  <c r="D261" i="9"/>
  <c r="J261" i="9"/>
  <c r="G261" i="9"/>
  <c r="L60" i="3"/>
  <c r="M60" i="3"/>
  <c r="N60" i="3"/>
  <c r="D204" i="9"/>
  <c r="G204" i="9"/>
  <c r="M204" i="9"/>
  <c r="J204" i="9"/>
  <c r="J107" i="9"/>
  <c r="D107" i="9"/>
  <c r="G107" i="9"/>
  <c r="M107" i="9"/>
  <c r="M177" i="9"/>
  <c r="G177" i="9"/>
  <c r="D177" i="9"/>
  <c r="J177" i="9"/>
  <c r="J68" i="3"/>
  <c r="H68" i="3"/>
  <c r="I68" i="3"/>
  <c r="P60" i="3"/>
  <c r="Q60" i="3"/>
  <c r="R60" i="3"/>
  <c r="D195" i="9"/>
  <c r="M195" i="9"/>
  <c r="J195" i="9"/>
  <c r="G195" i="9"/>
  <c r="M13" i="3"/>
  <c r="N13" i="3"/>
  <c r="L13" i="3"/>
  <c r="J253" i="9"/>
  <c r="M253" i="9"/>
  <c r="D253" i="9"/>
  <c r="G253" i="9"/>
  <c r="D257" i="9"/>
  <c r="J257" i="9"/>
  <c r="M257" i="9"/>
  <c r="G257" i="9"/>
  <c r="J111" i="9"/>
  <c r="G111" i="9"/>
  <c r="M111" i="9"/>
  <c r="D111" i="9"/>
  <c r="D65" i="9"/>
  <c r="G65" i="9"/>
  <c r="J65" i="9"/>
  <c r="M65" i="9"/>
  <c r="M127" i="9"/>
  <c r="D127" i="9"/>
  <c r="J127" i="9"/>
  <c r="G127" i="9"/>
  <c r="D264" i="9"/>
  <c r="J264" i="9"/>
  <c r="G264" i="9"/>
  <c r="M264" i="9"/>
  <c r="N43" i="3"/>
  <c r="M43" i="3"/>
  <c r="L43" i="3"/>
  <c r="Q39" i="3"/>
  <c r="R39" i="3"/>
  <c r="P39" i="3"/>
  <c r="Q56" i="3"/>
  <c r="P56" i="3"/>
  <c r="R56" i="3"/>
  <c r="M29" i="9"/>
  <c r="J29" i="9"/>
  <c r="G29" i="9"/>
  <c r="D29" i="9"/>
  <c r="N47" i="3"/>
  <c r="L47" i="3"/>
  <c r="M47" i="3"/>
  <c r="G34" i="9"/>
  <c r="D34" i="9"/>
  <c r="J34" i="9"/>
  <c r="M34" i="9"/>
  <c r="H33" i="3"/>
  <c r="J33" i="3"/>
  <c r="I33" i="3"/>
  <c r="J58" i="3"/>
  <c r="H58" i="3"/>
  <c r="I58" i="3"/>
  <c r="G179" i="9"/>
  <c r="J179" i="9"/>
  <c r="M179" i="9"/>
  <c r="D179" i="9"/>
  <c r="J188" i="9"/>
  <c r="G188" i="9"/>
  <c r="D188" i="9"/>
  <c r="M188" i="9"/>
  <c r="D220" i="9"/>
  <c r="J220" i="9"/>
  <c r="M220" i="9"/>
  <c r="G220" i="9"/>
  <c r="M212" i="9"/>
  <c r="G212" i="9"/>
  <c r="C244" i="9"/>
  <c r="D212" i="9"/>
  <c r="J212" i="9"/>
  <c r="I130" i="9"/>
  <c r="H130" i="9" s="1"/>
  <c r="G6" i="9" s="1"/>
  <c r="N32" i="3"/>
  <c r="L32" i="3"/>
  <c r="M32" i="3"/>
  <c r="M41" i="3"/>
  <c r="N41" i="3"/>
  <c r="L41" i="3"/>
  <c r="O130" i="9"/>
  <c r="N130" i="9" s="1"/>
  <c r="M6" i="9" s="1"/>
  <c r="M142" i="9"/>
  <c r="D142" i="9"/>
  <c r="J142" i="9"/>
  <c r="G142" i="9"/>
  <c r="D263" i="9"/>
  <c r="G263" i="9"/>
  <c r="M263" i="9"/>
  <c r="J263" i="9"/>
  <c r="L45" i="3"/>
  <c r="N45" i="3"/>
  <c r="M45" i="3"/>
  <c r="D126" i="9"/>
  <c r="G126" i="9"/>
  <c r="J126" i="9"/>
  <c r="M126" i="9"/>
  <c r="G83" i="9"/>
  <c r="J83" i="9"/>
  <c r="D83" i="9"/>
  <c r="M83" i="9"/>
  <c r="L17" i="3"/>
  <c r="N17" i="3"/>
  <c r="M17" i="3"/>
  <c r="G108" i="9"/>
  <c r="J108" i="9"/>
  <c r="M108" i="9"/>
  <c r="D108" i="9"/>
  <c r="N9" i="5"/>
  <c r="M9" i="5"/>
  <c r="L9" i="5"/>
  <c r="M63" i="3"/>
  <c r="N63" i="3"/>
  <c r="L63" i="3"/>
  <c r="M227" i="9"/>
  <c r="D227" i="9"/>
  <c r="J227" i="9"/>
  <c r="G227" i="9"/>
  <c r="F244" i="9"/>
  <c r="E244" i="9" s="1"/>
  <c r="D10" i="9" s="1"/>
  <c r="L35" i="3"/>
  <c r="M35" i="3"/>
  <c r="N35" i="3"/>
  <c r="I168" i="9"/>
  <c r="H168" i="9" s="1"/>
  <c r="G12" i="9" s="1"/>
  <c r="O282" i="9"/>
  <c r="N282" i="9" s="1"/>
  <c r="M14" i="9" s="1"/>
  <c r="J77" i="9"/>
  <c r="D77" i="9"/>
  <c r="G77" i="9"/>
  <c r="M77" i="9"/>
  <c r="M180" i="9"/>
  <c r="J180" i="9"/>
  <c r="G180" i="9"/>
  <c r="D180" i="9"/>
  <c r="I282" i="9"/>
  <c r="H282" i="9" s="1"/>
  <c r="G14" i="9" s="1"/>
  <c r="H61" i="3"/>
  <c r="I61" i="3"/>
  <c r="J61" i="3"/>
  <c r="G234" i="9"/>
  <c r="M234" i="9"/>
  <c r="J234" i="9"/>
  <c r="D234" i="9"/>
  <c r="J74" i="3"/>
  <c r="H74" i="3"/>
  <c r="I74" i="3"/>
  <c r="P47" i="3"/>
  <c r="Q47" i="3"/>
  <c r="R47" i="3"/>
  <c r="Q71" i="3"/>
  <c r="P71" i="3"/>
  <c r="R71" i="3"/>
  <c r="J259" i="9"/>
  <c r="M259" i="9"/>
  <c r="G259" i="9"/>
  <c r="D259" i="9"/>
  <c r="L70" i="3"/>
  <c r="N70" i="3"/>
  <c r="M70" i="3"/>
  <c r="M71" i="3"/>
  <c r="N71" i="3"/>
  <c r="L71" i="3"/>
  <c r="F130" i="9"/>
  <c r="E130" i="9" s="1"/>
  <c r="D6" i="9" s="1"/>
  <c r="G240" i="9"/>
  <c r="D240" i="9"/>
  <c r="M240" i="9"/>
  <c r="J240" i="9"/>
  <c r="J151" i="9"/>
  <c r="M151" i="9"/>
  <c r="G151" i="9"/>
  <c r="D151" i="9"/>
  <c r="R37" i="3"/>
  <c r="Q37" i="3"/>
  <c r="P37" i="3"/>
  <c r="I54" i="9"/>
  <c r="H54" i="9" s="1"/>
  <c r="G16" i="9" s="1"/>
  <c r="D37" i="9"/>
  <c r="G37" i="9"/>
  <c r="M37" i="9"/>
  <c r="J37" i="9"/>
  <c r="R50" i="3"/>
  <c r="Q50" i="3"/>
  <c r="P50" i="3"/>
  <c r="M152" i="9"/>
  <c r="G152" i="9"/>
  <c r="D152" i="9"/>
  <c r="J152" i="9"/>
  <c r="L44" i="3"/>
  <c r="N44" i="3"/>
  <c r="M44" i="3"/>
  <c r="I42" i="3"/>
  <c r="J42" i="3"/>
  <c r="H42" i="3"/>
  <c r="M267" i="9"/>
  <c r="G267" i="9"/>
  <c r="J267" i="9"/>
  <c r="D267" i="9"/>
  <c r="H57" i="3"/>
  <c r="I57" i="3"/>
  <c r="J57" i="3"/>
  <c r="J41" i="3"/>
  <c r="I41" i="3"/>
  <c r="H41" i="3"/>
  <c r="I92" i="9"/>
  <c r="H92" i="9" s="1"/>
  <c r="G4" i="9" s="1"/>
  <c r="M141" i="9"/>
  <c r="D141" i="9"/>
  <c r="J141" i="9"/>
  <c r="G141" i="9"/>
  <c r="H75" i="3"/>
  <c r="J75" i="3"/>
  <c r="I75" i="3"/>
  <c r="G39" i="9"/>
  <c r="M39" i="9"/>
  <c r="J39" i="9"/>
  <c r="D39" i="9"/>
  <c r="O244" i="9"/>
  <c r="N244" i="9" s="1"/>
  <c r="M10" i="9" s="1"/>
  <c r="J40" i="3"/>
  <c r="H40" i="3"/>
  <c r="I40" i="3"/>
  <c r="R44" i="3"/>
  <c r="Q44" i="3"/>
  <c r="P44" i="3"/>
  <c r="D221" i="9"/>
  <c r="M221" i="9"/>
  <c r="G221" i="9"/>
  <c r="J221" i="9"/>
  <c r="J69" i="3"/>
  <c r="H69" i="3"/>
  <c r="I69" i="3"/>
  <c r="J192" i="9"/>
  <c r="G192" i="9"/>
  <c r="M192" i="9"/>
  <c r="D192" i="9"/>
  <c r="D258" i="9"/>
  <c r="G258" i="9"/>
  <c r="J258" i="9"/>
  <c r="M258" i="9"/>
  <c r="J34" i="3"/>
  <c r="I34" i="3"/>
  <c r="H34" i="3"/>
  <c r="H48" i="3"/>
  <c r="J48" i="3"/>
  <c r="I48" i="3"/>
  <c r="R40" i="3"/>
  <c r="Q40" i="3"/>
  <c r="P40" i="3"/>
  <c r="D120" i="9"/>
  <c r="G120" i="9"/>
  <c r="J120" i="9"/>
  <c r="M120" i="9"/>
  <c r="I56" i="3"/>
  <c r="H56" i="3"/>
  <c r="J56" i="3"/>
  <c r="M64" i="3"/>
  <c r="L64" i="3"/>
  <c r="N64" i="3"/>
  <c r="N61" i="3"/>
  <c r="L61" i="3"/>
  <c r="M61" i="3"/>
  <c r="G226" i="9"/>
  <c r="J226" i="9"/>
  <c r="D226" i="9"/>
  <c r="M226" i="9"/>
  <c r="J228" i="9"/>
  <c r="D228" i="9"/>
  <c r="M228" i="9"/>
  <c r="G228" i="9"/>
  <c r="G74" i="9"/>
  <c r="D74" i="9"/>
  <c r="M74" i="9"/>
  <c r="J74" i="9"/>
  <c r="M230" i="9"/>
  <c r="D230" i="9"/>
  <c r="J230" i="9"/>
  <c r="G230" i="9"/>
  <c r="L23" i="5"/>
  <c r="N23" i="5"/>
  <c r="M23" i="5"/>
  <c r="M14" i="5"/>
  <c r="N14" i="5"/>
  <c r="L14" i="5"/>
  <c r="M273" i="9"/>
  <c r="J273" i="9"/>
  <c r="D273" i="9"/>
  <c r="G273" i="9"/>
  <c r="M19" i="3"/>
  <c r="N19" i="3"/>
  <c r="L19" i="3"/>
  <c r="D225" i="9"/>
  <c r="G225" i="9"/>
  <c r="M225" i="9"/>
  <c r="J225" i="9"/>
  <c r="Q66" i="3"/>
  <c r="R66" i="3"/>
  <c r="P66" i="3"/>
  <c r="J278" i="9"/>
  <c r="D278" i="9"/>
  <c r="G278" i="9"/>
  <c r="M278" i="9"/>
  <c r="D30" i="9"/>
  <c r="J30" i="9"/>
  <c r="M30" i="9"/>
  <c r="G30" i="9"/>
  <c r="M238" i="9"/>
  <c r="D238" i="9"/>
  <c r="J238" i="9"/>
  <c r="G238" i="9"/>
  <c r="D239" i="9"/>
  <c r="G239" i="9"/>
  <c r="J239" i="9"/>
  <c r="M239" i="9"/>
  <c r="R42" i="3"/>
  <c r="Q42" i="3"/>
  <c r="P42" i="3"/>
  <c r="N24" i="3"/>
  <c r="L24" i="3"/>
  <c r="M24" i="3"/>
  <c r="D128" i="9"/>
  <c r="G128" i="9"/>
  <c r="J128" i="9"/>
  <c r="M128" i="9"/>
  <c r="M25" i="5"/>
  <c r="N25" i="5"/>
  <c r="L25" i="5"/>
  <c r="D88" i="9"/>
  <c r="J88" i="9"/>
  <c r="M88" i="9"/>
  <c r="G88" i="9"/>
  <c r="M27" i="9"/>
  <c r="G27" i="9"/>
  <c r="J27" i="9"/>
  <c r="D27" i="9"/>
  <c r="D103" i="9"/>
  <c r="G103" i="9"/>
  <c r="J103" i="9"/>
  <c r="M103" i="9"/>
  <c r="D101" i="9"/>
  <c r="M101" i="9"/>
  <c r="J101" i="9"/>
  <c r="G101" i="9"/>
  <c r="J255" i="9"/>
  <c r="D255" i="9"/>
  <c r="M255" i="9"/>
  <c r="G255" i="9"/>
  <c r="G99" i="9"/>
  <c r="D99" i="9"/>
  <c r="J99" i="9"/>
  <c r="M99" i="9"/>
  <c r="P31" i="3"/>
  <c r="Q31" i="3"/>
  <c r="R31" i="3"/>
  <c r="D42" i="9"/>
  <c r="J42" i="9"/>
  <c r="M42" i="9"/>
  <c r="G42" i="9"/>
  <c r="L9" i="3"/>
  <c r="N9" i="3"/>
  <c r="M9" i="3"/>
  <c r="R36" i="3"/>
  <c r="P36" i="3"/>
  <c r="Q36" i="3"/>
  <c r="F54" i="9"/>
  <c r="G116" i="9"/>
  <c r="D116" i="9"/>
  <c r="M116" i="9"/>
  <c r="J116" i="9"/>
  <c r="N75" i="3"/>
  <c r="M75" i="3"/>
  <c r="L75" i="3"/>
  <c r="I244" i="9"/>
  <c r="H244" i="9" s="1"/>
  <c r="G10" i="9" s="1"/>
  <c r="H47" i="3"/>
  <c r="J47" i="3"/>
  <c r="I47" i="3"/>
  <c r="J80" i="9"/>
  <c r="D80" i="9"/>
  <c r="M80" i="9"/>
  <c r="G80" i="9"/>
  <c r="R58" i="3"/>
  <c r="Q58" i="3"/>
  <c r="P58" i="3"/>
  <c r="J82" i="9"/>
  <c r="G82" i="9"/>
  <c r="D82" i="9"/>
  <c r="M82" i="9"/>
  <c r="D235" i="9"/>
  <c r="J235" i="9"/>
  <c r="M235" i="9"/>
  <c r="G235" i="9"/>
  <c r="H60" i="3"/>
  <c r="I60" i="3"/>
  <c r="J60" i="3"/>
  <c r="P59" i="3"/>
  <c r="Q59" i="3"/>
  <c r="R59" i="3"/>
  <c r="D68" i="9"/>
  <c r="J68" i="9"/>
  <c r="G68" i="9"/>
  <c r="M68" i="9"/>
  <c r="J44" i="9"/>
  <c r="D44" i="9"/>
  <c r="G44" i="9"/>
  <c r="M44" i="9"/>
  <c r="D109" i="9"/>
  <c r="G109" i="9"/>
  <c r="M109" i="9"/>
  <c r="J109" i="9"/>
  <c r="O168" i="9"/>
  <c r="N168" i="9" s="1"/>
  <c r="M12" i="9" s="1"/>
  <c r="H62" i="3"/>
  <c r="I62" i="3"/>
  <c r="J62" i="3"/>
  <c r="J214" i="9"/>
  <c r="M214" i="9"/>
  <c r="G214" i="9"/>
  <c r="D214" i="9"/>
  <c r="M8" i="5"/>
  <c r="L8" i="5"/>
  <c r="N8" i="5"/>
  <c r="M125" i="9"/>
  <c r="G125" i="9"/>
  <c r="J125" i="9"/>
  <c r="D125" i="9"/>
  <c r="J159" i="9"/>
  <c r="M159" i="9"/>
  <c r="D159" i="9"/>
  <c r="G159" i="9"/>
  <c r="Q64" i="3"/>
  <c r="P64" i="3"/>
  <c r="R64" i="3"/>
  <c r="J90" i="9"/>
  <c r="D90" i="9"/>
  <c r="G90" i="9"/>
  <c r="M90" i="9"/>
  <c r="L130" i="9"/>
  <c r="K130" i="9" s="1"/>
  <c r="J6" i="9" s="1"/>
  <c r="M34" i="3"/>
  <c r="L34" i="3"/>
  <c r="N34" i="3"/>
  <c r="G191" i="9"/>
  <c r="M191" i="9"/>
  <c r="J191" i="9"/>
  <c r="D191" i="9"/>
  <c r="J110" i="9"/>
  <c r="M110" i="9"/>
  <c r="D110" i="9"/>
  <c r="G110" i="9"/>
  <c r="D232" i="9"/>
  <c r="J232" i="9"/>
  <c r="G232" i="9"/>
  <c r="M232" i="9"/>
  <c r="G78" i="9"/>
  <c r="M78" i="9"/>
  <c r="J78" i="9"/>
  <c r="D78" i="9"/>
  <c r="H59" i="3"/>
  <c r="I59" i="3"/>
  <c r="J59" i="3"/>
  <c r="G161" i="9"/>
  <c r="M161" i="9"/>
  <c r="J161" i="9"/>
  <c r="D161" i="9"/>
  <c r="J65" i="3"/>
  <c r="I65" i="3"/>
  <c r="H65" i="3"/>
  <c r="N69" i="3"/>
  <c r="M69" i="3"/>
  <c r="L69" i="3"/>
  <c r="J158" i="9"/>
  <c r="G158" i="9"/>
  <c r="D158" i="9"/>
  <c r="M158" i="9"/>
  <c r="I46" i="3"/>
  <c r="J46" i="3"/>
  <c r="H46" i="3"/>
  <c r="J72" i="3"/>
  <c r="H72" i="3"/>
  <c r="I72" i="3"/>
  <c r="M6" i="5"/>
  <c r="L6" i="5"/>
  <c r="N6" i="5"/>
  <c r="J89" i="9"/>
  <c r="G89" i="9"/>
  <c r="D89" i="9"/>
  <c r="M89" i="9"/>
  <c r="L14" i="3"/>
  <c r="N14" i="3"/>
  <c r="M14" i="3"/>
  <c r="G218" i="9"/>
  <c r="M218" i="9"/>
  <c r="J218" i="9"/>
  <c r="D218" i="9"/>
  <c r="G222" i="9"/>
  <c r="J222" i="9"/>
  <c r="M222" i="9"/>
  <c r="D222" i="9"/>
  <c r="J115" i="9"/>
  <c r="D115" i="9"/>
  <c r="G115" i="9"/>
  <c r="M115" i="9"/>
  <c r="G148" i="9"/>
  <c r="D148" i="9"/>
  <c r="J148" i="9"/>
  <c r="M148" i="9"/>
  <c r="G139" i="9"/>
  <c r="M139" i="9"/>
  <c r="J139" i="9"/>
  <c r="D139" i="9"/>
  <c r="H63" i="3"/>
  <c r="J63" i="3"/>
  <c r="I63" i="3"/>
  <c r="G113" i="9"/>
  <c r="M113" i="9"/>
  <c r="D113" i="9"/>
  <c r="J113" i="9"/>
  <c r="Q49" i="3"/>
  <c r="R49" i="3"/>
  <c r="P49" i="3"/>
  <c r="J143" i="9"/>
  <c r="M143" i="9"/>
  <c r="D143" i="9"/>
  <c r="G143" i="9"/>
  <c r="P73" i="3"/>
  <c r="R73" i="3"/>
  <c r="Q73" i="3"/>
  <c r="J162" i="9"/>
  <c r="D162" i="9"/>
  <c r="M162" i="9"/>
  <c r="G162" i="9"/>
  <c r="J155" i="9"/>
  <c r="G155" i="9"/>
  <c r="M155" i="9"/>
  <c r="D155" i="9"/>
  <c r="J79" i="9"/>
  <c r="G79" i="9"/>
  <c r="D79" i="9"/>
  <c r="M79" i="9"/>
  <c r="J35" i="9"/>
  <c r="G35" i="9"/>
  <c r="M35" i="9"/>
  <c r="D35" i="9"/>
  <c r="P48" i="3"/>
  <c r="R48" i="3"/>
  <c r="Q48" i="3"/>
  <c r="J270" i="9"/>
  <c r="M270" i="9"/>
  <c r="G270" i="9"/>
  <c r="D270" i="9"/>
  <c r="J154" i="9"/>
  <c r="M154" i="9"/>
  <c r="D154" i="9"/>
  <c r="G154" i="9"/>
  <c r="Q75" i="3"/>
  <c r="R75" i="3"/>
  <c r="P75" i="3"/>
  <c r="I38" i="3"/>
  <c r="J38" i="3"/>
  <c r="H38" i="3"/>
  <c r="J64" i="3"/>
  <c r="H64" i="3"/>
  <c r="I64" i="3"/>
  <c r="J254" i="9"/>
  <c r="D254" i="9"/>
  <c r="M254" i="9"/>
  <c r="G254" i="9"/>
  <c r="M260" i="9"/>
  <c r="G260" i="9"/>
  <c r="D260" i="9"/>
  <c r="J260" i="9"/>
  <c r="J86" i="9"/>
  <c r="M86" i="9"/>
  <c r="D86" i="9"/>
  <c r="G86" i="9"/>
  <c r="N40" i="3"/>
  <c r="L40" i="3"/>
  <c r="M40" i="3"/>
  <c r="G215" i="9"/>
  <c r="M215" i="9"/>
  <c r="J215" i="9"/>
  <c r="D215" i="9"/>
  <c r="J85" i="9"/>
  <c r="G85" i="9"/>
  <c r="M85" i="9"/>
  <c r="D85" i="9"/>
  <c r="D213" i="9"/>
  <c r="J213" i="9"/>
  <c r="G213" i="9"/>
  <c r="M213" i="9"/>
  <c r="D153" i="9"/>
  <c r="G153" i="9"/>
  <c r="J153" i="9"/>
  <c r="M153" i="9"/>
  <c r="Q34" i="3"/>
  <c r="P34" i="3"/>
  <c r="R34" i="3"/>
  <c r="M144" i="9"/>
  <c r="J144" i="9"/>
  <c r="G144" i="9"/>
  <c r="D144" i="9"/>
  <c r="J237" i="9"/>
  <c r="D237" i="9"/>
  <c r="G237" i="9"/>
  <c r="M237" i="9"/>
  <c r="J224" i="9"/>
  <c r="G224" i="9"/>
  <c r="D224" i="9"/>
  <c r="M224" i="9"/>
  <c r="M65" i="3"/>
  <c r="N65" i="3"/>
  <c r="L65" i="3"/>
  <c r="I66" i="3"/>
  <c r="H66" i="3"/>
  <c r="J66" i="3"/>
  <c r="N17" i="5"/>
  <c r="L17" i="5"/>
  <c r="M17" i="5"/>
  <c r="J51" i="9"/>
  <c r="G51" i="9"/>
  <c r="M51" i="9"/>
  <c r="D51" i="9"/>
  <c r="J199" i="9"/>
  <c r="D199" i="9"/>
  <c r="M199" i="9"/>
  <c r="G199" i="9"/>
  <c r="G178" i="9"/>
  <c r="M178" i="9"/>
  <c r="J178" i="9"/>
  <c r="D178" i="9"/>
  <c r="G242" i="9"/>
  <c r="J242" i="9"/>
  <c r="M242" i="9"/>
  <c r="D242" i="9"/>
  <c r="L15" i="5"/>
  <c r="M15" i="5"/>
  <c r="N15" i="5"/>
  <c r="G118" i="9"/>
  <c r="J118" i="9"/>
  <c r="D118" i="9"/>
  <c r="M118" i="9"/>
  <c r="J23" i="9"/>
  <c r="G23" i="9"/>
  <c r="D23" i="9"/>
  <c r="M23" i="9"/>
  <c r="P43" i="3"/>
  <c r="R43" i="3"/>
  <c r="Q43" i="3"/>
  <c r="N6" i="3"/>
  <c r="L6" i="3"/>
  <c r="M6" i="3"/>
  <c r="J117" i="9"/>
  <c r="M117" i="9"/>
  <c r="D117" i="9"/>
  <c r="G117" i="9"/>
  <c r="J276" i="9"/>
  <c r="D276" i="9"/>
  <c r="M276" i="9"/>
  <c r="G276" i="9"/>
  <c r="L11" i="5"/>
  <c r="N11" i="5"/>
  <c r="M11" i="5"/>
  <c r="M269" i="9"/>
  <c r="G269" i="9"/>
  <c r="D269" i="9"/>
  <c r="J269" i="9"/>
  <c r="M66" i="9"/>
  <c r="J66" i="9"/>
  <c r="G66" i="9"/>
  <c r="D66" i="9"/>
  <c r="M174" i="9"/>
  <c r="C206" i="9"/>
  <c r="G174" i="9"/>
  <c r="D174" i="9"/>
  <c r="J174" i="9"/>
  <c r="H36" i="3"/>
  <c r="J36" i="3"/>
  <c r="I36" i="3"/>
  <c r="C168" i="9"/>
  <c r="D136" i="9"/>
  <c r="M136" i="9"/>
  <c r="G136" i="9"/>
  <c r="J136" i="9"/>
  <c r="G277" i="9"/>
  <c r="M277" i="9"/>
  <c r="D277" i="9"/>
  <c r="J277" i="9"/>
  <c r="M150" i="9"/>
  <c r="J150" i="9"/>
  <c r="G150" i="9"/>
  <c r="D150" i="9"/>
  <c r="F206" i="9"/>
  <c r="E206" i="9" s="1"/>
  <c r="D8" i="9" s="1"/>
  <c r="N12" i="3"/>
  <c r="M12" i="3"/>
  <c r="L12" i="3"/>
  <c r="M70" i="9"/>
  <c r="J70" i="9"/>
  <c r="D70" i="9"/>
  <c r="G70" i="9"/>
  <c r="O54" i="9"/>
  <c r="N54" i="9" s="1"/>
  <c r="M16" i="9" s="1"/>
  <c r="J45" i="9"/>
  <c r="D45" i="9"/>
  <c r="M45" i="9"/>
  <c r="G45" i="9"/>
  <c r="I44" i="3"/>
  <c r="H44" i="3"/>
  <c r="J44" i="3"/>
  <c r="N21" i="3"/>
  <c r="M21" i="3"/>
  <c r="L21" i="3"/>
  <c r="M194" i="9"/>
  <c r="D194" i="9"/>
  <c r="J194" i="9"/>
  <c r="G194" i="9"/>
  <c r="P38" i="3"/>
  <c r="Q38" i="3"/>
  <c r="R38" i="3"/>
  <c r="D250" i="9"/>
  <c r="M250" i="9"/>
  <c r="G250" i="9"/>
  <c r="J250" i="9"/>
  <c r="C282" i="9"/>
  <c r="D181" i="9"/>
  <c r="J181" i="9"/>
  <c r="M181" i="9"/>
  <c r="G181" i="9"/>
  <c r="J114" i="9"/>
  <c r="G114" i="9"/>
  <c r="M114" i="9"/>
  <c r="D114" i="9"/>
  <c r="R46" i="3"/>
  <c r="P46" i="3"/>
  <c r="Q46" i="3"/>
  <c r="D112" i="9"/>
  <c r="M112" i="9"/>
  <c r="G112" i="9"/>
  <c r="J112" i="9"/>
  <c r="G75" i="9"/>
  <c r="M75" i="9"/>
  <c r="J75" i="9"/>
  <c r="D75" i="9"/>
  <c r="J256" i="9"/>
  <c r="G256" i="9"/>
  <c r="D256" i="9"/>
  <c r="M256" i="9"/>
  <c r="G87" i="9"/>
  <c r="D87" i="9"/>
  <c r="M87" i="9"/>
  <c r="J87" i="9"/>
  <c r="G62" i="9"/>
  <c r="M62" i="9"/>
  <c r="J62" i="9"/>
  <c r="D62" i="9"/>
  <c r="G262" i="9"/>
  <c r="M262" i="9"/>
  <c r="J262" i="9"/>
  <c r="D262" i="9"/>
  <c r="M275" i="9"/>
  <c r="D275" i="9"/>
  <c r="J275" i="9"/>
  <c r="G275" i="9"/>
  <c r="M39" i="3"/>
  <c r="L39" i="3"/>
  <c r="N39" i="3"/>
  <c r="J73" i="3"/>
  <c r="H73" i="3"/>
  <c r="I73" i="3"/>
  <c r="L282" i="9"/>
  <c r="K282" i="9" s="1"/>
  <c r="J14" i="9" s="1"/>
  <c r="H49" i="3"/>
  <c r="I49" i="3"/>
  <c r="J49" i="3"/>
  <c r="G98" i="9"/>
  <c r="D98" i="9"/>
  <c r="C130" i="9"/>
  <c r="M98" i="9"/>
  <c r="J98" i="9"/>
  <c r="M36" i="3"/>
  <c r="L36" i="3"/>
  <c r="N36" i="3"/>
  <c r="J185" i="9"/>
  <c r="M185" i="9"/>
  <c r="G185" i="9"/>
  <c r="D185" i="9"/>
  <c r="M63" i="9"/>
  <c r="G63" i="9"/>
  <c r="D63" i="9"/>
  <c r="J63" i="9"/>
  <c r="C92" i="9"/>
  <c r="D60" i="9"/>
  <c r="J60" i="9"/>
  <c r="M60" i="9"/>
  <c r="G60" i="9"/>
  <c r="G119" i="9"/>
  <c r="J119" i="9"/>
  <c r="D119" i="9"/>
  <c r="M119" i="9"/>
  <c r="G33" i="9"/>
  <c r="J33" i="9"/>
  <c r="D33" i="9"/>
  <c r="M33" i="9"/>
  <c r="J252" i="9"/>
  <c r="G252" i="9"/>
  <c r="D252" i="9"/>
  <c r="M252" i="9"/>
  <c r="J163" i="9"/>
  <c r="D163" i="9"/>
  <c r="M163" i="9"/>
  <c r="G163" i="9"/>
  <c r="J121" i="9"/>
  <c r="M121" i="9"/>
  <c r="D121" i="9"/>
  <c r="G121" i="9"/>
  <c r="N58" i="3"/>
  <c r="M58" i="3"/>
  <c r="L58" i="3"/>
  <c r="G145" i="9"/>
  <c r="J145" i="9"/>
  <c r="M145" i="9"/>
  <c r="D145" i="9"/>
  <c r="M147" i="9"/>
  <c r="D147" i="9"/>
  <c r="J147" i="9"/>
  <c r="G147" i="9"/>
  <c r="M49" i="3"/>
  <c r="L49" i="3"/>
  <c r="N49" i="3"/>
  <c r="J124" i="9"/>
  <c r="M124" i="9"/>
  <c r="G124" i="9"/>
  <c r="D124" i="9"/>
  <c r="L92" i="9"/>
  <c r="K92" i="9" s="1"/>
  <c r="J4" i="9" s="1"/>
  <c r="N16" i="3"/>
  <c r="M16" i="3"/>
  <c r="L16" i="3"/>
  <c r="J70" i="3"/>
  <c r="H70" i="3"/>
  <c r="I70" i="3"/>
  <c r="H50" i="3"/>
  <c r="I50" i="3"/>
  <c r="J50" i="3"/>
  <c r="D31" i="9"/>
  <c r="M31" i="9"/>
  <c r="G31" i="9"/>
  <c r="J31" i="9"/>
  <c r="L206" i="9"/>
  <c r="K206" i="9" s="1"/>
  <c r="J8" i="9" s="1"/>
  <c r="M21" i="5"/>
  <c r="L21" i="5"/>
  <c r="N21" i="5"/>
  <c r="L13" i="5"/>
  <c r="M13" i="5"/>
  <c r="N13" i="5"/>
  <c r="J241" i="9"/>
  <c r="G241" i="9"/>
  <c r="D241" i="9"/>
  <c r="M241" i="9"/>
  <c r="G219" i="9"/>
  <c r="D219" i="9"/>
  <c r="M219" i="9"/>
  <c r="J219" i="9"/>
  <c r="M229" i="9"/>
  <c r="J229" i="9"/>
  <c r="G229" i="9"/>
  <c r="D229" i="9"/>
  <c r="J32" i="9"/>
  <c r="D32" i="9"/>
  <c r="M32" i="9"/>
  <c r="G32" i="9"/>
  <c r="N7" i="3"/>
  <c r="M7" i="3"/>
  <c r="L7" i="3"/>
  <c r="D81" i="9"/>
  <c r="J81" i="9"/>
  <c r="M81" i="9"/>
  <c r="G81" i="9"/>
  <c r="N37" i="3"/>
  <c r="L37" i="3"/>
  <c r="M37" i="3"/>
  <c r="D69" i="9"/>
  <c r="M69" i="9"/>
  <c r="G69" i="9"/>
  <c r="J69" i="9"/>
  <c r="R63" i="3"/>
  <c r="Q63" i="3"/>
  <c r="P63" i="3"/>
  <c r="J272" i="9"/>
  <c r="M272" i="9"/>
  <c r="G272" i="9"/>
  <c r="D272" i="9"/>
  <c r="M72" i="9"/>
  <c r="G72" i="9"/>
  <c r="J72" i="9"/>
  <c r="D72" i="9"/>
  <c r="M71" i="9"/>
  <c r="J71" i="9"/>
  <c r="G71" i="9"/>
  <c r="D71" i="9"/>
  <c r="G25" i="9"/>
  <c r="D25" i="9"/>
  <c r="J25" i="9"/>
  <c r="M25" i="9"/>
  <c r="R57" i="3"/>
  <c r="P57" i="3"/>
  <c r="Q57" i="3"/>
  <c r="M279" i="9"/>
  <c r="G279" i="9"/>
  <c r="D279" i="9"/>
  <c r="J279" i="9"/>
  <c r="M38" i="3"/>
  <c r="L38" i="3"/>
  <c r="N38" i="3"/>
  <c r="G251" i="9"/>
  <c r="M251" i="9"/>
  <c r="D251" i="9"/>
  <c r="J251" i="9"/>
  <c r="J274" i="9"/>
  <c r="D274" i="9"/>
  <c r="G274" i="9"/>
  <c r="M274" i="9"/>
  <c r="J137" i="9"/>
  <c r="M137" i="9"/>
  <c r="G137" i="9"/>
  <c r="D137" i="9"/>
  <c r="D49" i="9"/>
  <c r="J49" i="9"/>
  <c r="M49" i="9"/>
  <c r="G49" i="9"/>
  <c r="R45" i="3"/>
  <c r="Q45" i="3"/>
  <c r="P45" i="3"/>
  <c r="D140" i="9"/>
  <c r="G140" i="9"/>
  <c r="J140" i="9"/>
  <c r="M140" i="9"/>
  <c r="D190" i="9"/>
  <c r="J190" i="9"/>
  <c r="G190" i="9"/>
  <c r="M190" i="9"/>
  <c r="J92" i="9" l="1"/>
  <c r="D282" i="9"/>
  <c r="G168" i="9"/>
  <c r="D206" i="9"/>
  <c r="D244" i="9"/>
  <c r="D92" i="9"/>
  <c r="D130" i="9"/>
  <c r="J282" i="9"/>
  <c r="M168" i="9"/>
  <c r="G206" i="9"/>
  <c r="D54" i="9"/>
  <c r="G92" i="9"/>
  <c r="J130" i="9"/>
  <c r="G130" i="9"/>
  <c r="G282" i="9"/>
  <c r="D168" i="9"/>
  <c r="G244" i="9"/>
  <c r="G54" i="9"/>
  <c r="M92" i="9"/>
  <c r="M130" i="9"/>
  <c r="M282" i="9"/>
  <c r="J168" i="9"/>
  <c r="J206" i="9"/>
  <c r="M206" i="9"/>
  <c r="E54" i="9"/>
  <c r="D16" i="9" s="1"/>
  <c r="B12" i="9" s="1"/>
  <c r="J244" i="9"/>
  <c r="M244" i="9"/>
  <c r="M54" i="9"/>
  <c r="J54" i="9"/>
  <c r="B3" i="9" l="1"/>
  <c r="B6" i="9"/>
  <c r="B4" i="9"/>
  <c r="B11" i="9"/>
  <c r="B16" i="9"/>
  <c r="B9" i="9"/>
  <c r="B14" i="9"/>
  <c r="B8" i="9"/>
  <c r="B13" i="9"/>
  <c r="B7" i="9"/>
  <c r="B15" i="9"/>
  <c r="B10" i="9"/>
  <c r="B5" i="9"/>
</calcChain>
</file>

<file path=xl/sharedStrings.xml><?xml version="1.0" encoding="utf-8"?>
<sst xmlns="http://schemas.openxmlformats.org/spreadsheetml/2006/main" count="7775" uniqueCount="369">
  <si>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</si>
  <si>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</si>
  <si>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</si>
  <si>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</si>
  <si>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</si>
  <si>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</si>
  <si>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</si>
  <si>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</si>
  <si>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</si>
  <si>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</si>
  <si>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</si>
  <si>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</si>
  <si>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</si>
  <si>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</si>
  <si>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</si>
  <si>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</si>
  <si>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</si>
  <si>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</si>
  <si>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</si>
  <si>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</si>
  <si>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</si>
  <si>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</si>
  <si>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</si>
  <si>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</si>
  <si>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</si>
  <si>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</si>
  <si>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</si>
  <si>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</si>
  <si>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</si>
  <si>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</si>
  <si>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</si>
  <si>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</si>
  <si>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</si>
  <si>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</si>
  <si>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</si>
  <si>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</si>
  <si>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</si>
  <si>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</si>
  <si>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</si>
  <si>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</si>
  <si>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</si>
  <si>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</si>
  <si>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</si>
  <si>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</si>
  <si>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</si>
  <si>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</si>
  <si>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</si>
  <si>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</si>
  <si>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</si>
  <si>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</si>
  <si>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</si>
  <si>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</si>
  <si>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</si>
  <si>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</si>
  <si>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</si>
  <si>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</si>
  <si>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</si>
  <si>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</si>
  <si>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</si>
  <si>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</si>
  <si>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</si>
  <si>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</si>
  <si>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</si>
  <si>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</si>
  <si>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</si>
  <si>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</si>
  <si>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</si>
  <si>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</si>
  <si>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</si>
  <si>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</si>
  <si>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</si>
  <si>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</si>
  <si>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</si>
  <si>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</si>
  <si>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</si>
  <si>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</si>
  <si>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</si>
  <si>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</si>
  <si>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</si>
  <si>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</si>
  <si>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</si>
  <si>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</si>
  <si>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</si>
  <si>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</si>
  <si>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</si>
  <si>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</si>
  <si>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</si>
  <si>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</si>
  <si>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</si>
  <si>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</si>
  <si>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</si>
  <si>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</si>
  <si>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</si>
  <si>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</si>
  <si>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</si>
  <si>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</si>
  <si>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</si>
  <si>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</si>
  <si>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</si>
  <si>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</si>
  <si>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</si>
  <si>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</si>
  <si>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</si>
  <si>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</si>
  <si>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</si>
  <si>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</si>
  <si>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</si>
  <si>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</si>
  <si>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</si>
  <si>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</si>
  <si>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</si>
  <si>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</si>
  <si>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</si>
  <si>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</si>
  <si>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</si>
  <si>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</si>
  <si>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</si>
  <si>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</si>
  <si>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</si>
  <si>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</si>
  <si>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</si>
  <si>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</si>
  <si>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</si>
  <si>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</si>
  <si>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</si>
  <si>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</si>
  <si>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</si>
  <si>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</si>
  <si>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</si>
  <si>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</si>
  <si>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</si>
  <si>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</si>
  <si>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</si>
  <si>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</si>
  <si>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</si>
  <si>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</si>
  <si>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</si>
  <si>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</si>
  <si>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</si>
  <si>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</si>
  <si>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</si>
  <si>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</si>
  <si>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</si>
  <si>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</si>
  <si>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</si>
  <si>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</si>
  <si>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</si>
  <si>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</si>
  <si>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</si>
  <si>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</si>
  <si>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</si>
  <si>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</si>
  <si>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</si>
  <si>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</si>
  <si>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</si>
  <si>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</si>
  <si>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</si>
  <si>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</si>
  <si>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</si>
  <si>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</si>
  <si>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</si>
  <si>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</si>
  <si>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</si>
  <si>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</si>
  <si>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</si>
  <si>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</si>
  <si>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</si>
  <si>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</si>
  <si>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</si>
  <si>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</si>
  <si>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</si>
  <si>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</si>
  <si>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</si>
  <si>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</si>
  <si>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</si>
  <si>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</si>
  <si>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</si>
  <si>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</si>
  <si>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</si>
  <si>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</si>
  <si>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</si>
  <si>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</si>
  <si>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</si>
  <si>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</si>
  <si>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</si>
  <si>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</si>
  <si>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</si>
  <si>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</si>
  <si>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</si>
  <si>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</si>
  <si>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</si>
  <si>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</si>
  <si>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</si>
  <si>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</si>
  <si>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</si>
  <si>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</si>
  <si>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</si>
  <si>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</si>
  <si>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</si>
  <si>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</si>
  <si>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</si>
  <si>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</si>
  <si>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</si>
  <si>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</si>
  <si>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</si>
  <si>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</si>
  <si>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</si>
  <si>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</si>
  <si>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</si>
  <si>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</si>
  <si>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</si>
  <si>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</si>
  <si>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</si>
  <si>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</si>
  <si>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</si>
  <si>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</si>
  <si>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</si>
  <si>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</si>
  <si>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</si>
  <si>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</si>
  <si>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</si>
  <si>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</si>
  <si>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</si>
  <si>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</si>
  <si>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</si>
  <si>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</si>
  <si>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</si>
  <si>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</si>
  <si>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</si>
  <si>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</si>
  <si>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</si>
  <si>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</si>
  <si>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</si>
  <si>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</si>
  <si>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</si>
  <si>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</si>
  <si>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</si>
  <si>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</si>
  <si>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</si>
  <si>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</si>
  <si>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</si>
  <si>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</si>
  <si>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</si>
  <si>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</si>
  <si>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</si>
  <si>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</si>
  <si>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</si>
  <si>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</si>
  <si>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</si>
  <si>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</si>
  <si>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</si>
  <si>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</si>
  <si>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</si>
  <si>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</si>
  <si>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</si>
  <si>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</si>
  <si>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</si>
  <si>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</si>
  <si>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</si>
  <si>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</si>
  <si>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</si>
  <si>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</si>
  <si>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</si>
  <si>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</si>
  <si>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</si>
  <si>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</si>
  <si>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</si>
  <si>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</si>
  <si>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</si>
  <si>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</si>
  <si>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</si>
  <si>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</si>
  <si>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</si>
  <si>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</si>
  <si>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</si>
  <si>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</si>
  <si>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</si>
  <si>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</si>
  <si>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</si>
  <si>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</si>
  <si>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</si>
  <si>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</si>
  <si>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</si>
  <si>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</si>
  <si>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</si>
  <si>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</si>
  <si>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</si>
  <si>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</si>
  <si>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</si>
  <si>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</si>
  <si>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</si>
  <si>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</si>
  <si>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</si>
  <si>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</si>
  <si>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</si>
  <si>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</si>
  <si>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</si>
  <si>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</si>
  <si>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</si>
  <si>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</si>
  <si>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</si>
  <si>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</si>
  <si>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</si>
  <si>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</si>
  <si>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</si>
  <si>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</si>
  <si>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</si>
  <si>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</si>
  <si>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</si>
  <si>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</si>
  <si>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</si>
  <si>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</si>
  <si>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</si>
  <si>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</si>
  <si>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</si>
  <si>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</si>
  <si>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</si>
  <si>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</si>
  <si>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</si>
  <si>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</si>
  <si>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</si>
  <si>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</si>
  <si>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</si>
  <si>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</si>
  <si>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</si>
  <si>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</si>
  <si>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</si>
  <si>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</si>
  <si>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</si>
  <si>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</si>
  <si>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</si>
  <si>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</si>
  <si>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</si>
  <si>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</si>
  <si>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</si>
  <si>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</si>
  <si>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</si>
  <si>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</si>
  <si>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</si>
  <si>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</si>
  <si>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</si>
  <si>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</si>
  <si>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</si>
  <si>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</si>
  <si>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</si>
  <si>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</si>
  <si>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</si>
  <si>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</si>
  <si>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</si>
  <si>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</si>
  <si>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</si>
  <si>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</si>
  <si>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</si>
  <si>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</si>
  <si>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</si>
  <si>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</si>
  <si>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</si>
  <si>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</si>
  <si>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</si>
  <si>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</si>
  <si>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</si>
  <si>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</si>
  <si>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</si>
  <si>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</si>
  <si>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</si>
  <si>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2021.06.17</t>
    <phoneticPr fontId="1" type="noConversion"/>
  </si>
  <si>
    <t>2021.06.18</t>
    <phoneticPr fontId="1" type="noConversion"/>
  </si>
  <si>
    <t>엔진코인</t>
    <phoneticPr fontId="1" type="noConversion"/>
  </si>
  <si>
    <t>아크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</si>
</sst>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84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6DFFBA1C-B09A-48C3-9F65-4C5995D128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5F98050D-0B58-4B92-9ABE-0009017175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791C8410-FCE7-434E-A32E-61D7843F75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691CE595-9BE5-4C97-9989-EC081C7B73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E04F6710-2014-4F91-B250-7C223FD82B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6D313E6A-555E-44E4-9139-EA35A902FC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ABE96F01-9EE0-446C-9392-667959628A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15EBFF3F-A308-4316-8EA0-9356ABD0C3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E5FB6640-3411-4F2E-B7E6-EBFDCF6269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9D8C10FF-1964-4BB9-A1F4-0D125EAFEE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D7A9E6B3-978F-4F3E-80E2-13A1B7BFA5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46E77F6-883A-4F61-9246-0F80043AC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B30C3191-5706-42B0-9FC6-E8DFBBDA41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423B791B-D34A-4C26-91EF-244FE1021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D2295234-A5B7-45BF-BEE1-FED957999C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42EB3904-D922-43B9-801C-0CCA116703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76ABAB74-5A4F-4BAB-A9C8-C43345BE2E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6E9CEB4B-D6D3-4D34-B5D4-B45A97947A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3979BBCA-2CFE-4477-BD44-4DC47B4A0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54F1BDCA-268B-4A90-B4CF-DAD9044FAA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6C2E9AB6-720C-42A5-B9BE-D89E4271D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C1FA641E-7BAD-4AF6-AE4D-910292C40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D307198B-2583-4088-86AC-9FB1D3790E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A3741A38-FB06-4DA3-AE72-6281A6890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EB74517C-DA35-41A7-8C4E-00BC5AEC8E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69DE9CA8-F56D-4938-92DD-AF05CBE361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A70C3298-2487-474F-B1F9-06F20E037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8F3428DF-3BA5-43C3-AEE9-7EF04712E8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B8161875-4DE9-4761-B1C8-5E7EA490B3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56702058-6CD5-432E-ABE4-040A0ACF94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F37A7B0B-7C87-40F3-9153-25193AAF76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F85DE10D-62EE-4AB0-9A8C-902147D4DF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6F234C55-1DF5-40F4-9735-B11C7C0F14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A4054E50-A405-41AE-87AD-582E298868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8D608293-3270-4609-ADA0-F1BDC6B639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9FD593B9-A79A-40B2-B80B-9E8DA8F730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85DD8BD6-3759-48B4-ACB5-9D47F45CA3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E354D35A-5584-45FA-8293-A7E5C3140C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B7EF42B9-EC28-4E74-9A34-C05A20B576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4B05B4A4-42AB-4A0E-BC07-85DE5DED0D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685EDD81-08FD-4893-9671-24335423AF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642010A8-7C14-4A53-9549-9972E5D7A8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83FF4E0-A263-4390-94F3-097E0D005B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9EC57C50-2F3C-4FB7-8DDB-DD62C776B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52B8BEB4-0BA9-418E-A6E8-888DF1B53A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339570C-B904-41D9-B9AC-B86075858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2032B068-CAF6-44A4-84AE-66E064BD87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214618DB-93ED-467B-9BE5-2E4F3CDC79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E6A99669-11BE-40A3-9CE0-9A1CB31106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1649339F-7375-4131-BB0D-90C21374AC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CE53C62E-92A2-4612-A440-A2EA703C30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E2BF888A-C405-4DCD-827F-AC9FB290B6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2C0B9B95-C96B-48FF-8584-6B5819143B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F2B50209-2DD7-4880-95A9-02C578BEF4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3F7501CD-D0DA-48B2-A2E2-A1297F87A5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2F70EFA3-3D3D-4855-A2DC-67146C55A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4F038BAA-FDD0-4418-960F-1ED01DB87A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C53977D2-BE08-4A59-A1F1-D192A0820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80DF9668-1E88-4F1A-98D2-8B8F4013AD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EBE5C2A8-6AD5-4472-AA6B-26FAB38EB0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26B20FBE-FAA2-46F6-BCB0-04B35B61C1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6DF4A883-EC29-4581-8DDD-CEDE6C8076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7B31C37E-B1E4-4762-B0DE-3DD662B428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D89A0358-15FA-4704-B453-FBBB265BFC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B25E46E2-DB01-4A8A-8CBA-1899D69EA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8E806134-9CF0-4B06-BCF6-B7275AFFD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79AAA750-F995-4953-8700-7A9BEB49E4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1F991E37-FED2-48EE-8B36-092547042D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490AAD88-3D43-485D-9EDC-919B3E835A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B116580A-E9C7-4105-8685-3D4EFEDE4C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A70BEE49-11FF-478A-A9FA-0CF9B5F28D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2C2839D9-0AFA-429D-9B87-2673E071A2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C680B95F-6210-4A25-ACB9-0A8B3BD6B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34D0A968-DD25-4F50-8840-634A7F045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BD35BA91-F137-4409-A417-53409AC73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F70C8159-3525-455E-AA62-861C7E2F1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E5CD0421-7FD3-453B-B24C-FEBCEEB1DC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2000F09A-FED5-44E8-87B9-1801C3B065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CA8C0FD7-EE5E-4EAA-9CAD-4CD286750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EBA9A8F8-72CC-4B83-A95F-C072DD34A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A97C1940-0A22-4B70-A43C-D0E52F0D0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B0EF007D-79AE-43A2-884D-354032C4F8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AFC7A4BC-C7DC-44E0-BE57-A34D8C5C2E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C03815D6-F1A8-478C-AAEA-24A3850BDC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9B7D214A-52CC-4852-9715-2FDF0F397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98CDC49E-3E0E-4ED0-A7F5-780E7517A1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D6DBBBBE-83B2-41FA-99DF-054B0554E9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A25CA910-A2E8-458A-97BF-B834D2B7C7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2D17B32B-583E-4C81-B4AD-79366384F0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503EA355-AE85-4D9E-B8F2-52FB09122C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2EA9731-1E5B-47C2-9F02-4CBDA4CB2E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429CFDFC-91EC-4AFC-9736-E4C035C0C8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2F7B4A3D-7C40-449B-A1A0-D5AAF8FEFE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FCF79888-2B4D-4052-B06D-DCC1E51DF3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47F00C1F-EEB2-4408-BA58-20DBCB74B3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659D3FA4-C360-4D01-9380-374DFAD741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6D11E43A-9CD9-4C66-86A9-9A779CC3D5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AADED8F4-2848-452B-AB91-336DB348EE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2ACE18A8-BFF2-4215-847E-6DCDF09115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CAD85384-0C8A-4389-BBF6-5D2C4F326B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E3B43C73-B4E5-430F-A728-28C86BE5A2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20812483-A031-4940-8BD7-80D5265F3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A8B8A98-31A8-469C-9526-E7ECF94904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882D5D37-4EC3-4888-9D53-B4F250E816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181463CE-1BE6-4908-A46F-291C90AB86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56EFF143-B99D-41F7-9A72-BC0572061D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F797A997-5DDD-46EB-837B-525B9B4761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5149DB2B-099D-4C74-8F35-08CF6D05AF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8309C051-A41C-4A65-8A7C-A87988BD1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1AB10A21-B96B-4460-8DD9-9EBC53BB0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8742F43A-3EF7-4AB1-89DB-07F370CAC7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1DD028D3-58E4-4F73-93D1-833B054892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DC75089E-1DB0-4172-A07C-E50BFE02E0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6C49E8E4-E581-41F3-B3F6-85961F53E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CA9C0EF6-CB07-4F07-9CA5-86871BED93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4E427A29-EEA4-4E53-BECE-AB696554D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D6F1890E-B61D-4576-9146-1A20CF6A5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DE6964F-9038-4EC5-AFF4-035648EA88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FF95D69E-5921-4603-B403-6CB030B3C5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E1366D92-AEC8-4FA0-99A0-FD28F605AE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728AD411-7BEC-419D-B907-26B44A2E5F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55CBF9E-E6F2-454F-B88D-275FE7E9AB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6629F66-0FFD-4D3F-AAEE-4AC4D768FF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18DCC42A-4675-439D-BAB8-622097CB1A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671A27FC-34BA-4B0A-9F67-37A67EC2B6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961EBB0E-E224-4A8C-8DF6-A80D5FD339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C8847301-A904-4045-BA2F-73DFC071F0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76856870-1264-44B6-961D-B432EBFFA2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CCC6F23F-EAA7-4248-8C8B-1652835454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91032C35-9963-4444-B731-A550008E35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819CFABA-7F23-460D-8CBB-32671CD10A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BAF26AB8-CC8D-45E1-A3F0-54B3AFE2A4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9B3361EC-C78B-4BB2-8FFB-0EEFF6A42C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EFF0AB12-4046-4976-9C1D-1963BEFF15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AD7823FB-34F4-4729-8196-427AC80493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FD91E4B7-16E3-40BC-BB95-01D9C36834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E59BBB65-8BB0-46E3-9E5F-7B409F5B13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DB7F3DEB-7675-4E51-9E3D-E39F2449E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8DD6B61-D3BF-4064-A466-FB4A2EF5B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E619AC79-AEC5-436F-9595-59550EFBF9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44287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" t="s">
        <v>3</v>
      </c>
      <c r="B2" s="238" t="s">
        <v>4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5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4" t="s">
        <v>7</v>
      </c>
      <c r="B3" s="244" t="s">
        <v>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8"/>
      <c r="I3" s="249"/>
      <c r="J3" s="4" t="s">
        <v>7</v>
      </c>
      <c r="K3" s="244" t="s">
        <v>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4" t="s">
        <v>12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13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4" t="s">
        <v>16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8"/>
      <c r="I5" s="249"/>
      <c r="J5" s="4" t="s">
        <v>15</v>
      </c>
      <c r="K5" s="244" t="s">
        <v>17</v>
      </c>
      <c r="L5" s="245"/>
      <c r="M5" s="245"/>
      <c r="N5" s="245"/>
      <c r="O5" s="246"/>
    </row>
    <row r="6" spans="1:19">
      <c r="A6" s="4" t="s">
        <v>18</v>
      </c>
      <c r="B6" s="244" t="s">
        <v>19</v>
      </c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20</v>
      </c>
      <c r="L6" s="245"/>
      <c r="M6" s="245"/>
      <c r="N6" s="245"/>
      <c r="O6" s="246"/>
    </row>
    <row r="7" spans="1:19" ht="17.25" thickBot="1">
      <c r="A7" s="4" t="s">
        <v>21</v>
      </c>
      <c r="B7" s="244" t="s">
        <v>22</v>
      </c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8"/>
      <c r="I7" s="249"/>
      <c r="J7" s="4" t="s">
        <v>21</v>
      </c>
      <c r="K7" s="244" t="s">
        <v>23</v>
      </c>
      <c r="L7" s="245"/>
      <c r="M7" s="245"/>
      <c r="N7" s="245"/>
      <c r="O7" s="246"/>
    </row>
    <row r="8" spans="1:19" ht="17.25" thickBot="1">
      <c r="A8" s="4" t="s">
        <v>24</v>
      </c>
      <c r="B8" s="244" t="s">
        <v>25</v>
      </c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 t="s">
        <v>26</v>
      </c>
      <c r="L8" s="245"/>
      <c r="M8" s="245"/>
      <c r="N8" s="245"/>
      <c r="O8" s="246"/>
      <c r="Q8" s="232" t="s">
        <v>27</v>
      </c>
      <c r="R8" s="234"/>
    </row>
    <row r="9" spans="1:19" ht="17.25" thickBot="1">
      <c r="A9" s="4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8"/>
      <c r="I9" s="249"/>
      <c r="J9" s="4" t="s">
        <v>28</v>
      </c>
      <c r="K9" s="244" t="s">
        <v>293</v>
      </c>
      <c r="L9" s="245"/>
      <c r="M9" s="245"/>
      <c r="N9" s="245"/>
      <c r="O9" s="246"/>
      <c r="Q9" s="2" t="s">
        <v>29</v>
      </c>
      <c r="R9" s="6">
        <v>10</v>
      </c>
    </row>
    <row r="10" spans="1:19">
      <c r="A10" s="4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/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7" t="s">
        <v>32</v>
      </c>
      <c r="B11" s="250"/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8"/>
      <c r="I11" s="249"/>
      <c r="J11" s="7" t="s">
        <v>32</v>
      </c>
      <c r="K11" s="250"/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111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54" t="s">
        <v>39</v>
      </c>
      <c r="B15" s="265" t="str">
        <f>TEXT($G$1, "[$-ko-KR]yyyy-mm-dd(ddd) ") &amp; "오전 00:00"</f>
        <v>2021-04-01(목) 오전 00:00</v>
      </c>
      <c r="C15" s="266"/>
      <c r="D15" s="255" t="str">
        <f>TEXT($G$1, "[$-ko-KR]yyyy-mm-dd(ddd) ") &amp; "오후 14:00"</f>
        <v>2021-04-01(목) 오후 14:00</v>
      </c>
      <c r="E15" s="256"/>
      <c r="F15" s="257"/>
      <c r="G15" s="255" t="str">
        <f>TEXT($G$1, "[$-ko-KR]yyyy-mm-dd(ddd) ") &amp; "오후 19:00"</f>
        <v>2021-04-01(목) 오후 19:00</v>
      </c>
      <c r="H15" s="256"/>
      <c r="I15" s="257"/>
      <c r="J15" s="255" t="str">
        <f>TEXT($G$1, "[$-ko-KR]yyyy-mm-dd(ddd) ") &amp; "오후 21:00"</f>
        <v>2021-04-01(목) 오후 21:00</v>
      </c>
      <c r="K15" s="256"/>
      <c r="L15" s="257"/>
      <c r="M15" s="255" t="str">
        <f>TEXT($G$1+1, "[$-ko-KR]yyyy-mm-dd(ddd) ") &amp; "오전 00:00"</f>
        <v>2021-04-02(금) 오전 00:00</v>
      </c>
      <c r="N15" s="256"/>
      <c r="O15" s="257"/>
      <c r="Q15" s="253"/>
      <c r="R15" s="253"/>
      <c r="S15" s="253"/>
    </row>
    <row r="16" spans="1:19" ht="17.25" customHeight="1" thickBot="1">
      <c r="A16" s="25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3"/>
      <c r="R17" s="253"/>
      <c r="S17" s="253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3"/>
      <c r="R18" s="253"/>
      <c r="S18" s="253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8"/>
      <c r="R19" s="258"/>
      <c r="S19" s="25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8"/>
      <c r="R20" s="258"/>
      <c r="S20" s="25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8"/>
      <c r="R21" s="258"/>
      <c r="S21" s="25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8"/>
      <c r="R22" s="258"/>
      <c r="S22" s="25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8"/>
      <c r="R23" s="258"/>
      <c r="S23" s="25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8"/>
      <c r="R24" s="258"/>
      <c r="S24" s="25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8"/>
      <c r="R29" s="258"/>
      <c r="S29" s="25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8"/>
      <c r="R32" s="258"/>
      <c r="S32" s="25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26" t="s">
        <v>42</v>
      </c>
      <c r="B37" s="289">
        <v>300000</v>
      </c>
      <c r="C37" s="290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111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76" t="s">
        <v>55</v>
      </c>
      <c r="B42" s="278" t="str">
        <f>TEXT($G$1, "[$-ko-KR]yyyy-mm-dd(ddd) ") &amp; "오전 00:00"</f>
        <v>2021-04-01(목) 오전 00:00</v>
      </c>
      <c r="C42" s="279"/>
      <c r="D42" s="255" t="str">
        <f>TEXT($G$1, "[$-ko-KR]yyyy-mm-dd(ddd) ") &amp; "오후 14:00"</f>
        <v>2021-04-01(목) 오후 14:00</v>
      </c>
      <c r="E42" s="256"/>
      <c r="F42" s="257"/>
      <c r="G42" s="255" t="str">
        <f>TEXT($G$1, "[$-ko-KR]yyyy-mm-dd(ddd) ") &amp; "오후 19:00"</f>
        <v>2021-04-01(목) 오후 19:00</v>
      </c>
      <c r="H42" s="256"/>
      <c r="I42" s="257"/>
      <c r="J42" s="255" t="str">
        <f>TEXT($G$1, "[$-ko-KR]yyyy-mm-dd(ddd) ") &amp; "오후 21:00"</f>
        <v>2021-04-01(목) 오후 21:00</v>
      </c>
      <c r="K42" s="256"/>
      <c r="L42" s="257"/>
      <c r="M42" s="255" t="str">
        <f>TEXT($G$1+1, "[$-ko-KR]yyyy-mm-dd(ddd) ") &amp; "오전 00:00"</f>
        <v>2021-04-02(금) 오전 00:00</v>
      </c>
      <c r="N42" s="256"/>
      <c r="O42" s="257"/>
      <c r="Q42" s="253"/>
      <c r="R42" s="253"/>
      <c r="S42" s="253"/>
    </row>
    <row r="43" spans="1:19" ht="17.25" customHeight="1" thickBot="1">
      <c r="A43" s="277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3"/>
      <c r="R44" s="253"/>
      <c r="S44" s="253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3"/>
      <c r="R45" s="253"/>
      <c r="S45" s="253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8"/>
      <c r="R46" s="258"/>
      <c r="S46" s="25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8"/>
      <c r="R47" s="258"/>
      <c r="S47" s="25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8"/>
      <c r="R48" s="258"/>
      <c r="S48" s="25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8"/>
      <c r="R49" s="258"/>
      <c r="S49" s="25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8"/>
      <c r="R50" s="258"/>
      <c r="S50" s="25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8"/>
      <c r="R51" s="258"/>
      <c r="S51" s="25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7"/>
      <c r="R53" s="268"/>
      <c r="S53" s="26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0"/>
      <c r="R54" s="271"/>
      <c r="S54" s="27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3"/>
      <c r="R55" s="274"/>
      <c r="S55" s="27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8"/>
      <c r="R56" s="258"/>
      <c r="S56" s="25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3"/>
      <c r="R57" s="253"/>
      <c r="S57" s="253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3"/>
      <c r="R58" s="253"/>
      <c r="S58" s="253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8"/>
      <c r="R59" s="258"/>
      <c r="S59" s="25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8"/>
      <c r="R60" s="258"/>
      <c r="S60" s="25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8"/>
      <c r="R61" s="258"/>
      <c r="S61" s="25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0"/>
      <c r="R62" s="281"/>
      <c r="S62" s="282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3"/>
      <c r="R63" s="284"/>
      <c r="S63" s="285"/>
    </row>
    <row r="64" spans="1:19" ht="17.25" customHeight="1" thickBot="1">
      <c r="A64" s="26" t="s">
        <v>300</v>
      </c>
      <c r="B64" s="289">
        <f>$B$37</f>
        <v>300000</v>
      </c>
      <c r="C64" s="290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111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76" t="s">
        <v>55</v>
      </c>
      <c r="B69" s="278" t="str">
        <f>TEXT($G$1, "[$-ko-KR]yyyy-mm-dd(ddd) ") &amp; "오전 00:00"</f>
        <v>2021-04-01(목) 오전 00:00</v>
      </c>
      <c r="C69" s="279"/>
      <c r="D69" s="255" t="str">
        <f>TEXT($G$1, "[$-ko-KR]yyyy-mm-dd(ddd) ") &amp; "오후 14:00"</f>
        <v>2021-04-01(목) 오후 14:00</v>
      </c>
      <c r="E69" s="256"/>
      <c r="F69" s="257"/>
      <c r="G69" s="255" t="str">
        <f>TEXT($G$1, "[$-ko-KR]yyyy-mm-dd(ddd) ") &amp; "오후 19:00"</f>
        <v>2021-04-01(목) 오후 19:00</v>
      </c>
      <c r="H69" s="256"/>
      <c r="I69" s="257"/>
      <c r="J69" s="255" t="str">
        <f>TEXT($G$1, "[$-ko-KR]yyyy-mm-dd(ddd) ") &amp; "오후 21:00"</f>
        <v>2021-04-01(목) 오후 21:00</v>
      </c>
      <c r="K69" s="256"/>
      <c r="L69" s="257"/>
      <c r="M69" s="255" t="str">
        <f>TEXT($G$1+1, "[$-ko-KR]yyyy-mm-dd(ddd) ") &amp; "오전 00:00"</f>
        <v>2021-04-02(금) 오전 00:00</v>
      </c>
      <c r="N69" s="256"/>
      <c r="O69" s="257"/>
      <c r="Q69" s="253"/>
      <c r="R69" s="253"/>
      <c r="S69" s="253"/>
    </row>
    <row r="70" spans="1:19" ht="17.25" thickBot="1">
      <c r="A70" s="277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3"/>
      <c r="R71" s="253"/>
      <c r="S71" s="253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3"/>
      <c r="R72" s="253"/>
      <c r="S72" s="253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8"/>
      <c r="R73" s="258"/>
      <c r="S73" s="25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8"/>
      <c r="R74" s="258"/>
      <c r="S74" s="25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8"/>
      <c r="R75" s="258"/>
      <c r="S75" s="25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8"/>
      <c r="R76" s="258"/>
      <c r="S76" s="25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8"/>
      <c r="R77" s="258"/>
      <c r="S77" s="25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8"/>
      <c r="R78" s="258"/>
      <c r="S78" s="25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7"/>
      <c r="R80" s="268"/>
      <c r="S80" s="26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0"/>
      <c r="R81" s="271"/>
      <c r="S81" s="27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3"/>
      <c r="R82" s="274"/>
      <c r="S82" s="27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8"/>
      <c r="R83" s="258"/>
      <c r="S83" s="25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3"/>
      <c r="R84" s="253"/>
      <c r="S84" s="253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3"/>
      <c r="R85" s="253"/>
      <c r="S85" s="253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8"/>
      <c r="R86" s="258"/>
      <c r="S86" s="25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8"/>
      <c r="R87" s="258"/>
      <c r="S87" s="25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8"/>
      <c r="R88" s="258"/>
      <c r="S88" s="25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0"/>
      <c r="R89" s="281"/>
      <c r="S89" s="282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3"/>
      <c r="R90" s="284"/>
      <c r="S90" s="285"/>
    </row>
    <row r="91" spans="1:19" ht="17.25" thickBot="1">
      <c r="A91" s="26" t="s">
        <v>300</v>
      </c>
      <c r="B91" s="289">
        <f>$B$37</f>
        <v>300000</v>
      </c>
      <c r="C91" s="290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111" t="s">
        <v>297</v>
      </c>
      <c r="B95" s="232" t="s">
        <v>49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76" t="s">
        <v>55</v>
      </c>
      <c r="B96" s="278" t="str">
        <f>TEXT($G$1, "[$-ko-KR]yyyy-mm-dd(ddd) ") &amp; "오전 00:00"</f>
        <v>2021-04-01(목) 오전 00:00</v>
      </c>
      <c r="C96" s="279"/>
      <c r="D96" s="255" t="str">
        <f>TEXT($G$1, "[$-ko-KR]yyyy-mm-dd(ddd) ") &amp; "오후 14:00"</f>
        <v>2021-04-01(목) 오후 14:00</v>
      </c>
      <c r="E96" s="256"/>
      <c r="F96" s="257"/>
      <c r="G96" s="255" t="str">
        <f>TEXT($G$1, "[$-ko-KR]yyyy-mm-dd(ddd) ") &amp; "오후 19:00"</f>
        <v>2021-04-01(목) 오후 19:00</v>
      </c>
      <c r="H96" s="256"/>
      <c r="I96" s="257"/>
      <c r="J96" s="255" t="str">
        <f>TEXT($G$1, "[$-ko-KR]yyyy-mm-dd(ddd) ") &amp; "오후 21:00"</f>
        <v>2021-04-01(목) 오후 21:00</v>
      </c>
      <c r="K96" s="256"/>
      <c r="L96" s="257"/>
      <c r="M96" s="255" t="str">
        <f>TEXT($G$1+1, "[$-ko-KR]yyyy-mm-dd(ddd) ") &amp; "오전 00:00"</f>
        <v>2021-04-02(금) 오전 00:00</v>
      </c>
      <c r="N96" s="256"/>
      <c r="O96" s="257"/>
      <c r="Q96" s="253"/>
      <c r="R96" s="253"/>
      <c r="S96" s="253"/>
    </row>
    <row r="97" spans="1:19" ht="17.25" thickBot="1">
      <c r="A97" s="277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3"/>
      <c r="R98" s="253"/>
      <c r="S98" s="253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3"/>
      <c r="R99" s="253"/>
      <c r="S99" s="253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8"/>
      <c r="R100" s="258"/>
      <c r="S100" s="25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8"/>
      <c r="R101" s="258"/>
      <c r="S101" s="25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8"/>
      <c r="R102" s="258"/>
      <c r="S102" s="25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8"/>
      <c r="R103" s="258"/>
      <c r="S103" s="25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8"/>
      <c r="R104" s="258"/>
      <c r="S104" s="25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8"/>
      <c r="R105" s="258"/>
      <c r="S105" s="25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7"/>
      <c r="R107" s="268"/>
      <c r="S107" s="26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0"/>
      <c r="R108" s="271"/>
      <c r="S108" s="27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3"/>
      <c r="R109" s="274"/>
      <c r="S109" s="27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8"/>
      <c r="R110" s="258"/>
      <c r="S110" s="25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3"/>
      <c r="R111" s="253"/>
      <c r="S111" s="253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3"/>
      <c r="R112" s="253"/>
      <c r="S112" s="253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8"/>
      <c r="R113" s="258"/>
      <c r="S113" s="25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8"/>
      <c r="R114" s="258"/>
      <c r="S114" s="25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8"/>
      <c r="R115" s="258"/>
      <c r="S115" s="25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0"/>
      <c r="R116" s="281"/>
      <c r="S116" s="282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3"/>
      <c r="R117" s="284"/>
      <c r="S117" s="285"/>
    </row>
    <row r="118" spans="1:19" ht="17.25" thickBot="1">
      <c r="A118" s="26" t="s">
        <v>300</v>
      </c>
      <c r="B118" s="289">
        <f>$B$37</f>
        <v>300000</v>
      </c>
      <c r="C118" s="290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111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76" t="s">
        <v>55</v>
      </c>
      <c r="B123" s="278" t="str">
        <f>TEXT($G$1, "[$-ko-KR]yyyy-mm-dd(ddd) ") &amp; "오전 00:00"</f>
        <v>2021-04-01(목) 오전 00:00</v>
      </c>
      <c r="C123" s="279"/>
      <c r="D123" s="255" t="str">
        <f>TEXT($G$1, "[$-ko-KR]yyyy-mm-dd(ddd) ") &amp; "오후 14:00"</f>
        <v>2021-04-01(목) 오후 14:00</v>
      </c>
      <c r="E123" s="256"/>
      <c r="F123" s="257"/>
      <c r="G123" s="255" t="str">
        <f>TEXT($G$1, "[$-ko-KR]yyyy-mm-dd(ddd) ") &amp; "오후 19:00"</f>
        <v>2021-04-01(목) 오후 19:00</v>
      </c>
      <c r="H123" s="256"/>
      <c r="I123" s="257"/>
      <c r="J123" s="255" t="str">
        <f>TEXT($G$1, "[$-ko-KR]yyyy-mm-dd(ddd) ") &amp; "오후 21:00"</f>
        <v>2021-04-01(목) 오후 21:00</v>
      </c>
      <c r="K123" s="256"/>
      <c r="L123" s="257"/>
      <c r="M123" s="255" t="str">
        <f>TEXT($G$1+1, "[$-ko-KR]yyyy-mm-dd(ddd) ") &amp; "오전 00:00"</f>
        <v>2021-04-02(금) 오전 00:00</v>
      </c>
      <c r="N123" s="256"/>
      <c r="O123" s="257"/>
      <c r="Q123" s="253"/>
      <c r="R123" s="253"/>
      <c r="S123" s="253"/>
    </row>
    <row r="124" spans="1:19" ht="17.25" thickBot="1">
      <c r="A124" s="277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3"/>
      <c r="R125" s="253"/>
      <c r="S125" s="253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3"/>
      <c r="R126" s="253"/>
      <c r="S126" s="253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8"/>
      <c r="R127" s="258"/>
      <c r="S127" s="25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8"/>
      <c r="R128" s="258"/>
      <c r="S128" s="25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8"/>
      <c r="R129" s="258"/>
      <c r="S129" s="25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8"/>
      <c r="R130" s="258"/>
      <c r="S130" s="25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8"/>
      <c r="R131" s="258"/>
      <c r="S131" s="25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8"/>
      <c r="R132" s="258"/>
      <c r="S132" s="25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7"/>
      <c r="R134" s="268"/>
      <c r="S134" s="26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0"/>
      <c r="R135" s="271"/>
      <c r="S135" s="27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3"/>
      <c r="R136" s="274"/>
      <c r="S136" s="27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8"/>
      <c r="R137" s="258"/>
      <c r="S137" s="25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3"/>
      <c r="R138" s="253"/>
      <c r="S138" s="253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3"/>
      <c r="R139" s="253"/>
      <c r="S139" s="253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8"/>
      <c r="R140" s="258"/>
      <c r="S140" s="25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8"/>
      <c r="R141" s="258"/>
      <c r="S141" s="25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8"/>
      <c r="R142" s="258"/>
      <c r="S142" s="25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0"/>
      <c r="R143" s="281"/>
      <c r="S143" s="282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3"/>
      <c r="R144" s="284"/>
      <c r="S144" s="285"/>
    </row>
    <row r="145" spans="1:19" ht="17.25" thickBot="1">
      <c r="A145" s="26" t="s">
        <v>300</v>
      </c>
      <c r="B145" s="289">
        <f>$B$37</f>
        <v>300000</v>
      </c>
      <c r="C145" s="290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111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76" t="s">
        <v>55</v>
      </c>
      <c r="B150" s="278" t="str">
        <f>TEXT($G$1, "[$-ko-KR]yyyy-mm-dd(ddd) ") &amp; "오전 00:00"</f>
        <v>2021-04-01(목) 오전 00:00</v>
      </c>
      <c r="C150" s="279"/>
      <c r="D150" s="255" t="str">
        <f>TEXT($G$1, "[$-ko-KR]yyyy-mm-dd(ddd) ") &amp; "오후 14:00"</f>
        <v>2021-04-01(목) 오후 14:00</v>
      </c>
      <c r="E150" s="256"/>
      <c r="F150" s="257"/>
      <c r="G150" s="255" t="str">
        <f>TEXT($G$1, "[$-ko-KR]yyyy-mm-dd(ddd) ") &amp; "오후 19:00"</f>
        <v>2021-04-01(목) 오후 19:00</v>
      </c>
      <c r="H150" s="256"/>
      <c r="I150" s="257"/>
      <c r="J150" s="255" t="str">
        <f>TEXT($G$1, "[$-ko-KR]yyyy-mm-dd(ddd) ") &amp; "오후 21:00"</f>
        <v>2021-04-01(목) 오후 21:00</v>
      </c>
      <c r="K150" s="256"/>
      <c r="L150" s="257"/>
      <c r="M150" s="255" t="str">
        <f>TEXT($G$1+1, "[$-ko-KR]yyyy-mm-dd(ddd) ") &amp; "오전 00:00"</f>
        <v>2021-04-02(금) 오전 00:00</v>
      </c>
      <c r="N150" s="256"/>
      <c r="O150" s="257"/>
      <c r="Q150" s="253"/>
      <c r="R150" s="253"/>
      <c r="S150" s="253"/>
    </row>
    <row r="151" spans="1:19" ht="17.25" thickBot="1">
      <c r="A151" s="277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3"/>
      <c r="R152" s="253"/>
      <c r="S152" s="253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3"/>
      <c r="R153" s="253"/>
      <c r="S153" s="253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8"/>
      <c r="R154" s="258"/>
      <c r="S154" s="25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8"/>
      <c r="R155" s="258"/>
      <c r="S155" s="25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8"/>
      <c r="R156" s="258"/>
      <c r="S156" s="25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8"/>
      <c r="R157" s="258"/>
      <c r="S157" s="25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8"/>
      <c r="R158" s="258"/>
      <c r="S158" s="25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8"/>
      <c r="R159" s="258"/>
      <c r="S159" s="25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7"/>
      <c r="R161" s="268"/>
      <c r="S161" s="26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0"/>
      <c r="R162" s="271"/>
      <c r="S162" s="27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3"/>
      <c r="R163" s="274"/>
      <c r="S163" s="27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8"/>
      <c r="R164" s="258"/>
      <c r="S164" s="25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3"/>
      <c r="R165" s="253"/>
      <c r="S165" s="253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3"/>
      <c r="R166" s="253"/>
      <c r="S166" s="253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8"/>
      <c r="R167" s="258"/>
      <c r="S167" s="25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8"/>
      <c r="R168" s="258"/>
      <c r="S168" s="25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8"/>
      <c r="R169" s="258"/>
      <c r="S169" s="25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0"/>
      <c r="R170" s="281"/>
      <c r="S170" s="282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3"/>
      <c r="R171" s="284"/>
      <c r="S171" s="285"/>
    </row>
    <row r="172" spans="1:19" ht="17.25" thickBot="1">
      <c r="A172" s="26" t="s">
        <v>300</v>
      </c>
      <c r="B172" s="289">
        <f>$B$37</f>
        <v>300000</v>
      </c>
      <c r="C172" s="290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111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76" t="s">
        <v>55</v>
      </c>
      <c r="B177" s="278" t="str">
        <f>TEXT($G$1, "[$-ko-KR]yyyy-mm-dd(ddd) ") &amp; "오전 00:00"</f>
        <v>2021-04-01(목) 오전 00:00</v>
      </c>
      <c r="C177" s="279"/>
      <c r="D177" s="255" t="str">
        <f>TEXT($G$1, "[$-ko-KR]yyyy-mm-dd(ddd) ") &amp; "오후 14:00"</f>
        <v>2021-04-01(목) 오후 14:00</v>
      </c>
      <c r="E177" s="256"/>
      <c r="F177" s="257"/>
      <c r="G177" s="255" t="str">
        <f>TEXT($G$1, "[$-ko-KR]yyyy-mm-dd(ddd) ") &amp; "오후 19:00"</f>
        <v>2021-04-01(목) 오후 19:00</v>
      </c>
      <c r="H177" s="256"/>
      <c r="I177" s="257"/>
      <c r="J177" s="255" t="str">
        <f>TEXT($G$1, "[$-ko-KR]yyyy-mm-dd(ddd) ") &amp; "오후 21:00"</f>
        <v>2021-04-01(목) 오후 21:00</v>
      </c>
      <c r="K177" s="256"/>
      <c r="L177" s="257"/>
      <c r="M177" s="255" t="str">
        <f>TEXT($G$1+1, "[$-ko-KR]yyyy-mm-dd(ddd) ") &amp; "오전 00:00"</f>
        <v>2021-04-02(금) 오전 00:00</v>
      </c>
      <c r="N177" s="256"/>
      <c r="O177" s="257"/>
      <c r="Q177" s="253"/>
      <c r="R177" s="253"/>
      <c r="S177" s="253"/>
    </row>
    <row r="178" spans="1:19" ht="17.25" thickBot="1">
      <c r="A178" s="277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3"/>
      <c r="R179" s="253"/>
      <c r="S179" s="253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3"/>
      <c r="R180" s="253"/>
      <c r="S180" s="253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8"/>
      <c r="R181" s="258"/>
      <c r="S181" s="25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8"/>
      <c r="R182" s="258"/>
      <c r="S182" s="25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8"/>
      <c r="R183" s="258"/>
      <c r="S183" s="25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8"/>
      <c r="R184" s="258"/>
      <c r="S184" s="25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8"/>
      <c r="R185" s="258"/>
      <c r="S185" s="25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8"/>
      <c r="R186" s="258"/>
      <c r="S186" s="25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7"/>
      <c r="R188" s="268"/>
      <c r="S188" s="26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0"/>
      <c r="R189" s="271"/>
      <c r="S189" s="27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3"/>
      <c r="R190" s="274"/>
      <c r="S190" s="27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8"/>
      <c r="R191" s="258"/>
      <c r="S191" s="25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3"/>
      <c r="R192" s="253"/>
      <c r="S192" s="253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3"/>
      <c r="R193" s="253"/>
      <c r="S193" s="253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8"/>
      <c r="R194" s="258"/>
      <c r="S194" s="25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8"/>
      <c r="R195" s="258"/>
      <c r="S195" s="25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8"/>
      <c r="R196" s="258"/>
      <c r="S196" s="25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0"/>
      <c r="R197" s="281"/>
      <c r="S197" s="282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3"/>
      <c r="R198" s="284"/>
      <c r="S198" s="285"/>
    </row>
    <row r="199" spans="1:19" ht="17.25" thickBot="1">
      <c r="A199" s="26" t="s">
        <v>300</v>
      </c>
      <c r="B199" s="289">
        <f>$B$37</f>
        <v>300000</v>
      </c>
      <c r="C199" s="290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86"/>
      <c r="R199" s="287"/>
      <c r="S199" s="28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37" priority="157">
      <formula>AND($N17 &gt; 0, ISNUMBER($N17))</formula>
    </cfRule>
    <cfRule type="expression" dxfId="3836" priority="158">
      <formula>AND($N17 = 0 * ISNUMBER($N17))</formula>
    </cfRule>
    <cfRule type="expression" dxfId="3835" priority="159">
      <formula>AND($N17 &lt; 0, ISNUMBER($N17))</formula>
    </cfRule>
  </conditionalFormatting>
  <conditionalFormatting sqref="A17:F36">
    <cfRule type="expression" dxfId="3834" priority="166">
      <formula>AND($E17 &gt; 0, ISNUMBER($E17))</formula>
    </cfRule>
    <cfRule type="expression" dxfId="3833" priority="167">
      <formula>AND($E17 = 0 * ISNUMBER($E17))</formula>
    </cfRule>
    <cfRule type="expression" dxfId="3832" priority="168">
      <formula>AND($E17 &lt; 0, ISNUMBER($E17))</formula>
    </cfRule>
  </conditionalFormatting>
  <conditionalFormatting sqref="A17:C36 G17:I36">
    <cfRule type="expression" dxfId="3831" priority="163">
      <formula>AND($H17 &gt; 0, ISNUMBER($H17))</formula>
    </cfRule>
    <cfRule type="expression" dxfId="3830" priority="164">
      <formula>AND($H17 = 0 * ISNUMBER($H17))</formula>
    </cfRule>
    <cfRule type="expression" dxfId="3829" priority="165">
      <formula>AND($H17 &lt; 0, ISNUMBER($H17))</formula>
    </cfRule>
  </conditionalFormatting>
  <conditionalFormatting sqref="A17:C36 J17:L36">
    <cfRule type="expression" dxfId="3828" priority="160">
      <formula>AND($K17 &gt; 0, ISNUMBER($K17))</formula>
    </cfRule>
    <cfRule type="expression" dxfId="3827" priority="161">
      <formula>AND($K17 = 0 * ISNUMBER($K17))</formula>
    </cfRule>
    <cfRule type="expression" dxfId="3826" priority="162">
      <formula>AND($K17 &lt; 0, ISNUMBER($K17))</formula>
    </cfRule>
  </conditionalFormatting>
  <conditionalFormatting sqref="D15:F16 E37:F37">
    <cfRule type="expression" dxfId="3825" priority="154">
      <formula>$E$37 &gt; 0</formula>
    </cfRule>
    <cfRule type="expression" dxfId="3824" priority="155">
      <formula>$E$37 = 0</formula>
    </cfRule>
    <cfRule type="expression" dxfId="3823" priority="156">
      <formula>$E$37 &lt; 0</formula>
    </cfRule>
  </conditionalFormatting>
  <conditionalFormatting sqref="G15:I16 H37:I37">
    <cfRule type="expression" dxfId="3822" priority="151">
      <formula>$H$37 &gt; 0</formula>
    </cfRule>
    <cfRule type="expression" dxfId="3821" priority="152">
      <formula>$H$37 = 0</formula>
    </cfRule>
    <cfRule type="expression" dxfId="3820" priority="153">
      <formula>$H$37 &lt; 0</formula>
    </cfRule>
  </conditionalFormatting>
  <conditionalFormatting sqref="J15:L16 K37:L37">
    <cfRule type="expression" dxfId="3819" priority="148">
      <formula>$K$37 &gt; 0</formula>
    </cfRule>
    <cfRule type="expression" dxfId="3818" priority="149">
      <formula>$K$37 = 0</formula>
    </cfRule>
    <cfRule type="expression" dxfId="3817" priority="150">
      <formula>$K$37 &lt; 0</formula>
    </cfRule>
  </conditionalFormatting>
  <conditionalFormatting sqref="M15:O16 N37:O37">
    <cfRule type="expression" dxfId="3816" priority="145">
      <formula>$N$37 &gt; 0</formula>
    </cfRule>
    <cfRule type="expression" dxfId="3815" priority="146">
      <formula>$N$37 = 0</formula>
    </cfRule>
    <cfRule type="expression" dxfId="3814" priority="147">
      <formula>$N$37 &lt; 0</formula>
    </cfRule>
  </conditionalFormatting>
  <conditionalFormatting sqref="A44:C63 M44:O63">
    <cfRule type="expression" dxfId="3813" priority="133">
      <formula>AND($N44 &gt; 0, ISNUMBER($N44))</formula>
    </cfRule>
    <cfRule type="expression" dxfId="3812" priority="134">
      <formula>AND($N44 = 0 * ISNUMBER($N44))</formula>
    </cfRule>
    <cfRule type="expression" dxfId="3811" priority="135">
      <formula>AND($N44 &lt; 0, ISNUMBER($N44))</formula>
    </cfRule>
  </conditionalFormatting>
  <conditionalFormatting sqref="A44:F63">
    <cfRule type="expression" dxfId="3810" priority="142">
      <formula>AND($E44 &gt; 0, ISNUMBER($E44))</formula>
    </cfRule>
    <cfRule type="expression" dxfId="3809" priority="143">
      <formula>AND($E44 = 0 * ISNUMBER($E44))</formula>
    </cfRule>
    <cfRule type="expression" dxfId="3808" priority="144">
      <formula>AND($E44 &lt; 0, ISNUMBER($E44))</formula>
    </cfRule>
  </conditionalFormatting>
  <conditionalFormatting sqref="A44:C63 G44:I63">
    <cfRule type="expression" dxfId="3807" priority="139">
      <formula>AND($H44 &gt; 0, ISNUMBER($H44))</formula>
    </cfRule>
    <cfRule type="expression" dxfId="3806" priority="140">
      <formula>AND($H44 = 0 * ISNUMBER($H44))</formula>
    </cfRule>
    <cfRule type="expression" dxfId="3805" priority="141">
      <formula>AND($H44 &lt; 0, ISNUMBER($H44))</formula>
    </cfRule>
  </conditionalFormatting>
  <conditionalFormatting sqref="A44:C63 J44:L63">
    <cfRule type="expression" dxfId="3804" priority="136">
      <formula>AND($K44 &gt; 0, ISNUMBER($K44))</formula>
    </cfRule>
    <cfRule type="expression" dxfId="3803" priority="137">
      <formula>AND($K44 = 0 * ISNUMBER($K44))</formula>
    </cfRule>
    <cfRule type="expression" dxfId="3802" priority="138">
      <formula>AND($K44 &lt; 0, ISNUMBER($K44))</formula>
    </cfRule>
  </conditionalFormatting>
  <conditionalFormatting sqref="D42:F43 E64:F64">
    <cfRule type="expression" dxfId="3801" priority="130">
      <formula>$E$64 &gt; 0</formula>
    </cfRule>
    <cfRule type="expression" dxfId="3800" priority="131">
      <formula>$E$64 = 0</formula>
    </cfRule>
    <cfRule type="expression" dxfId="3799" priority="132">
      <formula>$E$64 &lt; 0</formula>
    </cfRule>
  </conditionalFormatting>
  <conditionalFormatting sqref="G42:I43 H64:I64">
    <cfRule type="expression" dxfId="3798" priority="127">
      <formula>$H$64 &gt; 0</formula>
    </cfRule>
    <cfRule type="expression" dxfId="3797" priority="128">
      <formula>$H$64 = 0</formula>
    </cfRule>
    <cfRule type="expression" dxfId="3796" priority="129">
      <formula>$H$64 &lt; 0</formula>
    </cfRule>
  </conditionalFormatting>
  <conditionalFormatting sqref="J42:L43 K64:L64">
    <cfRule type="expression" dxfId="3795" priority="124">
      <formula>$K$64 &gt; 0</formula>
    </cfRule>
    <cfRule type="expression" dxfId="3794" priority="125">
      <formula>$K$64 = 0</formula>
    </cfRule>
    <cfRule type="expression" dxfId="3793" priority="126">
      <formula>$K$64 &lt; 0</formula>
    </cfRule>
  </conditionalFormatting>
  <conditionalFormatting sqref="M42:O43 N64:O64">
    <cfRule type="expression" dxfId="3792" priority="121">
      <formula>$N$64 &gt; 0</formula>
    </cfRule>
    <cfRule type="expression" dxfId="3791" priority="122">
      <formula>$N$64 = 0</formula>
    </cfRule>
    <cfRule type="expression" dxfId="3790" priority="123">
      <formula>$N$64 &lt; 0</formula>
    </cfRule>
  </conditionalFormatting>
  <conditionalFormatting sqref="A71:C90 M71:O90">
    <cfRule type="expression" dxfId="3789" priority="109">
      <formula>AND($N71 &gt; 0, ISNUMBER($N71))</formula>
    </cfRule>
    <cfRule type="expression" dxfId="3788" priority="110">
      <formula>AND($N71 = 0 * ISNUMBER($N71))</formula>
    </cfRule>
    <cfRule type="expression" dxfId="3787" priority="111">
      <formula>AND($N71 &lt; 0, ISNUMBER($N71))</formula>
    </cfRule>
  </conditionalFormatting>
  <conditionalFormatting sqref="A71:F90">
    <cfRule type="expression" dxfId="3786" priority="118">
      <formula>AND($E71 &gt; 0, ISNUMBER($E71))</formula>
    </cfRule>
    <cfRule type="expression" dxfId="3785" priority="119">
      <formula>AND($E71 = 0 * ISNUMBER($E71))</formula>
    </cfRule>
    <cfRule type="expression" dxfId="3784" priority="120">
      <formula>AND($E71 &lt; 0, ISNUMBER($E71))</formula>
    </cfRule>
  </conditionalFormatting>
  <conditionalFormatting sqref="A71:C90 G71:I90">
    <cfRule type="expression" dxfId="3783" priority="115">
      <formula>AND($H71 &gt; 0, ISNUMBER($H71))</formula>
    </cfRule>
    <cfRule type="expression" dxfId="3782" priority="116">
      <formula>AND($H71 = 0 * ISNUMBER($H71))</formula>
    </cfRule>
    <cfRule type="expression" dxfId="3781" priority="117">
      <formula>AND($H71 &lt; 0, ISNUMBER($H71))</formula>
    </cfRule>
  </conditionalFormatting>
  <conditionalFormatting sqref="A71:C90 J71:L90">
    <cfRule type="expression" dxfId="3780" priority="112">
      <formula>AND($K71 &gt; 0, ISNUMBER($K71))</formula>
    </cfRule>
    <cfRule type="expression" dxfId="3779" priority="113">
      <formula>AND($K71 = 0 * ISNUMBER($K71))</formula>
    </cfRule>
    <cfRule type="expression" dxfId="3778" priority="114">
      <formula>AND($K71 &lt; 0, ISNUMBER($K71))</formula>
    </cfRule>
  </conditionalFormatting>
  <conditionalFormatting sqref="D69:F70 E91:F91">
    <cfRule type="expression" dxfId="3777" priority="106">
      <formula>$E$91 &gt; 0</formula>
    </cfRule>
    <cfRule type="expression" dxfId="3776" priority="107">
      <formula>$E$91 = 0</formula>
    </cfRule>
    <cfRule type="expression" dxfId="3775" priority="108">
      <formula>$E$91 &lt; 0</formula>
    </cfRule>
  </conditionalFormatting>
  <conditionalFormatting sqref="G69:I70 H91:I91">
    <cfRule type="expression" dxfId="3774" priority="103">
      <formula>$H$91 &gt; 0</formula>
    </cfRule>
    <cfRule type="expression" dxfId="3773" priority="104">
      <formula>$H$91 = 0</formula>
    </cfRule>
    <cfRule type="expression" dxfId="3772" priority="105">
      <formula>$H$91 &lt; 0</formula>
    </cfRule>
  </conditionalFormatting>
  <conditionalFormatting sqref="J69:L70 K91:L91">
    <cfRule type="expression" dxfId="3771" priority="100">
      <formula>$K$91 &gt; 0</formula>
    </cfRule>
    <cfRule type="expression" dxfId="3770" priority="101">
      <formula>$K$91 = 0</formula>
    </cfRule>
    <cfRule type="expression" dxfId="3769" priority="102">
      <formula>$K$91 &lt; 0</formula>
    </cfRule>
  </conditionalFormatting>
  <conditionalFormatting sqref="M69:O70 N91:O91">
    <cfRule type="expression" dxfId="3768" priority="97">
      <formula>$N$91 &gt; 0</formula>
    </cfRule>
    <cfRule type="expression" dxfId="3767" priority="98">
      <formula>$N$91 = 0</formula>
    </cfRule>
    <cfRule type="expression" dxfId="3766" priority="99">
      <formula>$N$91 &lt; 0</formula>
    </cfRule>
  </conditionalFormatting>
  <conditionalFormatting sqref="A98:C117 M98:O117">
    <cfRule type="expression" dxfId="3765" priority="85">
      <formula>AND($N98 &gt; 0, ISNUMBER($N98))</formula>
    </cfRule>
    <cfRule type="expression" dxfId="3764" priority="86">
      <formula>AND($N98 = 0 * ISNUMBER($N98))</formula>
    </cfRule>
    <cfRule type="expression" dxfId="3763" priority="87">
      <formula>AND($N98 &lt; 0, ISNUMBER($N98))</formula>
    </cfRule>
  </conditionalFormatting>
  <conditionalFormatting sqref="A98:F117">
    <cfRule type="expression" dxfId="3762" priority="94">
      <formula>AND($E98 &gt; 0, ISNUMBER($E98))</formula>
    </cfRule>
    <cfRule type="expression" dxfId="3761" priority="95">
      <formula>AND($E98 = 0 * ISNUMBER($E98))</formula>
    </cfRule>
    <cfRule type="expression" dxfId="3760" priority="96">
      <formula>AND($E98 &lt; 0, ISNUMBER($E98))</formula>
    </cfRule>
  </conditionalFormatting>
  <conditionalFormatting sqref="A98:C117 G98:I117">
    <cfRule type="expression" dxfId="3759" priority="91">
      <formula>AND($H98 &gt; 0, ISNUMBER($H98))</formula>
    </cfRule>
    <cfRule type="expression" dxfId="3758" priority="92">
      <formula>AND($H98 = 0 * ISNUMBER($H98))</formula>
    </cfRule>
    <cfRule type="expression" dxfId="3757" priority="93">
      <formula>AND($H98 &lt; 0, ISNUMBER($H98))</formula>
    </cfRule>
  </conditionalFormatting>
  <conditionalFormatting sqref="A98:C117 J98:L117">
    <cfRule type="expression" dxfId="3756" priority="88">
      <formula>AND($K98 &gt; 0, ISNUMBER($K98))</formula>
    </cfRule>
    <cfRule type="expression" dxfId="3755" priority="89">
      <formula>AND($K98 = 0 * ISNUMBER($K98))</formula>
    </cfRule>
    <cfRule type="expression" dxfId="3754" priority="90">
      <formula>AND($K98 &lt; 0, ISNUMBER($K98))</formula>
    </cfRule>
  </conditionalFormatting>
  <conditionalFormatting sqref="D96:F97 E118:F118">
    <cfRule type="expression" dxfId="3753" priority="82">
      <formula>$E$118 &gt; 0</formula>
    </cfRule>
    <cfRule type="expression" dxfId="3752" priority="83">
      <formula>$E$118 = 0</formula>
    </cfRule>
    <cfRule type="expression" dxfId="3751" priority="84">
      <formula>$E$118 &lt; 0</formula>
    </cfRule>
  </conditionalFormatting>
  <conditionalFormatting sqref="G96:I97 H118:I118">
    <cfRule type="expression" dxfId="3750" priority="79">
      <formula>$H$118 &gt; 0</formula>
    </cfRule>
    <cfRule type="expression" dxfId="3749" priority="80">
      <formula>$H$118 = 0</formula>
    </cfRule>
    <cfRule type="expression" dxfId="3748" priority="81">
      <formula>$H$118 &lt; 0</formula>
    </cfRule>
  </conditionalFormatting>
  <conditionalFormatting sqref="J96:L97 K118:L118">
    <cfRule type="expression" dxfId="3747" priority="76">
      <formula>$K$118 &gt; 0</formula>
    </cfRule>
    <cfRule type="expression" dxfId="3746" priority="77">
      <formula>$K$118 = 0</formula>
    </cfRule>
    <cfRule type="expression" dxfId="3745" priority="78">
      <formula>$K$118 &lt; 0</formula>
    </cfRule>
  </conditionalFormatting>
  <conditionalFormatting sqref="M96:O97 N118:O118">
    <cfRule type="expression" dxfId="3744" priority="73">
      <formula>$N$118 &gt; 0</formula>
    </cfRule>
    <cfRule type="expression" dxfId="3743" priority="74">
      <formula>$N$118 = 0</formula>
    </cfRule>
    <cfRule type="expression" dxfId="3742" priority="75">
      <formula>$N$118 &lt; 0</formula>
    </cfRule>
  </conditionalFormatting>
  <conditionalFormatting sqref="A125:C144 M125:O144">
    <cfRule type="expression" dxfId="3741" priority="61">
      <formula>AND($N125 &gt; 0, ISNUMBER($N125))</formula>
    </cfRule>
    <cfRule type="expression" dxfId="3740" priority="62">
      <formula>AND($N125 = 0 * ISNUMBER($N125))</formula>
    </cfRule>
    <cfRule type="expression" dxfId="3739" priority="63">
      <formula>AND($N125 &lt; 0, ISNUMBER($N125))</formula>
    </cfRule>
  </conditionalFormatting>
  <conditionalFormatting sqref="A125:F144">
    <cfRule type="expression" dxfId="3738" priority="70">
      <formula>AND($E125 &gt; 0, ISNUMBER($E125))</formula>
    </cfRule>
    <cfRule type="expression" dxfId="3737" priority="71">
      <formula>AND($E125 = 0 * ISNUMBER($E125))</formula>
    </cfRule>
    <cfRule type="expression" dxfId="3736" priority="72">
      <formula>AND($E125 &lt; 0, ISNUMBER($E125))</formula>
    </cfRule>
  </conditionalFormatting>
  <conditionalFormatting sqref="A125:C144 G125:I144">
    <cfRule type="expression" dxfId="3735" priority="67">
      <formula>AND($H125 &gt; 0, ISNUMBER($H125))</formula>
    </cfRule>
    <cfRule type="expression" dxfId="3734" priority="68">
      <formula>AND($H125 = 0 * ISNUMBER($H125))</formula>
    </cfRule>
    <cfRule type="expression" dxfId="3733" priority="69">
      <formula>AND($H125 &lt; 0, ISNUMBER($H125))</formula>
    </cfRule>
  </conditionalFormatting>
  <conditionalFormatting sqref="A125:C144 J125:L144">
    <cfRule type="expression" dxfId="3732" priority="64">
      <formula>AND($K125 &gt; 0, ISNUMBER($K125))</formula>
    </cfRule>
    <cfRule type="expression" dxfId="3731" priority="65">
      <formula>AND($K125 = 0 * ISNUMBER($K125))</formula>
    </cfRule>
    <cfRule type="expression" dxfId="3730" priority="66">
      <formula>AND($K125 &lt; 0, ISNUMBER($K125))</formula>
    </cfRule>
  </conditionalFormatting>
  <conditionalFormatting sqref="D123:F124 E145:F145">
    <cfRule type="expression" dxfId="3729" priority="58">
      <formula>$E$145 &gt; 0</formula>
    </cfRule>
    <cfRule type="expression" dxfId="3728" priority="59">
      <formula>$E$145 = 0</formula>
    </cfRule>
    <cfRule type="expression" dxfId="3727" priority="60">
      <formula>$E$145 &lt; 0</formula>
    </cfRule>
  </conditionalFormatting>
  <conditionalFormatting sqref="G123:I124 H145:I145">
    <cfRule type="expression" dxfId="3726" priority="55">
      <formula>$H$145 &gt; 0</formula>
    </cfRule>
    <cfRule type="expression" dxfId="3725" priority="56">
      <formula>$H$145 = 0</formula>
    </cfRule>
    <cfRule type="expression" dxfId="3724" priority="57">
      <formula>$H$145 &lt; 0</formula>
    </cfRule>
  </conditionalFormatting>
  <conditionalFormatting sqref="J123:L124 K145:L145">
    <cfRule type="expression" dxfId="3723" priority="52">
      <formula>$K$145 &gt; 0</formula>
    </cfRule>
    <cfRule type="expression" dxfId="3722" priority="53">
      <formula>$K$145 = 0</formula>
    </cfRule>
    <cfRule type="expression" dxfId="3721" priority="54">
      <formula>$K$145 &lt; 0</formula>
    </cfRule>
  </conditionalFormatting>
  <conditionalFormatting sqref="M123:O124 N145:O145">
    <cfRule type="expression" dxfId="3720" priority="49">
      <formula>$N$145 &gt; 0</formula>
    </cfRule>
    <cfRule type="expression" dxfId="3719" priority="50">
      <formula>$N$145 = 0</formula>
    </cfRule>
    <cfRule type="expression" dxfId="3718" priority="51">
      <formula>$N$145 &lt; 0</formula>
    </cfRule>
  </conditionalFormatting>
  <conditionalFormatting sqref="A152:C171 M152:O171">
    <cfRule type="expression" dxfId="3717" priority="37">
      <formula>AND($N152 &gt; 0, ISNUMBER($N152))</formula>
    </cfRule>
    <cfRule type="expression" dxfId="3716" priority="38">
      <formula>AND($N152 = 0 * ISNUMBER($N152))</formula>
    </cfRule>
    <cfRule type="expression" dxfId="3715" priority="39">
      <formula>AND($N152 &lt; 0, ISNUMBER($N152))</formula>
    </cfRule>
  </conditionalFormatting>
  <conditionalFormatting sqref="A152:F171">
    <cfRule type="expression" dxfId="3714" priority="46">
      <formula>AND($E152 &gt; 0, ISNUMBER($E152))</formula>
    </cfRule>
    <cfRule type="expression" dxfId="3713" priority="47">
      <formula>AND($E152 = 0 * ISNUMBER($E152))</formula>
    </cfRule>
    <cfRule type="expression" dxfId="3712" priority="48">
      <formula>AND($E152 &lt; 0, ISNUMBER($E152))</formula>
    </cfRule>
  </conditionalFormatting>
  <conditionalFormatting sqref="A152:C171 G152:I171">
    <cfRule type="expression" dxfId="3711" priority="43">
      <formula>AND($H152 &gt; 0, ISNUMBER($H152))</formula>
    </cfRule>
    <cfRule type="expression" dxfId="3710" priority="44">
      <formula>AND($H152 = 0 * ISNUMBER($H152))</formula>
    </cfRule>
    <cfRule type="expression" dxfId="3709" priority="45">
      <formula>AND($H152 &lt; 0, ISNUMBER($H152))</formula>
    </cfRule>
  </conditionalFormatting>
  <conditionalFormatting sqref="A152:C171 J152:L171">
    <cfRule type="expression" dxfId="3708" priority="40">
      <formula>AND($K152 &gt; 0, ISNUMBER($K152))</formula>
    </cfRule>
    <cfRule type="expression" dxfId="3707" priority="41">
      <formula>AND($K152 = 0 * ISNUMBER($K152))</formula>
    </cfRule>
    <cfRule type="expression" dxfId="3706" priority="42">
      <formula>AND($K152 &lt; 0, ISNUMBER($K152))</formula>
    </cfRule>
  </conditionalFormatting>
  <conditionalFormatting sqref="D150:F151 E172:F172">
    <cfRule type="expression" dxfId="3705" priority="34">
      <formula>$E$172 &gt; 0</formula>
    </cfRule>
    <cfRule type="expression" dxfId="3704" priority="35">
      <formula>$E$172 = 0</formula>
    </cfRule>
    <cfRule type="expression" dxfId="3703" priority="36">
      <formula>$E$172 &lt; 0</formula>
    </cfRule>
  </conditionalFormatting>
  <conditionalFormatting sqref="G150:I151 H172:I172">
    <cfRule type="expression" dxfId="3702" priority="31">
      <formula>$H$172 &gt; 0</formula>
    </cfRule>
    <cfRule type="expression" dxfId="3701" priority="32">
      <formula>$H$172 = 0</formula>
    </cfRule>
    <cfRule type="expression" dxfId="3700" priority="33">
      <formula>$H$172 &lt; 0</formula>
    </cfRule>
  </conditionalFormatting>
  <conditionalFormatting sqref="J150:L151 K172:L172">
    <cfRule type="expression" dxfId="3699" priority="28">
      <formula>$K$172 &gt; 0</formula>
    </cfRule>
    <cfRule type="expression" dxfId="3698" priority="29">
      <formula>$K$172 = 0</formula>
    </cfRule>
    <cfRule type="expression" dxfId="3697" priority="30">
      <formula>$K$172 &lt; 0</formula>
    </cfRule>
  </conditionalFormatting>
  <conditionalFormatting sqref="M150:O151 N172:O172">
    <cfRule type="expression" dxfId="3696" priority="25">
      <formula>$N$172 &gt; 0</formula>
    </cfRule>
    <cfRule type="expression" dxfId="3695" priority="26">
      <formula>$N$172 = 0</formula>
    </cfRule>
    <cfRule type="expression" dxfId="3694" priority="27">
      <formula>$N$172 &lt; 0</formula>
    </cfRule>
  </conditionalFormatting>
  <conditionalFormatting sqref="A179:C198 M179:O198">
    <cfRule type="expression" dxfId="3693" priority="13">
      <formula>AND($N179 &gt; 0, ISNUMBER($N179))</formula>
    </cfRule>
    <cfRule type="expression" dxfId="3692" priority="14">
      <formula>AND($N179 = 0 * ISNUMBER($N179))</formula>
    </cfRule>
    <cfRule type="expression" dxfId="3691" priority="15">
      <formula>AND($N179 &lt; 0, ISNUMBER($N179))</formula>
    </cfRule>
  </conditionalFormatting>
  <conditionalFormatting sqref="A179:F198">
    <cfRule type="expression" dxfId="3690" priority="22">
      <formula>AND($E179 &gt; 0, ISNUMBER($E179))</formula>
    </cfRule>
    <cfRule type="expression" dxfId="3689" priority="23">
      <formula>AND($E179 = 0 * ISNUMBER($E179))</formula>
    </cfRule>
    <cfRule type="expression" dxfId="3688" priority="24">
      <formula>AND($E179 &lt; 0, ISNUMBER($E179))</formula>
    </cfRule>
  </conditionalFormatting>
  <conditionalFormatting sqref="A179:C198 G179:I198">
    <cfRule type="expression" dxfId="3687" priority="19">
      <formula>AND($H179 &gt; 0, ISNUMBER($H179))</formula>
    </cfRule>
    <cfRule type="expression" dxfId="3686" priority="20">
      <formula>AND($H179 = 0 * ISNUMBER($H179))</formula>
    </cfRule>
    <cfRule type="expression" dxfId="3685" priority="21">
      <formula>AND($H179 &lt; 0, ISNUMBER($H179))</formula>
    </cfRule>
  </conditionalFormatting>
  <conditionalFormatting sqref="A179:C198 J179:L198">
    <cfRule type="expression" dxfId="3684" priority="16">
      <formula>AND($K179 &gt; 0, ISNUMBER($K179))</formula>
    </cfRule>
    <cfRule type="expression" dxfId="3683" priority="17">
      <formula>AND($K179 = 0 * ISNUMBER($K179))</formula>
    </cfRule>
    <cfRule type="expression" dxfId="3682" priority="18">
      <formula>AND($K179 &lt; 0, ISNUMBER($K179))</formula>
    </cfRule>
  </conditionalFormatting>
  <conditionalFormatting sqref="D177:F178 E199:F199">
    <cfRule type="expression" dxfId="3681" priority="10">
      <formula>$E$199 &gt; 0</formula>
    </cfRule>
    <cfRule type="expression" dxfId="3680" priority="11">
      <formula>$E$199 = 0</formula>
    </cfRule>
    <cfRule type="expression" dxfId="3679" priority="12">
      <formula>$E$199 &lt; 0</formula>
    </cfRule>
  </conditionalFormatting>
  <conditionalFormatting sqref="G177:I178 H199:I199">
    <cfRule type="expression" dxfId="3678" priority="7">
      <formula>$H$199 &gt; 0</formula>
    </cfRule>
    <cfRule type="expression" dxfId="3677" priority="8">
      <formula>$H$199 = 0</formula>
    </cfRule>
    <cfRule type="expression" dxfId="3676" priority="9">
      <formula>$H$199 &lt; 0</formula>
    </cfRule>
  </conditionalFormatting>
  <conditionalFormatting sqref="J177:L178 K199:L199">
    <cfRule type="expression" dxfId="3675" priority="4">
      <formula>$K$199 &gt; 0</formula>
    </cfRule>
    <cfRule type="expression" dxfId="3674" priority="5">
      <formula>$K$199 = 0</formula>
    </cfRule>
    <cfRule type="expression" dxfId="3673" priority="6">
      <formula>$K$199 &lt; 0</formula>
    </cfRule>
  </conditionalFormatting>
  <conditionalFormatting sqref="M177:O178 N199:O199">
    <cfRule type="expression" dxfId="3672" priority="1">
      <formula>$N$199 &gt; 0</formula>
    </cfRule>
    <cfRule type="expression" dxfId="3671" priority="2">
      <formula>$N$199 = 0</formula>
    </cfRule>
    <cfRule type="expression" dxfId="3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44348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350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358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8"/>
      <c r="I3" s="249"/>
      <c r="J3" s="4" t="s">
        <v>7</v>
      </c>
      <c r="K3" s="244" t="s">
        <v>351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352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349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8"/>
      <c r="I5" s="249"/>
      <c r="J5" s="4" t="s">
        <v>15</v>
      </c>
      <c r="K5" s="244" t="s">
        <v>353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354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8"/>
      <c r="I7" s="249"/>
      <c r="J7" s="4" t="s">
        <v>21</v>
      </c>
      <c r="K7" s="244" t="s">
        <v>355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/>
      <c r="L8" s="245"/>
      <c r="M8" s="245"/>
      <c r="N8" s="245"/>
      <c r="O8" s="246"/>
      <c r="Q8" s="232" t="s">
        <v>27</v>
      </c>
      <c r="R8" s="234"/>
    </row>
    <row r="9" spans="1:19" ht="17.25" thickBot="1">
      <c r="A9" s="118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8"/>
      <c r="I9" s="249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 t="s">
        <v>356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50" t="s">
        <v>357</v>
      </c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8"/>
      <c r="I11" s="249"/>
      <c r="J11" s="7" t="s">
        <v>32</v>
      </c>
      <c r="K11" s="250" t="s">
        <v>348</v>
      </c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116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97" t="s">
        <v>39</v>
      </c>
      <c r="B15" s="298" t="str">
        <f>TEXT($G$1, "[$-ko-KR]yyyy-mm-dd(ddd) ") &amp; "오전 00:00"</f>
        <v>2021-06-01(화) 오전 00:00</v>
      </c>
      <c r="C15" s="299"/>
      <c r="D15" s="255" t="str">
        <f>TEXT($G$1, "[$-ko-KR]yyyy-mm-dd(ddd) ") &amp; "오후 14:00"</f>
        <v>2021-06-01(화) 오후 14:00</v>
      </c>
      <c r="E15" s="256"/>
      <c r="F15" s="257"/>
      <c r="G15" s="255" t="str">
        <f>TEXT($G$1, "[$-ko-KR]yyyy-mm-dd(ddd) ") &amp; "오후 19:00"</f>
        <v>2021-06-01(화) 오후 19:00</v>
      </c>
      <c r="H15" s="256"/>
      <c r="I15" s="257"/>
      <c r="J15" s="255" t="str">
        <f>TEXT($G$1, "[$-ko-KR]yyyy-mm-dd(ddd) ") &amp; "오후 21:00"</f>
        <v>2021-06-01(화) 오후 21:00</v>
      </c>
      <c r="K15" s="256"/>
      <c r="L15" s="257"/>
      <c r="M15" s="255" t="str">
        <f>TEXT($G$1+1, "[$-ko-KR]yyyy-mm-dd(ddd) ") &amp; "오전 00:00"</f>
        <v>2021-06-02(수) 오전 00:00</v>
      </c>
      <c r="N15" s="256"/>
      <c r="O15" s="257"/>
      <c r="Q15" s="253"/>
      <c r="R15" s="253"/>
      <c r="S15" s="253"/>
    </row>
    <row r="16" spans="1:19" ht="17.25" customHeight="1" thickBot="1">
      <c r="A16" s="29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3"/>
      <c r="R17" s="253"/>
      <c r="S17" s="25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3"/>
      <c r="R18" s="253"/>
      <c r="S18" s="25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8"/>
      <c r="R19" s="258"/>
      <c r="S19" s="25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8"/>
      <c r="R20" s="258"/>
      <c r="S20" s="25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8"/>
      <c r="R21" s="258"/>
      <c r="S21" s="25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8"/>
      <c r="R22" s="258"/>
      <c r="S22" s="25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8"/>
      <c r="R23" s="258"/>
      <c r="S23" s="25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8"/>
      <c r="R24" s="258"/>
      <c r="S24" s="25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8"/>
      <c r="R29" s="258"/>
      <c r="S29" s="25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8"/>
      <c r="R32" s="258"/>
      <c r="S32" s="25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116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93" t="s">
        <v>55</v>
      </c>
      <c r="B42" s="295" t="str">
        <f>TEXT($G$1, "[$-ko-KR]yyyy-mm-dd(ddd) ") &amp; "오전 00:00"</f>
        <v>2021-06-01(화) 오전 00:00</v>
      </c>
      <c r="C42" s="296"/>
      <c r="D42" s="255" t="str">
        <f>TEXT($G$1, "[$-ko-KR]yyyy-mm-dd(ddd) ") &amp; "오후 14:00"</f>
        <v>2021-06-01(화) 오후 14:00</v>
      </c>
      <c r="E42" s="256"/>
      <c r="F42" s="257"/>
      <c r="G42" s="255" t="str">
        <f>TEXT($G$1, "[$-ko-KR]yyyy-mm-dd(ddd) ") &amp; "오후 19:00"</f>
        <v>2021-06-01(화) 오후 19:00</v>
      </c>
      <c r="H42" s="256"/>
      <c r="I42" s="257"/>
      <c r="J42" s="255" t="str">
        <f>TEXT($G$1, "[$-ko-KR]yyyy-mm-dd(ddd) ") &amp; "오후 21:00"</f>
        <v>2021-06-01(화) 오후 21:00</v>
      </c>
      <c r="K42" s="256"/>
      <c r="L42" s="257"/>
      <c r="M42" s="255" t="str">
        <f>TEXT($G$1+1, "[$-ko-KR]yyyy-mm-dd(ddd) ") &amp; "오전 00:00"</f>
        <v>2021-06-02(수) 오전 00:00</v>
      </c>
      <c r="N42" s="256"/>
      <c r="O42" s="257"/>
      <c r="Q42" s="253"/>
      <c r="R42" s="253"/>
      <c r="S42" s="253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3"/>
      <c r="R44" s="253"/>
      <c r="S44" s="253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3"/>
      <c r="R45" s="253"/>
      <c r="S45" s="253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8"/>
      <c r="R46" s="258"/>
      <c r="S46" s="25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8"/>
      <c r="R47" s="258"/>
      <c r="S47" s="25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8"/>
      <c r="R48" s="258"/>
      <c r="S48" s="25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8"/>
      <c r="R49" s="258"/>
      <c r="S49" s="25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8"/>
      <c r="R50" s="258"/>
      <c r="S50" s="25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8"/>
      <c r="R51" s="258"/>
      <c r="S51" s="25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7"/>
      <c r="R53" s="268"/>
      <c r="S53" s="26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0"/>
      <c r="R54" s="271"/>
      <c r="S54" s="27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3"/>
      <c r="R55" s="274"/>
      <c r="S55" s="27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8"/>
      <c r="R56" s="258"/>
      <c r="S56" s="25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3"/>
      <c r="R57" s="253"/>
      <c r="S57" s="253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3"/>
      <c r="R58" s="253"/>
      <c r="S58" s="253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8"/>
      <c r="R59" s="258"/>
      <c r="S59" s="25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8"/>
      <c r="R60" s="258"/>
      <c r="S60" s="25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8"/>
      <c r="R61" s="258"/>
      <c r="S61" s="25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0"/>
      <c r="R62" s="281"/>
      <c r="S62" s="282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3"/>
      <c r="R63" s="284"/>
      <c r="S63" s="285"/>
    </row>
    <row r="64" spans="1:19" ht="17.25" customHeight="1" thickBot="1">
      <c r="A64" s="132" t="s">
        <v>300</v>
      </c>
      <c r="B64" s="291">
        <f>$B$37</f>
        <v>100000</v>
      </c>
      <c r="C64" s="292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116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93" t="s">
        <v>55</v>
      </c>
      <c r="B69" s="295" t="str">
        <f>TEXT($G$1, "[$-ko-KR]yyyy-mm-dd(ddd) ") &amp; "오전 00:00"</f>
        <v>2021-06-01(화) 오전 00:00</v>
      </c>
      <c r="C69" s="296"/>
      <c r="D69" s="255" t="str">
        <f>TEXT($G$1, "[$-ko-KR]yyyy-mm-dd(ddd) ") &amp; "오후 14:00"</f>
        <v>2021-06-01(화) 오후 14:00</v>
      </c>
      <c r="E69" s="256"/>
      <c r="F69" s="257"/>
      <c r="G69" s="255" t="str">
        <f>TEXT($G$1, "[$-ko-KR]yyyy-mm-dd(ddd) ") &amp; "오후 19:00"</f>
        <v>2021-06-01(화) 오후 19:00</v>
      </c>
      <c r="H69" s="256"/>
      <c r="I69" s="257"/>
      <c r="J69" s="255" t="str">
        <f>TEXT($G$1, "[$-ko-KR]yyyy-mm-dd(ddd) ") &amp; "오후 21:00"</f>
        <v>2021-06-01(화) 오후 21:00</v>
      </c>
      <c r="K69" s="256"/>
      <c r="L69" s="257"/>
      <c r="M69" s="255" t="str">
        <f>TEXT($G$1+1, "[$-ko-KR]yyyy-mm-dd(ddd) ") &amp; "오전 00:00"</f>
        <v>2021-06-02(수) 오전 00:00</v>
      </c>
      <c r="N69" s="256"/>
      <c r="O69" s="257"/>
      <c r="Q69" s="253"/>
      <c r="R69" s="253"/>
      <c r="S69" s="253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3"/>
      <c r="R71" s="253"/>
      <c r="S71" s="253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3"/>
      <c r="R72" s="253"/>
      <c r="S72" s="253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8"/>
      <c r="R73" s="258"/>
      <c r="S73" s="25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8"/>
      <c r="R74" s="258"/>
      <c r="S74" s="25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8"/>
      <c r="R75" s="258"/>
      <c r="S75" s="25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8"/>
      <c r="R76" s="258"/>
      <c r="S76" s="25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8"/>
      <c r="R77" s="258"/>
      <c r="S77" s="25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8"/>
      <c r="R78" s="258"/>
      <c r="S78" s="25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7"/>
      <c r="R80" s="268"/>
      <c r="S80" s="26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0"/>
      <c r="R81" s="271"/>
      <c r="S81" s="27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3"/>
      <c r="R82" s="274"/>
      <c r="S82" s="27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8"/>
      <c r="R83" s="258"/>
      <c r="S83" s="25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3"/>
      <c r="R84" s="253"/>
      <c r="S84" s="253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3"/>
      <c r="R85" s="253"/>
      <c r="S85" s="253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8"/>
      <c r="R86" s="258"/>
      <c r="S86" s="25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8"/>
      <c r="R87" s="258"/>
      <c r="S87" s="25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8"/>
      <c r="R88" s="258"/>
      <c r="S88" s="25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0"/>
      <c r="R89" s="281"/>
      <c r="S89" s="282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3"/>
      <c r="R90" s="284"/>
      <c r="S90" s="285"/>
    </row>
    <row r="91" spans="1:19" ht="17.25" thickBot="1">
      <c r="A91" s="132" t="s">
        <v>300</v>
      </c>
      <c r="B91" s="291">
        <f>$B$37</f>
        <v>100000</v>
      </c>
      <c r="C91" s="292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116" t="s">
        <v>297</v>
      </c>
      <c r="B95" s="232" t="s">
        <v>49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93" t="s">
        <v>55</v>
      </c>
      <c r="B96" s="295" t="str">
        <f>TEXT($G$1, "[$-ko-KR]yyyy-mm-dd(ddd) ") &amp; "오전 00:00"</f>
        <v>2021-06-01(화) 오전 00:00</v>
      </c>
      <c r="C96" s="296"/>
      <c r="D96" s="255" t="str">
        <f>TEXT($G$1, "[$-ko-KR]yyyy-mm-dd(ddd) ") &amp; "오후 14:00"</f>
        <v>2021-06-01(화) 오후 14:00</v>
      </c>
      <c r="E96" s="256"/>
      <c r="F96" s="257"/>
      <c r="G96" s="255" t="str">
        <f>TEXT($G$1, "[$-ko-KR]yyyy-mm-dd(ddd) ") &amp; "오후 19:00"</f>
        <v>2021-06-01(화) 오후 19:00</v>
      </c>
      <c r="H96" s="256"/>
      <c r="I96" s="257"/>
      <c r="J96" s="255" t="str">
        <f>TEXT($G$1, "[$-ko-KR]yyyy-mm-dd(ddd) ") &amp; "오후 21:00"</f>
        <v>2021-06-01(화) 오후 21:00</v>
      </c>
      <c r="K96" s="256"/>
      <c r="L96" s="257"/>
      <c r="M96" s="255" t="str">
        <f>TEXT($G$1+1, "[$-ko-KR]yyyy-mm-dd(ddd) ") &amp; "오전 00:00"</f>
        <v>2021-06-02(수) 오전 00:00</v>
      </c>
      <c r="N96" s="256"/>
      <c r="O96" s="257"/>
      <c r="Q96" s="253"/>
      <c r="R96" s="253"/>
      <c r="S96" s="253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3"/>
      <c r="R98" s="253"/>
      <c r="S98" s="253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3"/>
      <c r="R99" s="253"/>
      <c r="S99" s="253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8"/>
      <c r="R100" s="258"/>
      <c r="S100" s="25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8"/>
      <c r="R101" s="258"/>
      <c r="S101" s="25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8"/>
      <c r="R102" s="258"/>
      <c r="S102" s="25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8"/>
      <c r="R103" s="258"/>
      <c r="S103" s="25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8"/>
      <c r="R104" s="258"/>
      <c r="S104" s="25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8"/>
      <c r="R105" s="258"/>
      <c r="S105" s="25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7"/>
      <c r="R107" s="268"/>
      <c r="S107" s="26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0"/>
      <c r="R108" s="271"/>
      <c r="S108" s="27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3"/>
      <c r="R109" s="274"/>
      <c r="S109" s="27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8"/>
      <c r="R110" s="258"/>
      <c r="S110" s="25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3"/>
      <c r="R111" s="253"/>
      <c r="S111" s="253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3"/>
      <c r="R112" s="253"/>
      <c r="S112" s="253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8"/>
      <c r="R113" s="258"/>
      <c r="S113" s="25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8"/>
      <c r="R114" s="258"/>
      <c r="S114" s="25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8"/>
      <c r="R115" s="258"/>
      <c r="S115" s="25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0"/>
      <c r="R116" s="281"/>
      <c r="S116" s="282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3"/>
      <c r="R117" s="284"/>
      <c r="S117" s="285"/>
    </row>
    <row r="118" spans="1:19" ht="17.25" thickBot="1">
      <c r="A118" s="132" t="s">
        <v>300</v>
      </c>
      <c r="B118" s="291">
        <f>$B$37</f>
        <v>100000</v>
      </c>
      <c r="C118" s="292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116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93" t="s">
        <v>55</v>
      </c>
      <c r="B123" s="295" t="str">
        <f>TEXT($G$1, "[$-ko-KR]yyyy-mm-dd(ddd) ") &amp; "오전 00:00"</f>
        <v>2021-06-01(화) 오전 00:00</v>
      </c>
      <c r="C123" s="296"/>
      <c r="D123" s="255" t="str">
        <f>TEXT($G$1, "[$-ko-KR]yyyy-mm-dd(ddd) ") &amp; "오후 14:00"</f>
        <v>2021-06-01(화) 오후 14:00</v>
      </c>
      <c r="E123" s="256"/>
      <c r="F123" s="257"/>
      <c r="G123" s="255" t="str">
        <f>TEXT($G$1, "[$-ko-KR]yyyy-mm-dd(ddd) ") &amp; "오후 19:00"</f>
        <v>2021-06-01(화) 오후 19:00</v>
      </c>
      <c r="H123" s="256"/>
      <c r="I123" s="257"/>
      <c r="J123" s="255" t="str">
        <f>TEXT($G$1, "[$-ko-KR]yyyy-mm-dd(ddd) ") &amp; "오후 21:00"</f>
        <v>2021-06-01(화) 오후 21:00</v>
      </c>
      <c r="K123" s="256"/>
      <c r="L123" s="257"/>
      <c r="M123" s="255" t="str">
        <f>TEXT($G$1+1, "[$-ko-KR]yyyy-mm-dd(ddd) ") &amp; "오전 00:00"</f>
        <v>2021-06-02(수) 오전 00:00</v>
      </c>
      <c r="N123" s="256"/>
      <c r="O123" s="257"/>
      <c r="Q123" s="253"/>
      <c r="R123" s="253"/>
      <c r="S123" s="253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3"/>
      <c r="R125" s="253"/>
      <c r="S125" s="253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3"/>
      <c r="R126" s="253"/>
      <c r="S126" s="253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8"/>
      <c r="R127" s="258"/>
      <c r="S127" s="25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8"/>
      <c r="R128" s="258"/>
      <c r="S128" s="25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8"/>
      <c r="R129" s="258"/>
      <c r="S129" s="25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8"/>
      <c r="R130" s="258"/>
      <c r="S130" s="25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8"/>
      <c r="R131" s="258"/>
      <c r="S131" s="25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8"/>
      <c r="R132" s="258"/>
      <c r="S132" s="25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7"/>
      <c r="R134" s="268"/>
      <c r="S134" s="26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0"/>
      <c r="R135" s="271"/>
      <c r="S135" s="27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3"/>
      <c r="R136" s="274"/>
      <c r="S136" s="27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8"/>
      <c r="R137" s="258"/>
      <c r="S137" s="25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3"/>
      <c r="R138" s="253"/>
      <c r="S138" s="253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3"/>
      <c r="R139" s="253"/>
      <c r="S139" s="253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8"/>
      <c r="R140" s="258"/>
      <c r="S140" s="25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8"/>
      <c r="R141" s="258"/>
      <c r="S141" s="25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8"/>
      <c r="R142" s="258"/>
      <c r="S142" s="25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0"/>
      <c r="R143" s="281"/>
      <c r="S143" s="282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3"/>
      <c r="R144" s="284"/>
      <c r="S144" s="285"/>
    </row>
    <row r="145" spans="1:19" ht="17.25" thickBot="1">
      <c r="A145" s="132" t="s">
        <v>300</v>
      </c>
      <c r="B145" s="291">
        <f>$B$37</f>
        <v>100000</v>
      </c>
      <c r="C145" s="292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116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93" t="s">
        <v>55</v>
      </c>
      <c r="B150" s="295" t="str">
        <f>TEXT($G$1, "[$-ko-KR]yyyy-mm-dd(ddd) ") &amp; "오전 00:00"</f>
        <v>2021-06-01(화) 오전 00:00</v>
      </c>
      <c r="C150" s="296"/>
      <c r="D150" s="255" t="str">
        <f>TEXT($G$1, "[$-ko-KR]yyyy-mm-dd(ddd) ") &amp; "오후 14:00"</f>
        <v>2021-06-01(화) 오후 14:00</v>
      </c>
      <c r="E150" s="256"/>
      <c r="F150" s="257"/>
      <c r="G150" s="255" t="str">
        <f>TEXT($G$1, "[$-ko-KR]yyyy-mm-dd(ddd) ") &amp; "오후 19:00"</f>
        <v>2021-06-01(화) 오후 19:00</v>
      </c>
      <c r="H150" s="256"/>
      <c r="I150" s="257"/>
      <c r="J150" s="255" t="str">
        <f>TEXT($G$1, "[$-ko-KR]yyyy-mm-dd(ddd) ") &amp; "오후 21:00"</f>
        <v>2021-06-01(화) 오후 21:00</v>
      </c>
      <c r="K150" s="256"/>
      <c r="L150" s="257"/>
      <c r="M150" s="255" t="str">
        <f>TEXT($G$1+1, "[$-ko-KR]yyyy-mm-dd(ddd) ") &amp; "오전 00:00"</f>
        <v>2021-06-02(수) 오전 00:00</v>
      </c>
      <c r="N150" s="256"/>
      <c r="O150" s="257"/>
      <c r="Q150" s="253"/>
      <c r="R150" s="253"/>
      <c r="S150" s="253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3"/>
      <c r="R152" s="253"/>
      <c r="S152" s="253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3"/>
      <c r="R153" s="253"/>
      <c r="S153" s="253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8"/>
      <c r="R154" s="258"/>
      <c r="S154" s="25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8"/>
      <c r="R155" s="258"/>
      <c r="S155" s="25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8"/>
      <c r="R156" s="258"/>
      <c r="S156" s="25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8"/>
      <c r="R157" s="258"/>
      <c r="S157" s="25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8"/>
      <c r="R158" s="258"/>
      <c r="S158" s="25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8"/>
      <c r="R159" s="258"/>
      <c r="S159" s="25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7"/>
      <c r="R161" s="268"/>
      <c r="S161" s="26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0"/>
      <c r="R162" s="271"/>
      <c r="S162" s="27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3"/>
      <c r="R163" s="274"/>
      <c r="S163" s="27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8"/>
      <c r="R164" s="258"/>
      <c r="S164" s="25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3"/>
      <c r="R165" s="253"/>
      <c r="S165" s="253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3"/>
      <c r="R166" s="253"/>
      <c r="S166" s="253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8"/>
      <c r="R167" s="258"/>
      <c r="S167" s="25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8"/>
      <c r="R168" s="258"/>
      <c r="S168" s="25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8"/>
      <c r="R169" s="258"/>
      <c r="S169" s="25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0"/>
      <c r="R170" s="281"/>
      <c r="S170" s="282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3"/>
      <c r="R171" s="284"/>
      <c r="S171" s="285"/>
    </row>
    <row r="172" spans="1:19" ht="17.25" thickBot="1">
      <c r="A172" s="132" t="s">
        <v>300</v>
      </c>
      <c r="B172" s="291">
        <f>$B$37</f>
        <v>100000</v>
      </c>
      <c r="C172" s="292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116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93" t="s">
        <v>55</v>
      </c>
      <c r="B177" s="295" t="str">
        <f>TEXT($G$1, "[$-ko-KR]yyyy-mm-dd(ddd) ") &amp; "오전 00:00"</f>
        <v>2021-06-01(화) 오전 00:00</v>
      </c>
      <c r="C177" s="296"/>
      <c r="D177" s="255" t="str">
        <f>TEXT($G$1, "[$-ko-KR]yyyy-mm-dd(ddd) ") &amp; "오후 14:00"</f>
        <v>2021-06-01(화) 오후 14:00</v>
      </c>
      <c r="E177" s="256"/>
      <c r="F177" s="257"/>
      <c r="G177" s="255" t="str">
        <f>TEXT($G$1, "[$-ko-KR]yyyy-mm-dd(ddd) ") &amp; "오후 19:00"</f>
        <v>2021-06-01(화) 오후 19:00</v>
      </c>
      <c r="H177" s="256"/>
      <c r="I177" s="257"/>
      <c r="J177" s="255" t="str">
        <f>TEXT($G$1, "[$-ko-KR]yyyy-mm-dd(ddd) ") &amp; "오후 21:00"</f>
        <v>2021-06-01(화) 오후 21:00</v>
      </c>
      <c r="K177" s="256"/>
      <c r="L177" s="257"/>
      <c r="M177" s="255" t="str">
        <f>TEXT($G$1+1, "[$-ko-KR]yyyy-mm-dd(ddd) ") &amp; "오전 00:00"</f>
        <v>2021-06-02(수) 오전 00:00</v>
      </c>
      <c r="N177" s="256"/>
      <c r="O177" s="257"/>
      <c r="Q177" s="253"/>
      <c r="R177" s="253"/>
      <c r="S177" s="253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3"/>
      <c r="R179" s="253"/>
      <c r="S179" s="253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3"/>
      <c r="R180" s="253"/>
      <c r="S180" s="253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8"/>
      <c r="R181" s="258"/>
      <c r="S181" s="25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8"/>
      <c r="R182" s="258"/>
      <c r="S182" s="25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8"/>
      <c r="R183" s="258"/>
      <c r="S183" s="25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8"/>
      <c r="R184" s="258"/>
      <c r="S184" s="25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8"/>
      <c r="R185" s="258"/>
      <c r="S185" s="25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8"/>
      <c r="R186" s="258"/>
      <c r="S186" s="25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7"/>
      <c r="R188" s="268"/>
      <c r="S188" s="26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0"/>
      <c r="R189" s="271"/>
      <c r="S189" s="27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3"/>
      <c r="R190" s="274"/>
      <c r="S190" s="27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8"/>
      <c r="R191" s="258"/>
      <c r="S191" s="25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3"/>
      <c r="R192" s="253"/>
      <c r="S192" s="253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3"/>
      <c r="R193" s="253"/>
      <c r="S193" s="253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8"/>
      <c r="R194" s="258"/>
      <c r="S194" s="25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8"/>
      <c r="R195" s="258"/>
      <c r="S195" s="25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8"/>
      <c r="R196" s="258"/>
      <c r="S196" s="25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0"/>
      <c r="R197" s="281"/>
      <c r="S197" s="282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3"/>
      <c r="R198" s="284"/>
      <c r="S198" s="285"/>
    </row>
    <row r="199" spans="1:19" ht="17.25" thickBot="1">
      <c r="A199" s="132" t="s">
        <v>300</v>
      </c>
      <c r="B199" s="291">
        <f>$B$37</f>
        <v>100000</v>
      </c>
      <c r="C199" s="292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86"/>
      <c r="R199" s="287"/>
      <c r="S199" s="288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66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6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6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6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6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6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6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6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6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59" priority="289">
      <formula>AND($N17 &gt; 0, ISNUMBER($N17))</formula>
    </cfRule>
    <cfRule type="expression" dxfId="3658" priority="290">
      <formula>AND($N17 = 0 * ISNUMBER($N17))</formula>
    </cfRule>
    <cfRule type="expression" dxfId="3657" priority="291">
      <formula>AND($N17 &lt; 0, ISNUMBER($N17))</formula>
    </cfRule>
  </conditionalFormatting>
  <conditionalFormatting sqref="A17:C36 D17:F36">
    <cfRule type="expression" dxfId="3656" priority="298">
      <formula>AND($E17 &gt; 0, ISNUMBER($E17))</formula>
    </cfRule>
    <cfRule type="expression" dxfId="3655" priority="299">
      <formula>AND($E17 = 0 * ISNUMBER($E17))</formula>
    </cfRule>
    <cfRule type="expression" dxfId="3654" priority="300">
      <formula>AND($E17 &lt; 0, ISNUMBER($E17))</formula>
    </cfRule>
  </conditionalFormatting>
  <conditionalFormatting sqref="A17:C36 G17:I36">
    <cfRule type="expression" dxfId="3653" priority="295">
      <formula>AND($H17 &gt; 0, ISNUMBER($H17))</formula>
    </cfRule>
    <cfRule type="expression" dxfId="3652" priority="296">
      <formula>AND($H17 = 0 * ISNUMBER($H17))</formula>
    </cfRule>
    <cfRule type="expression" dxfId="3651" priority="297">
      <formula>AND($H17 &lt; 0, ISNUMBER($H17))</formula>
    </cfRule>
  </conditionalFormatting>
  <conditionalFormatting sqref="A17:C36 J17:L36">
    <cfRule type="expression" dxfId="3650" priority="292">
      <formula>AND($K17 &gt; 0, ISNUMBER($K17))</formula>
    </cfRule>
    <cfRule type="expression" dxfId="3649" priority="293">
      <formula>AND($K17 = 0 * ISNUMBER($K17))</formula>
    </cfRule>
    <cfRule type="expression" dxfId="3648" priority="294">
      <formula>AND($K17 &lt; 0, ISNUMBER($K17))</formula>
    </cfRule>
  </conditionalFormatting>
  <conditionalFormatting sqref="D15:F16 E37:F37">
    <cfRule type="expression" dxfId="3647" priority="286">
      <formula>$E$37 &gt; 0</formula>
    </cfRule>
    <cfRule type="expression" dxfId="3646" priority="287">
      <formula>$E$37 = 0</formula>
    </cfRule>
    <cfRule type="expression" dxfId="3645" priority="288">
      <formula>$E$37 &lt; 0</formula>
    </cfRule>
  </conditionalFormatting>
  <conditionalFormatting sqref="G15:I16 H37:I37">
    <cfRule type="expression" dxfId="3644" priority="283">
      <formula>$H$37 &gt; 0</formula>
    </cfRule>
    <cfRule type="expression" dxfId="3643" priority="284">
      <formula>$H$37 = 0</formula>
    </cfRule>
    <cfRule type="expression" dxfId="3642" priority="285">
      <formula>$H$37 &lt; 0</formula>
    </cfRule>
  </conditionalFormatting>
  <conditionalFormatting sqref="J15:L16 K37:L37">
    <cfRule type="expression" dxfId="3641" priority="280">
      <formula>$K$37 &gt; 0</formula>
    </cfRule>
    <cfRule type="expression" dxfId="3640" priority="281">
      <formula>$K$37 = 0</formula>
    </cfRule>
    <cfRule type="expression" dxfId="3639" priority="282">
      <formula>$K$37 &lt; 0</formula>
    </cfRule>
  </conditionalFormatting>
  <conditionalFormatting sqref="M15:O16 N37:O37">
    <cfRule type="expression" dxfId="3638" priority="277">
      <formula>$N$37 &gt; 0</formula>
    </cfRule>
    <cfRule type="expression" dxfId="3637" priority="278">
      <formula>$N$37 = 0</formula>
    </cfRule>
    <cfRule type="expression" dxfId="3636" priority="279">
      <formula>$N$37 &lt; 0</formula>
    </cfRule>
  </conditionalFormatting>
  <conditionalFormatting sqref="A44:C63 M44:O63">
    <cfRule type="expression" dxfId="3635" priority="265">
      <formula>AND($N44 &gt; 0, ISNUMBER($N44))</formula>
    </cfRule>
    <cfRule type="expression" dxfId="3634" priority="266">
      <formula>AND($N44 = 0 * ISNUMBER($N44))</formula>
    </cfRule>
    <cfRule type="expression" dxfId="3633" priority="267">
      <formula>AND($N44 &lt; 0, ISNUMBER($N44))</formula>
    </cfRule>
  </conditionalFormatting>
  <conditionalFormatting sqref="A44:F63">
    <cfRule type="expression" dxfId="3632" priority="274">
      <formula>AND($E44 &gt; 0, ISNUMBER($E44))</formula>
    </cfRule>
    <cfRule type="expression" dxfId="3631" priority="275">
      <formula>AND($E44 = 0 * ISNUMBER($E44))</formula>
    </cfRule>
    <cfRule type="expression" dxfId="3630" priority="276">
      <formula>AND($E44 &lt; 0, ISNUMBER($E44))</formula>
    </cfRule>
  </conditionalFormatting>
  <conditionalFormatting sqref="A44:C63 G44:I63">
    <cfRule type="expression" dxfId="3629" priority="271">
      <formula>AND($H44 &gt; 0, ISNUMBER($H44))</formula>
    </cfRule>
    <cfRule type="expression" dxfId="3628" priority="272">
      <formula>AND($H44 = 0 * ISNUMBER($H44))</formula>
    </cfRule>
    <cfRule type="expression" dxfId="3627" priority="273">
      <formula>AND($H44 &lt; 0, ISNUMBER($H44))</formula>
    </cfRule>
  </conditionalFormatting>
  <conditionalFormatting sqref="A44:C63 J44:L63">
    <cfRule type="expression" dxfId="3626" priority="268">
      <formula>AND($K44 &gt; 0, ISNUMBER($K44))</formula>
    </cfRule>
    <cfRule type="expression" dxfId="3625" priority="269">
      <formula>AND($K44 = 0 * ISNUMBER($K44))</formula>
    </cfRule>
    <cfRule type="expression" dxfId="3624" priority="270">
      <formula>AND($K44 &lt; 0, ISNUMBER($K44))</formula>
    </cfRule>
  </conditionalFormatting>
  <conditionalFormatting sqref="D42:F43 E64:F64">
    <cfRule type="expression" dxfId="3623" priority="262">
      <formula>$E$64 &gt; 0</formula>
    </cfRule>
    <cfRule type="expression" dxfId="3622" priority="263">
      <formula>$E$64 = 0</formula>
    </cfRule>
    <cfRule type="expression" dxfId="3621" priority="264">
      <formula>$E$64 &lt; 0</formula>
    </cfRule>
  </conditionalFormatting>
  <conditionalFormatting sqref="G42:I43 H64:I64">
    <cfRule type="expression" dxfId="3620" priority="259">
      <formula>$H$64 &gt; 0</formula>
    </cfRule>
    <cfRule type="expression" dxfId="3619" priority="260">
      <formula>$H$64 = 0</formula>
    </cfRule>
    <cfRule type="expression" dxfId="3618" priority="261">
      <formula>$H$64 &lt; 0</formula>
    </cfRule>
  </conditionalFormatting>
  <conditionalFormatting sqref="J42:L43 K64:L64">
    <cfRule type="expression" dxfId="3617" priority="256">
      <formula>$K$64 &gt; 0</formula>
    </cfRule>
    <cfRule type="expression" dxfId="3616" priority="257">
      <formula>$K$64 = 0</formula>
    </cfRule>
    <cfRule type="expression" dxfId="3615" priority="258">
      <formula>$K$64 &lt; 0</formula>
    </cfRule>
  </conditionalFormatting>
  <conditionalFormatting sqref="M42:O43 N64:O64">
    <cfRule type="expression" dxfId="3614" priority="253">
      <formula>$N$64 &gt; 0</formula>
    </cfRule>
    <cfRule type="expression" dxfId="3613" priority="254">
      <formula>$N$64 = 0</formula>
    </cfRule>
    <cfRule type="expression" dxfId="3612" priority="255">
      <formula>$N$64 &lt; 0</formula>
    </cfRule>
  </conditionalFormatting>
  <conditionalFormatting sqref="A71:C90 M71:O90">
    <cfRule type="expression" dxfId="3611" priority="109">
      <formula>AND($N71 &gt; 0, ISNUMBER($N71))</formula>
    </cfRule>
    <cfRule type="expression" dxfId="3610" priority="110">
      <formula>AND($N71 = 0 * ISNUMBER($N71))</formula>
    </cfRule>
    <cfRule type="expression" dxfId="3609" priority="111">
      <formula>AND($N71 &lt; 0, ISNUMBER($N71))</formula>
    </cfRule>
  </conditionalFormatting>
  <conditionalFormatting sqref="A71:F90">
    <cfRule type="expression" dxfId="3608" priority="118">
      <formula>AND($E71 &gt; 0, ISNUMBER($E71))</formula>
    </cfRule>
    <cfRule type="expression" dxfId="3607" priority="119">
      <formula>AND($E71 = 0 * ISNUMBER($E71))</formula>
    </cfRule>
    <cfRule type="expression" dxfId="3606" priority="120">
      <formula>AND($E71 &lt; 0, ISNUMBER($E71))</formula>
    </cfRule>
  </conditionalFormatting>
  <conditionalFormatting sqref="A71:C90 G71:I90">
    <cfRule type="expression" dxfId="3605" priority="115">
      <formula>AND($H71 &gt; 0, ISNUMBER($H71))</formula>
    </cfRule>
    <cfRule type="expression" dxfId="3604" priority="116">
      <formula>AND($H71 = 0 * ISNUMBER($H71))</formula>
    </cfRule>
    <cfRule type="expression" dxfId="3603" priority="117">
      <formula>AND($H71 &lt; 0, ISNUMBER($H71))</formula>
    </cfRule>
  </conditionalFormatting>
  <conditionalFormatting sqref="A71:C90 J71:L90">
    <cfRule type="expression" dxfId="3602" priority="112">
      <formula>AND($K71 &gt; 0, ISNUMBER($K71))</formula>
    </cfRule>
    <cfRule type="expression" dxfId="3601" priority="113">
      <formula>AND($K71 = 0 * ISNUMBER($K71))</formula>
    </cfRule>
    <cfRule type="expression" dxfId="3600" priority="114">
      <formula>AND($K71 &lt; 0, ISNUMBER($K71))</formula>
    </cfRule>
  </conditionalFormatting>
  <conditionalFormatting sqref="D69:F70 E91:F91">
    <cfRule type="expression" dxfId="3599" priority="106">
      <formula>$E$91 &gt; 0</formula>
    </cfRule>
    <cfRule type="expression" dxfId="3598" priority="107">
      <formula>$E$91 = 0</formula>
    </cfRule>
    <cfRule type="expression" dxfId="3597" priority="108">
      <formula>$E$91 &lt; 0</formula>
    </cfRule>
  </conditionalFormatting>
  <conditionalFormatting sqref="G69:I70 H91:I91">
    <cfRule type="expression" dxfId="3596" priority="103">
      <formula>$H$91 &gt; 0</formula>
    </cfRule>
    <cfRule type="expression" dxfId="3595" priority="104">
      <formula>$H$91 = 0</formula>
    </cfRule>
    <cfRule type="expression" dxfId="3594" priority="105">
      <formula>$H$91 &lt; 0</formula>
    </cfRule>
  </conditionalFormatting>
  <conditionalFormatting sqref="J69:L70 K91:L91">
    <cfRule type="expression" dxfId="3593" priority="100">
      <formula>$K$91 &gt; 0</formula>
    </cfRule>
    <cfRule type="expression" dxfId="3592" priority="101">
      <formula>$K$91 = 0</formula>
    </cfRule>
    <cfRule type="expression" dxfId="3591" priority="102">
      <formula>$K$91 &lt; 0</formula>
    </cfRule>
  </conditionalFormatting>
  <conditionalFormatting sqref="M69:O70 N91:O91">
    <cfRule type="expression" dxfId="3590" priority="97">
      <formula>$N$91 &gt; 0</formula>
    </cfRule>
    <cfRule type="expression" dxfId="3589" priority="98">
      <formula>$N$91 = 0</formula>
    </cfRule>
    <cfRule type="expression" dxfId="3588" priority="99">
      <formula>$N$91 &lt; 0</formula>
    </cfRule>
  </conditionalFormatting>
  <conditionalFormatting sqref="A98:C117 M98:O117">
    <cfRule type="expression" dxfId="3587" priority="85">
      <formula>AND($N98 &gt; 0, ISNUMBER($N98))</formula>
    </cfRule>
    <cfRule type="expression" dxfId="3586" priority="86">
      <formula>AND($N98 = 0 * ISNUMBER($N98))</formula>
    </cfRule>
    <cfRule type="expression" dxfId="3585" priority="87">
      <formula>AND($N98 &lt; 0, ISNUMBER($N98))</formula>
    </cfRule>
  </conditionalFormatting>
  <conditionalFormatting sqref="A98:F117">
    <cfRule type="expression" dxfId="3584" priority="94">
      <formula>AND($E98 &gt; 0, ISNUMBER($E98))</formula>
    </cfRule>
    <cfRule type="expression" dxfId="3583" priority="95">
      <formula>AND($E98 = 0 * ISNUMBER($E98))</formula>
    </cfRule>
    <cfRule type="expression" dxfId="3582" priority="96">
      <formula>AND($E98 &lt; 0, ISNUMBER($E98))</formula>
    </cfRule>
  </conditionalFormatting>
  <conditionalFormatting sqref="A98:C117 G98:I117">
    <cfRule type="expression" dxfId="3581" priority="91">
      <formula>AND($H98 &gt; 0, ISNUMBER($H98))</formula>
    </cfRule>
    <cfRule type="expression" dxfId="3580" priority="92">
      <formula>AND($H98 = 0 * ISNUMBER($H98))</formula>
    </cfRule>
    <cfRule type="expression" dxfId="3579" priority="93">
      <formula>AND($H98 &lt; 0, ISNUMBER($H98))</formula>
    </cfRule>
  </conditionalFormatting>
  <conditionalFormatting sqref="A98:C117 J98:L117">
    <cfRule type="expression" dxfId="3578" priority="88">
      <formula>AND($K98 &gt; 0, ISNUMBER($K98))</formula>
    </cfRule>
    <cfRule type="expression" dxfId="3577" priority="89">
      <formula>AND($K98 = 0 * ISNUMBER($K98))</formula>
    </cfRule>
    <cfRule type="expression" dxfId="3576" priority="90">
      <formula>AND($K98 &lt; 0, ISNUMBER($K98))</formula>
    </cfRule>
  </conditionalFormatting>
  <conditionalFormatting sqref="D96:F97 E118:F118">
    <cfRule type="expression" dxfId="3575" priority="82">
      <formula>$E$118 &gt; 0</formula>
    </cfRule>
    <cfRule type="expression" dxfId="3574" priority="83">
      <formula>$E$118 = 0</formula>
    </cfRule>
    <cfRule type="expression" dxfId="3573" priority="84">
      <formula>$E$118 &lt; 0</formula>
    </cfRule>
  </conditionalFormatting>
  <conditionalFormatting sqref="G96:I97 H118:I118">
    <cfRule type="expression" dxfId="3572" priority="79">
      <formula>$H$118 &gt; 0</formula>
    </cfRule>
    <cfRule type="expression" dxfId="3571" priority="80">
      <formula>$H$118 = 0</formula>
    </cfRule>
    <cfRule type="expression" dxfId="3570" priority="81">
      <formula>$H$118 &lt; 0</formula>
    </cfRule>
  </conditionalFormatting>
  <conditionalFormatting sqref="J96:L97 K118:L118">
    <cfRule type="expression" dxfId="3569" priority="76">
      <formula>$K$118 &gt; 0</formula>
    </cfRule>
    <cfRule type="expression" dxfId="3568" priority="77">
      <formula>$K$118 = 0</formula>
    </cfRule>
    <cfRule type="expression" dxfId="3567" priority="78">
      <formula>$K$118 &lt; 0</formula>
    </cfRule>
  </conditionalFormatting>
  <conditionalFormatting sqref="M96:O97 N118:O118">
    <cfRule type="expression" dxfId="3566" priority="73">
      <formula>$N$118 &gt; 0</formula>
    </cfRule>
    <cfRule type="expression" dxfId="3565" priority="74">
      <formula>$N$118 = 0</formula>
    </cfRule>
    <cfRule type="expression" dxfId="3564" priority="75">
      <formula>$N$118 &lt; 0</formula>
    </cfRule>
  </conditionalFormatting>
  <conditionalFormatting sqref="A125:C144 M125:O144">
    <cfRule type="expression" dxfId="3563" priority="61">
      <formula>AND($N125 &gt; 0, ISNUMBER($N125))</formula>
    </cfRule>
    <cfRule type="expression" dxfId="3562" priority="62">
      <formula>AND($N125 = 0 * ISNUMBER($N125))</formula>
    </cfRule>
    <cfRule type="expression" dxfId="3561" priority="63">
      <formula>AND($N125 &lt; 0, ISNUMBER($N125))</formula>
    </cfRule>
  </conditionalFormatting>
  <conditionalFormatting sqref="A125:F144">
    <cfRule type="expression" dxfId="3560" priority="70">
      <formula>AND($E125 &gt; 0, ISNUMBER($E125))</formula>
    </cfRule>
    <cfRule type="expression" dxfId="3559" priority="71">
      <formula>AND($E125 = 0 * ISNUMBER($E125))</formula>
    </cfRule>
    <cfRule type="expression" dxfId="3558" priority="72">
      <formula>AND($E125 &lt; 0, ISNUMBER($E125))</formula>
    </cfRule>
  </conditionalFormatting>
  <conditionalFormatting sqref="A125:C144 G125:I144">
    <cfRule type="expression" dxfId="3557" priority="67">
      <formula>AND($H125 &gt; 0, ISNUMBER($H125))</formula>
    </cfRule>
    <cfRule type="expression" dxfId="3556" priority="68">
      <formula>AND($H125 = 0 * ISNUMBER($H125))</formula>
    </cfRule>
    <cfRule type="expression" dxfId="3555" priority="69">
      <formula>AND($H125 &lt; 0, ISNUMBER($H125))</formula>
    </cfRule>
  </conditionalFormatting>
  <conditionalFormatting sqref="A125:C144 J125:L144">
    <cfRule type="expression" dxfId="3554" priority="64">
      <formula>AND($K125 &gt; 0, ISNUMBER($K125))</formula>
    </cfRule>
    <cfRule type="expression" dxfId="3553" priority="65">
      <formula>AND($K125 = 0 * ISNUMBER($K125))</formula>
    </cfRule>
    <cfRule type="expression" dxfId="3552" priority="66">
      <formula>AND($K125 &lt; 0, ISNUMBER($K125))</formula>
    </cfRule>
  </conditionalFormatting>
  <conditionalFormatting sqref="D123:F124 E145:F145">
    <cfRule type="expression" dxfId="3551" priority="58">
      <formula>$E$145 &gt; 0</formula>
    </cfRule>
    <cfRule type="expression" dxfId="3550" priority="59">
      <formula>$E$145 = 0</formula>
    </cfRule>
    <cfRule type="expression" dxfId="3549" priority="60">
      <formula>$E$145 &lt; 0</formula>
    </cfRule>
  </conditionalFormatting>
  <conditionalFormatting sqref="G123:I124 H145:I145">
    <cfRule type="expression" dxfId="3548" priority="55">
      <formula>$H$145 &gt; 0</formula>
    </cfRule>
    <cfRule type="expression" dxfId="3547" priority="56">
      <formula>$H$145 = 0</formula>
    </cfRule>
    <cfRule type="expression" dxfId="3546" priority="57">
      <formula>$H$145 &lt; 0</formula>
    </cfRule>
  </conditionalFormatting>
  <conditionalFormatting sqref="J123:L124 K145:L145">
    <cfRule type="expression" dxfId="3545" priority="52">
      <formula>$K$145 &gt; 0</formula>
    </cfRule>
    <cfRule type="expression" dxfId="3544" priority="53">
      <formula>$K$145 = 0</formula>
    </cfRule>
    <cfRule type="expression" dxfId="3543" priority="54">
      <formula>$K$145 &lt; 0</formula>
    </cfRule>
  </conditionalFormatting>
  <conditionalFormatting sqref="M123:O124 N145:O145">
    <cfRule type="expression" dxfId="3542" priority="49">
      <formula>$N$145 &gt; 0</formula>
    </cfRule>
    <cfRule type="expression" dxfId="3541" priority="50">
      <formula>$N$145 = 0</formula>
    </cfRule>
    <cfRule type="expression" dxfId="3540" priority="51">
      <formula>$N$145 &lt; 0</formula>
    </cfRule>
  </conditionalFormatting>
  <conditionalFormatting sqref="A152:C171 M152:O171">
    <cfRule type="expression" dxfId="3539" priority="37">
      <formula>AND($N152 &gt; 0, ISNUMBER($N152))</formula>
    </cfRule>
    <cfRule type="expression" dxfId="3538" priority="38">
      <formula>AND($N152 = 0 * ISNUMBER($N152))</formula>
    </cfRule>
    <cfRule type="expression" dxfId="3537" priority="39">
      <formula>AND($N152 &lt; 0, ISNUMBER($N152))</formula>
    </cfRule>
  </conditionalFormatting>
  <conditionalFormatting sqref="A152:F171">
    <cfRule type="expression" dxfId="3536" priority="46">
      <formula>AND($E152 &gt; 0, ISNUMBER($E152))</formula>
    </cfRule>
    <cfRule type="expression" dxfId="3535" priority="47">
      <formula>AND($E152 = 0 * ISNUMBER($E152))</formula>
    </cfRule>
    <cfRule type="expression" dxfId="3534" priority="48">
      <formula>AND($E152 &lt; 0, ISNUMBER($E152))</formula>
    </cfRule>
  </conditionalFormatting>
  <conditionalFormatting sqref="A152:C171 G152:I171">
    <cfRule type="expression" dxfId="3533" priority="43">
      <formula>AND($H152 &gt; 0, ISNUMBER($H152))</formula>
    </cfRule>
    <cfRule type="expression" dxfId="3532" priority="44">
      <formula>AND($H152 = 0 * ISNUMBER($H152))</formula>
    </cfRule>
    <cfRule type="expression" dxfId="3531" priority="45">
      <formula>AND($H152 &lt; 0, ISNUMBER($H152))</formula>
    </cfRule>
  </conditionalFormatting>
  <conditionalFormatting sqref="A152:C171 J152:L171">
    <cfRule type="expression" dxfId="3530" priority="40">
      <formula>AND($K152 &gt; 0, ISNUMBER($K152))</formula>
    </cfRule>
    <cfRule type="expression" dxfId="3529" priority="41">
      <formula>AND($K152 = 0 * ISNUMBER($K152))</formula>
    </cfRule>
    <cfRule type="expression" dxfId="3528" priority="42">
      <formula>AND($K152 &lt; 0, ISNUMBER($K152))</formula>
    </cfRule>
  </conditionalFormatting>
  <conditionalFormatting sqref="D150:F151 E172:F172">
    <cfRule type="expression" dxfId="3527" priority="34">
      <formula>$E$172 &gt; 0</formula>
    </cfRule>
    <cfRule type="expression" dxfId="3526" priority="35">
      <formula>$E$172 = 0</formula>
    </cfRule>
    <cfRule type="expression" dxfId="3525" priority="36">
      <formula>$E$172 &lt; 0</formula>
    </cfRule>
  </conditionalFormatting>
  <conditionalFormatting sqref="G150:I151 H172:I172">
    <cfRule type="expression" dxfId="3524" priority="31">
      <formula>$H$172 &gt; 0</formula>
    </cfRule>
    <cfRule type="expression" dxfId="3523" priority="32">
      <formula>$H$172 = 0</formula>
    </cfRule>
    <cfRule type="expression" dxfId="3522" priority="33">
      <formula>$H$172 &lt; 0</formula>
    </cfRule>
  </conditionalFormatting>
  <conditionalFormatting sqref="J150:L151 K172:L172">
    <cfRule type="expression" dxfId="3521" priority="28">
      <formula>$K$172 &gt; 0</formula>
    </cfRule>
    <cfRule type="expression" dxfId="3520" priority="29">
      <formula>$K$172 = 0</formula>
    </cfRule>
    <cfRule type="expression" dxfId="3519" priority="30">
      <formula>$K$172 &lt; 0</formula>
    </cfRule>
  </conditionalFormatting>
  <conditionalFormatting sqref="M150:O151 N172:O172">
    <cfRule type="expression" dxfId="3518" priority="25">
      <formula>$N$172 &gt; 0</formula>
    </cfRule>
    <cfRule type="expression" dxfId="3517" priority="26">
      <formula>$N$172 = 0</formula>
    </cfRule>
    <cfRule type="expression" dxfId="3516" priority="27">
      <formula>$N$172 &lt; 0</formula>
    </cfRule>
  </conditionalFormatting>
  <conditionalFormatting sqref="A179:C198 M179:O198">
    <cfRule type="expression" dxfId="3515" priority="13">
      <formula>AND($N179 &gt; 0, ISNUMBER($N179))</formula>
    </cfRule>
    <cfRule type="expression" dxfId="3514" priority="14">
      <formula>AND($N179 = 0 * ISNUMBER($N179))</formula>
    </cfRule>
    <cfRule type="expression" dxfId="3513" priority="15">
      <formula>AND($N179 &lt; 0, ISNUMBER($N179))</formula>
    </cfRule>
  </conditionalFormatting>
  <conditionalFormatting sqref="A179:F198">
    <cfRule type="expression" dxfId="3512" priority="22">
      <formula>AND($E179 &gt; 0, ISNUMBER($E179))</formula>
    </cfRule>
    <cfRule type="expression" dxfId="3511" priority="23">
      <formula>AND($E179 = 0 * ISNUMBER($E179))</formula>
    </cfRule>
    <cfRule type="expression" dxfId="3510" priority="24">
      <formula>AND($E179 &lt; 0, ISNUMBER($E179))</formula>
    </cfRule>
  </conditionalFormatting>
  <conditionalFormatting sqref="A179:C198 G179:I198">
    <cfRule type="expression" dxfId="3509" priority="19">
      <formula>AND($H179 &gt; 0, ISNUMBER($H179))</formula>
    </cfRule>
    <cfRule type="expression" dxfId="3508" priority="20">
      <formula>AND($H179 = 0 * ISNUMBER($H179))</formula>
    </cfRule>
    <cfRule type="expression" dxfId="3507" priority="21">
      <formula>AND($H179 &lt; 0, ISNUMBER($H179))</formula>
    </cfRule>
  </conditionalFormatting>
  <conditionalFormatting sqref="A179:C198 J179:L198">
    <cfRule type="expression" dxfId="3506" priority="16">
      <formula>AND($K179 &gt; 0, ISNUMBER($K179))</formula>
    </cfRule>
    <cfRule type="expression" dxfId="3505" priority="17">
      <formula>AND($K179 = 0 * ISNUMBER($K179))</formula>
    </cfRule>
    <cfRule type="expression" dxfId="3504" priority="18">
      <formula>AND($K179 &lt; 0, ISNUMBER($K179))</formula>
    </cfRule>
  </conditionalFormatting>
  <conditionalFormatting sqref="D177:F178 E199:F199">
    <cfRule type="expression" dxfId="3503" priority="10">
      <formula>$E$199 &gt; 0</formula>
    </cfRule>
    <cfRule type="expression" dxfId="3502" priority="11">
      <formula>$E$199 = 0</formula>
    </cfRule>
    <cfRule type="expression" dxfId="3501" priority="12">
      <formula>$E$199 &lt; 0</formula>
    </cfRule>
  </conditionalFormatting>
  <conditionalFormatting sqref="G177:I178 H199:I199">
    <cfRule type="expression" dxfId="3500" priority="7">
      <formula>$H$199 &gt; 0</formula>
    </cfRule>
    <cfRule type="expression" dxfId="3499" priority="8">
      <formula>$H$199 = 0</formula>
    </cfRule>
    <cfRule type="expression" dxfId="3498" priority="9">
      <formula>$H$199 &lt; 0</formula>
    </cfRule>
  </conditionalFormatting>
  <conditionalFormatting sqref="J177:L178 K199:L199">
    <cfRule type="expression" dxfId="3497" priority="4">
      <formula>$K$199 &gt; 0</formula>
    </cfRule>
    <cfRule type="expression" dxfId="3496" priority="5">
      <formula>$K$199 = 0</formula>
    </cfRule>
    <cfRule type="expression" dxfId="3495" priority="6">
      <formula>$K$199 &lt; 0</formula>
    </cfRule>
  </conditionalFormatting>
  <conditionalFormatting sqref="M177:O178 N199:O199">
    <cfRule type="expression" dxfId="3494" priority="1">
      <formula>$N$199 &gt; 0</formula>
    </cfRule>
    <cfRule type="expression" dxfId="3493" priority="2">
      <formula>$N$199 = 0</formula>
    </cfRule>
    <cfRule type="expression" dxfId="3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221</v>
      </c>
      <c r="B2" s="11" t="s">
        <v>222</v>
      </c>
      <c r="C2" s="95">
        <v>9.81</v>
      </c>
      <c r="D2" s="92">
        <v>0.1527614571</v>
      </c>
      <c r="E2" s="93">
        <v>8593118957.6524067</v>
      </c>
      <c r="F2" s="35"/>
      <c r="G2" s="54"/>
      <c r="H2" s="35"/>
      <c r="I2" s="35"/>
    </row>
    <row r="3" spans="1:18" ht="17.25" thickBot="1">
      <c r="A3" s="40" t="s">
        <v>109</v>
      </c>
      <c r="B3" s="11" t="s">
        <v>110</v>
      </c>
      <c r="C3" s="95">
        <v>1325</v>
      </c>
      <c r="D3" s="92">
        <v>0.10416666669999999</v>
      </c>
      <c r="E3" s="93">
        <v>6036640.7793093696</v>
      </c>
      <c r="F3" s="35"/>
      <c r="G3" s="293" t="s">
        <v>290</v>
      </c>
      <c r="H3" s="305" t="s">
        <v>365</v>
      </c>
      <c r="I3" s="305"/>
      <c r="K3" s="232" t="s">
        <v>34</v>
      </c>
      <c r="L3" s="233"/>
      <c r="M3" s="233"/>
      <c r="N3" s="234"/>
      <c r="O3" s="232" t="s">
        <v>292</v>
      </c>
      <c r="P3" s="233"/>
      <c r="Q3" s="233"/>
      <c r="R3" s="234"/>
    </row>
    <row r="4" spans="1:18" ht="17.25" thickBot="1">
      <c r="A4" s="40" t="s">
        <v>163</v>
      </c>
      <c r="B4" s="11" t="s">
        <v>164</v>
      </c>
      <c r="C4" s="95">
        <v>21950</v>
      </c>
      <c r="D4" s="92">
        <v>9.5309381200000001E-2</v>
      </c>
      <c r="E4" s="93">
        <v>2189030.3744314201</v>
      </c>
      <c r="F4" s="35"/>
      <c r="G4" s="294"/>
      <c r="H4" s="306"/>
      <c r="I4" s="306"/>
      <c r="K4" s="297" t="s">
        <v>55</v>
      </c>
      <c r="L4" s="309">
        <f ca="1">NOW()</f>
        <v>44365.038248611112</v>
      </c>
      <c r="M4" s="310"/>
      <c r="N4" s="311"/>
      <c r="O4" s="300" t="s">
        <v>55</v>
      </c>
      <c r="P4" s="309">
        <f ca="1">NOW()</f>
        <v>44365.038248611112</v>
      </c>
      <c r="Q4" s="310"/>
      <c r="R4" s="311"/>
    </row>
    <row r="5" spans="1:18" ht="17.25" thickBot="1">
      <c r="A5" s="40" t="s">
        <v>97</v>
      </c>
      <c r="B5" s="11" t="s">
        <v>98</v>
      </c>
      <c r="C5" s="95">
        <v>3980</v>
      </c>
      <c r="D5" s="92">
        <v>8.0054274100000003E-2</v>
      </c>
      <c r="E5" s="93">
        <v>2651954.7428568401</v>
      </c>
      <c r="F5" s="35"/>
      <c r="K5" s="294"/>
      <c r="L5" s="36" t="s">
        <v>58</v>
      </c>
      <c r="M5" s="73" t="s">
        <v>59</v>
      </c>
      <c r="N5" s="69" t="s">
        <v>294</v>
      </c>
      <c r="O5" s="294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141</v>
      </c>
      <c r="B6" s="11" t="s">
        <v>142</v>
      </c>
      <c r="C6" s="95">
        <v>641</v>
      </c>
      <c r="D6" s="92">
        <v>7.3701842500000003E-2</v>
      </c>
      <c r="E6" s="93">
        <v>168417141.29527113</v>
      </c>
      <c r="F6" s="35"/>
      <c r="G6" s="232" t="s">
        <v>52</v>
      </c>
      <c r="H6" s="233"/>
      <c r="I6" s="234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77.2</v>
      </c>
      <c r="M6" s="76">
        <f t="shared" ref="M6:M25" ca="1" si="1">_xlfn.IFNA(VLOOKUP(K6, $B$2:$E$200, 3, FALSE), "")</f>
        <v>-3.3792240299999998E-2</v>
      </c>
      <c r="N6" s="85">
        <f ca="1">_xlfn.IFNA(VLOOKUP(K6, $B$2:$E$200, 4, FALSE), "")</f>
        <v>32795547.954919219</v>
      </c>
      <c r="O6" s="46" t="str">
        <f>INDEX($A$2:$D$200, MATCH(LARGE($D$2:$D$200, 1), $D$2:$D$200, 0), 2)</f>
        <v>아하토큰</v>
      </c>
      <c r="P6" s="38">
        <f t="shared" ref="P6:P25" si="2">_xlfn.IFNA(VLOOKUP(O6, $B$2:$D$200, 2, FALSE), "")</f>
        <v>9.81</v>
      </c>
      <c r="Q6" s="76">
        <f t="shared" ref="Q6:Q25" si="3">_xlfn.IFNA(VLOOKUP(O6, $B$2:$D$200, 3, FALSE), "")</f>
        <v>0.1527614571</v>
      </c>
      <c r="R6" s="85">
        <f>_xlfn.IFNA(VLOOKUP(O6, $B$2:$E$200, 4, FALSE), "")</f>
        <v>8593118957.6524067</v>
      </c>
    </row>
    <row r="7" spans="1:18">
      <c r="A7" s="40" t="s">
        <v>93</v>
      </c>
      <c r="B7" s="11" t="s">
        <v>94</v>
      </c>
      <c r="C7" s="95">
        <v>68460</v>
      </c>
      <c r="D7" s="92">
        <v>6.1395348799999999E-2</v>
      </c>
      <c r="E7" s="93">
        <v>1796466.89670841</v>
      </c>
      <c r="F7" s="35"/>
      <c r="G7" s="241" t="s">
        <v>36</v>
      </c>
      <c r="H7" s="242"/>
      <c r="I7" s="243"/>
      <c r="K7" s="56" t="str">
        <f ca="1">IFERROR(OFFSET(INDIRECT($H$3 &amp; "!A17"), 1, 0), "")</f>
        <v>메디블록</v>
      </c>
      <c r="L7" s="39">
        <f t="shared" ca="1" si="0"/>
        <v>53.3</v>
      </c>
      <c r="M7" s="77">
        <f t="shared" ca="1" si="1"/>
        <v>-3.9639639599999998E-2</v>
      </c>
      <c r="N7" s="86">
        <f t="shared" ref="N7:N25" ca="1" si="4">_xlfn.IFNA(VLOOKUP(K7, $B$2:$E$200, 4, FALSE), "")</f>
        <v>125766766.64752071</v>
      </c>
      <c r="O7" s="47" t="str">
        <f>INDEX($A$2:$D$200, MATCH(LARGE($D$2:$D$200, 2), $D$2:$D$200, 0), 2)</f>
        <v>아이콘</v>
      </c>
      <c r="P7" s="39">
        <f t="shared" si="2"/>
        <v>1325</v>
      </c>
      <c r="Q7" s="77">
        <f t="shared" si="3"/>
        <v>0.10416666669999999</v>
      </c>
      <c r="R7" s="86">
        <f t="shared" ref="R7:R25" si="5">_xlfn.IFNA(VLOOKUP(O7, $B$2:$E$200, 4, FALSE), "")</f>
        <v>6036640.7793093696</v>
      </c>
    </row>
    <row r="8" spans="1:18" ht="17.25" thickBot="1">
      <c r="A8" s="40" t="s">
        <v>157</v>
      </c>
      <c r="B8" s="11" t="s">
        <v>158</v>
      </c>
      <c r="C8" s="95">
        <v>5230</v>
      </c>
      <c r="D8" s="92">
        <v>5.76339737E-2</v>
      </c>
      <c r="E8" s="93">
        <v>1751689.76985253</v>
      </c>
      <c r="F8" s="35"/>
      <c r="G8" s="247"/>
      <c r="H8" s="248"/>
      <c r="I8" s="249"/>
      <c r="K8" s="56" t="str">
        <f ca="1">IFERROR(OFFSET(INDIRECT($H$3 &amp; "!A17"), 2, 0), "")</f>
        <v>메타디움</v>
      </c>
      <c r="L8" s="39">
        <f t="shared" ca="1" si="0"/>
        <v>84.9</v>
      </c>
      <c r="M8" s="77">
        <f t="shared" ca="1" si="1"/>
        <v>-5.66666667E-2</v>
      </c>
      <c r="N8" s="86">
        <f t="shared" ca="1" si="4"/>
        <v>64830479.075062983</v>
      </c>
      <c r="O8" s="47" t="str">
        <f>INDEX($A$2:$D$200, MATCH(LARGE($D$2:$D$200, 3), $D$2:$D$200, 0), 2)</f>
        <v>웨이브</v>
      </c>
      <c r="P8" s="39">
        <f t="shared" si="2"/>
        <v>21950</v>
      </c>
      <c r="Q8" s="77">
        <f t="shared" si="3"/>
        <v>9.5309381200000001E-2</v>
      </c>
      <c r="R8" s="86">
        <f t="shared" si="5"/>
        <v>2189030.3744314201</v>
      </c>
    </row>
    <row r="9" spans="1:18" ht="17.25" thickBot="1">
      <c r="A9" s="40" t="s">
        <v>113</v>
      </c>
      <c r="B9" s="11" t="s">
        <v>114</v>
      </c>
      <c r="C9" s="95">
        <v>11050</v>
      </c>
      <c r="D9" s="92">
        <v>5.3384175399999997E-2</v>
      </c>
      <c r="E9" s="93">
        <v>1319885.9648372999</v>
      </c>
      <c r="F9" s="35"/>
      <c r="G9" s="9" t="s">
        <v>38</v>
      </c>
      <c r="H9" s="233" t="s">
        <v>37</v>
      </c>
      <c r="I9" s="234"/>
      <c r="K9" s="56" t="str">
        <f ca="1">IFERROR(OFFSET(INDIRECT($H$3 &amp; "!A17"), 3, 0), "")</f>
        <v>헌트</v>
      </c>
      <c r="L9" s="39">
        <f t="shared" ca="1" si="0"/>
        <v>250</v>
      </c>
      <c r="M9" s="77">
        <f t="shared" ca="1" si="1"/>
        <v>-1.9607843100000001E-2</v>
      </c>
      <c r="N9" s="86">
        <f t="shared" ca="1" si="4"/>
        <v>9869888.8982681707</v>
      </c>
      <c r="O9" s="47" t="str">
        <f>INDEX($A$2:$D$200, MATCH(LARGE($D$2:$D$200, 4), $D$2:$D$200, 0), 2)</f>
        <v>테조스</v>
      </c>
      <c r="P9" s="39">
        <f t="shared" si="2"/>
        <v>3980</v>
      </c>
      <c r="Q9" s="77">
        <f t="shared" si="3"/>
        <v>8.0054274100000003E-2</v>
      </c>
      <c r="R9" s="86">
        <f t="shared" si="5"/>
        <v>2651954.7428568401</v>
      </c>
    </row>
    <row r="10" spans="1:18">
      <c r="A10" s="40" t="s">
        <v>81</v>
      </c>
      <c r="B10" s="11" t="s">
        <v>82</v>
      </c>
      <c r="C10" s="95">
        <v>856</v>
      </c>
      <c r="D10" s="92">
        <v>5.2890528899999997E-2</v>
      </c>
      <c r="E10" s="93">
        <v>106304527.51817828</v>
      </c>
      <c r="F10" s="35"/>
      <c r="G10" s="307">
        <f>_xlfn.IFNA(VLOOKUP(G7, $B$2:$D$200, 3, FALSE), "-")</f>
        <v>6.0050778000000004E-3</v>
      </c>
      <c r="H10" s="301">
        <f>_xlfn.IFNA(VLOOKUP(G7, $B$2:$D$200, 2, FALSE), "-")</f>
        <v>45567000</v>
      </c>
      <c r="I10" s="30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쎄타퓨엘</v>
      </c>
      <c r="P10" s="39">
        <f t="shared" si="2"/>
        <v>641</v>
      </c>
      <c r="Q10" s="77">
        <f t="shared" si="3"/>
        <v>7.3701842500000003E-2</v>
      </c>
      <c r="R10" s="90">
        <f t="shared" si="5"/>
        <v>168417141.29527113</v>
      </c>
    </row>
    <row r="11" spans="1:18" ht="17.25" thickBot="1">
      <c r="A11" s="40" t="s">
        <v>73</v>
      </c>
      <c r="B11" s="11" t="s">
        <v>74</v>
      </c>
      <c r="C11" s="95">
        <v>16620</v>
      </c>
      <c r="D11" s="92">
        <v>4.65994962E-2</v>
      </c>
      <c r="E11" s="93">
        <v>424921.36858765001</v>
      </c>
      <c r="F11" s="35"/>
      <c r="G11" s="308"/>
      <c r="H11" s="303"/>
      <c r="I11" s="30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비트코인골드</v>
      </c>
      <c r="P11" s="45">
        <f t="shared" si="2"/>
        <v>68460</v>
      </c>
      <c r="Q11" s="80">
        <f t="shared" si="3"/>
        <v>6.1395348799999999E-2</v>
      </c>
      <c r="R11" s="99">
        <f t="shared" si="5"/>
        <v>1796466.89670841</v>
      </c>
    </row>
    <row r="12" spans="1:18" ht="17.25" thickBot="1">
      <c r="A12" s="40" t="s">
        <v>155</v>
      </c>
      <c r="B12" s="11" t="s">
        <v>156</v>
      </c>
      <c r="C12" s="95">
        <v>84.8</v>
      </c>
      <c r="D12" s="92">
        <v>3.9215686299999997E-2</v>
      </c>
      <c r="E12" s="93">
        <v>104195089.22133656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엑시인피니티</v>
      </c>
      <c r="P12" s="39">
        <f t="shared" si="2"/>
        <v>5230</v>
      </c>
      <c r="Q12" s="77">
        <f t="shared" si="3"/>
        <v>5.76339737E-2</v>
      </c>
      <c r="R12" s="86">
        <f t="shared" si="5"/>
        <v>1751689.76985253</v>
      </c>
    </row>
    <row r="13" spans="1:18" ht="17.25" thickBot="1">
      <c r="A13" s="40" t="s">
        <v>107</v>
      </c>
      <c r="B13" s="11" t="s">
        <v>108</v>
      </c>
      <c r="C13" s="95">
        <v>30040</v>
      </c>
      <c r="D13" s="92">
        <v>3.2302405499999999E-2</v>
      </c>
      <c r="E13" s="93">
        <v>935021.47589276999</v>
      </c>
      <c r="F13" s="35"/>
      <c r="G13" s="232" t="s">
        <v>70</v>
      </c>
      <c r="H13" s="233"/>
      <c r="I13" s="23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쎄타토큰</v>
      </c>
      <c r="P13" s="39">
        <f t="shared" si="2"/>
        <v>11050</v>
      </c>
      <c r="Q13" s="77">
        <f t="shared" si="3"/>
        <v>5.3384175399999997E-2</v>
      </c>
      <c r="R13" s="86">
        <f t="shared" si="5"/>
        <v>1319885.9648372999</v>
      </c>
    </row>
    <row r="14" spans="1:18">
      <c r="A14" s="40" t="s">
        <v>75</v>
      </c>
      <c r="B14" s="11" t="s">
        <v>76</v>
      </c>
      <c r="C14" s="95">
        <v>27920</v>
      </c>
      <c r="D14" s="92">
        <v>2.4587155999999999E-2</v>
      </c>
      <c r="E14" s="93">
        <v>607707.18245850003</v>
      </c>
      <c r="F14" s="35"/>
      <c r="G14" s="241" t="s">
        <v>36</v>
      </c>
      <c r="H14" s="242"/>
      <c r="I14" s="24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애드엑스</v>
      </c>
      <c r="P14" s="39">
        <f t="shared" si="2"/>
        <v>856</v>
      </c>
      <c r="Q14" s="77">
        <f t="shared" si="3"/>
        <v>5.2890528899999997E-2</v>
      </c>
      <c r="R14" s="86">
        <f t="shared" si="5"/>
        <v>106304527.51817828</v>
      </c>
    </row>
    <row r="15" spans="1:18" ht="17.25" thickBot="1">
      <c r="A15" s="40" t="s">
        <v>135</v>
      </c>
      <c r="B15" s="11" t="s">
        <v>136</v>
      </c>
      <c r="C15" s="95">
        <v>126</v>
      </c>
      <c r="D15" s="92">
        <v>2.4390243900000001E-2</v>
      </c>
      <c r="E15" s="93">
        <v>76075456.769346237</v>
      </c>
      <c r="F15" s="35"/>
      <c r="G15" s="247"/>
      <c r="H15" s="248"/>
      <c r="I15" s="24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코스모스</v>
      </c>
      <c r="P15" s="37">
        <f t="shared" si="2"/>
        <v>16620</v>
      </c>
      <c r="Q15" s="79">
        <f t="shared" si="3"/>
        <v>4.65994962E-2</v>
      </c>
      <c r="R15" s="87">
        <f t="shared" si="5"/>
        <v>424921.36858765001</v>
      </c>
    </row>
    <row r="16" spans="1:18" ht="17.25" thickBot="1">
      <c r="A16" s="40" t="s">
        <v>183</v>
      </c>
      <c r="B16" s="11" t="s">
        <v>184</v>
      </c>
      <c r="C16" s="95">
        <v>1330</v>
      </c>
      <c r="D16" s="92">
        <v>2.3076923100000001E-2</v>
      </c>
      <c r="E16" s="93">
        <v>730041.87373527</v>
      </c>
      <c r="F16" s="35"/>
      <c r="G16" s="9" t="s">
        <v>38</v>
      </c>
      <c r="H16" s="233" t="s">
        <v>37</v>
      </c>
      <c r="I16" s="23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트론</v>
      </c>
      <c r="P16" s="38">
        <f t="shared" si="2"/>
        <v>84.8</v>
      </c>
      <c r="Q16" s="76">
        <f t="shared" si="3"/>
        <v>3.9215686299999997E-2</v>
      </c>
      <c r="R16" s="85">
        <f t="shared" si="5"/>
        <v>104195089.22133656</v>
      </c>
    </row>
    <row r="17" spans="1:18">
      <c r="A17" s="40" t="s">
        <v>143</v>
      </c>
      <c r="B17" s="11" t="s">
        <v>144</v>
      </c>
      <c r="C17" s="95">
        <v>6115</v>
      </c>
      <c r="D17" s="92">
        <v>2.2575250799999998E-2</v>
      </c>
      <c r="E17" s="93">
        <v>990503.20335157996</v>
      </c>
      <c r="F17" s="35"/>
      <c r="G17" s="307">
        <f>_xlfn.IFNA(VLOOKUP(G14, $B$2:$D$200, 3, FALSE), "-")</f>
        <v>6.0050778000000004E-3</v>
      </c>
      <c r="H17" s="301">
        <f>_xlfn.IFNA(VLOOKUP(G14, $B$2:$D$200, 2, FALSE), "-")</f>
        <v>45567000</v>
      </c>
      <c r="I17" s="30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비트코인캐시에이비씨</v>
      </c>
      <c r="P17" s="39">
        <f t="shared" si="2"/>
        <v>30040</v>
      </c>
      <c r="Q17" s="77">
        <f t="shared" si="3"/>
        <v>3.2302405499999999E-2</v>
      </c>
      <c r="R17" s="86">
        <f t="shared" si="5"/>
        <v>935021.47589276999</v>
      </c>
    </row>
    <row r="18" spans="1:18" ht="17.25" thickBot="1">
      <c r="A18" s="40" t="s">
        <v>277</v>
      </c>
      <c r="B18" s="11" t="s">
        <v>278</v>
      </c>
      <c r="C18" s="95">
        <v>71.900000000000006</v>
      </c>
      <c r="D18" s="92">
        <v>2.1306818200000001E-2</v>
      </c>
      <c r="E18" s="93">
        <v>16060426.23931572</v>
      </c>
      <c r="F18" s="35"/>
      <c r="G18" s="308"/>
      <c r="H18" s="303"/>
      <c r="I18" s="30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체인링크</v>
      </c>
      <c r="P18" s="39">
        <f t="shared" si="2"/>
        <v>27920</v>
      </c>
      <c r="Q18" s="77">
        <f t="shared" si="3"/>
        <v>2.4587155999999999E-2</v>
      </c>
      <c r="R18" s="86">
        <f t="shared" si="5"/>
        <v>607707.18245850003</v>
      </c>
    </row>
    <row r="19" spans="1:18" ht="17.25" thickBot="1">
      <c r="A19" s="40" t="s">
        <v>77</v>
      </c>
      <c r="B19" s="11" t="s">
        <v>78</v>
      </c>
      <c r="C19" s="95">
        <v>715700</v>
      </c>
      <c r="D19" s="92">
        <v>2.06788363E-2</v>
      </c>
      <c r="E19" s="93">
        <v>21029.484163929999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질리카</v>
      </c>
      <c r="P19" s="39">
        <f t="shared" si="2"/>
        <v>126</v>
      </c>
      <c r="Q19" s="77">
        <f t="shared" si="3"/>
        <v>2.4390243900000001E-2</v>
      </c>
      <c r="R19" s="86">
        <f t="shared" si="5"/>
        <v>76075456.769346237</v>
      </c>
    </row>
    <row r="20" spans="1:18" ht="17.25" thickBot="1">
      <c r="A20" s="40" t="s">
        <v>85</v>
      </c>
      <c r="B20" s="11" t="s">
        <v>86</v>
      </c>
      <c r="C20" s="95">
        <v>5855</v>
      </c>
      <c r="D20" s="92">
        <v>1.82608696E-2</v>
      </c>
      <c r="E20" s="93">
        <v>4960581.1484100204</v>
      </c>
      <c r="F20" s="35"/>
      <c r="G20" s="232" t="s">
        <v>286</v>
      </c>
      <c r="H20" s="233"/>
      <c r="I20" s="23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아이오타</v>
      </c>
      <c r="P20" s="39">
        <f t="shared" si="2"/>
        <v>1330</v>
      </c>
      <c r="Q20" s="77">
        <f t="shared" si="3"/>
        <v>2.3076923100000001E-2</v>
      </c>
      <c r="R20" s="90">
        <f t="shared" si="5"/>
        <v>730041.87373527</v>
      </c>
    </row>
    <row r="21" spans="1:18">
      <c r="A21" s="40" t="s">
        <v>271</v>
      </c>
      <c r="B21" s="11" t="s">
        <v>272</v>
      </c>
      <c r="C21" s="95">
        <v>1285</v>
      </c>
      <c r="D21" s="92">
        <v>1.5810276700000001E-2</v>
      </c>
      <c r="E21" s="93">
        <v>32946618.281810831</v>
      </c>
      <c r="F21" s="35"/>
      <c r="G21" s="241" t="s">
        <v>36</v>
      </c>
      <c r="H21" s="242"/>
      <c r="I21" s="24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오미세고</v>
      </c>
      <c r="P21" s="45">
        <f t="shared" si="2"/>
        <v>6115</v>
      </c>
      <c r="Q21" s="80">
        <f t="shared" si="3"/>
        <v>2.2575250799999998E-2</v>
      </c>
      <c r="R21" s="99">
        <f t="shared" si="5"/>
        <v>990503.20335157996</v>
      </c>
    </row>
    <row r="22" spans="1:18" ht="17.25" thickBot="1">
      <c r="A22" s="40" t="s">
        <v>115</v>
      </c>
      <c r="B22" s="11" t="s">
        <v>116</v>
      </c>
      <c r="C22" s="95">
        <v>324</v>
      </c>
      <c r="D22" s="92">
        <v>1.5673981199999999E-2</v>
      </c>
      <c r="E22" s="93">
        <v>52235046.255552292</v>
      </c>
      <c r="F22" s="35"/>
      <c r="G22" s="247"/>
      <c r="H22" s="248"/>
      <c r="I22" s="24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저스트</v>
      </c>
      <c r="P22" s="39">
        <f t="shared" si="2"/>
        <v>71.900000000000006</v>
      </c>
      <c r="Q22" s="77">
        <f t="shared" si="3"/>
        <v>2.1306818200000001E-2</v>
      </c>
      <c r="R22" s="86">
        <f t="shared" si="5"/>
        <v>16060426.23931572</v>
      </c>
    </row>
    <row r="23" spans="1:18" ht="17.25" thickBot="1">
      <c r="A23" s="40" t="s">
        <v>159</v>
      </c>
      <c r="B23" s="11" t="s">
        <v>160</v>
      </c>
      <c r="C23" s="95">
        <v>1680</v>
      </c>
      <c r="D23" s="92">
        <v>1.51057402E-2</v>
      </c>
      <c r="E23" s="93">
        <v>9356904.5949373692</v>
      </c>
      <c r="F23" s="35"/>
      <c r="G23" s="9" t="s">
        <v>38</v>
      </c>
      <c r="H23" s="233" t="s">
        <v>37</v>
      </c>
      <c r="I23" s="23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비트코인캐시</v>
      </c>
      <c r="P23" s="39">
        <f t="shared" si="2"/>
        <v>715700</v>
      </c>
      <c r="Q23" s="77">
        <f t="shared" si="3"/>
        <v>2.06788363E-2</v>
      </c>
      <c r="R23" s="86">
        <f t="shared" si="5"/>
        <v>21029.484163929999</v>
      </c>
    </row>
    <row r="24" spans="1:18">
      <c r="A24" s="40" t="s">
        <v>153</v>
      </c>
      <c r="B24" s="11" t="s">
        <v>154</v>
      </c>
      <c r="C24" s="95">
        <v>8.99</v>
      </c>
      <c r="D24" s="92">
        <v>1.1248593899999999E-2</v>
      </c>
      <c r="E24" s="93">
        <v>2296014495.1292582</v>
      </c>
      <c r="F24" s="35"/>
      <c r="G24" s="307">
        <f>_xlfn.IFNA(VLOOKUP(G21, $B$2:$D$200, 3, FALSE), "-")</f>
        <v>6.0050778000000004E-3</v>
      </c>
      <c r="H24" s="301">
        <f>_xlfn.IFNA(VLOOKUP(G21, $B$2:$D$200, 2, FALSE), "-")</f>
        <v>45567000</v>
      </c>
      <c r="I24" s="30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이오스</v>
      </c>
      <c r="P24" s="39">
        <f t="shared" si="2"/>
        <v>5855</v>
      </c>
      <c r="Q24" s="77">
        <f t="shared" si="3"/>
        <v>1.82608696E-2</v>
      </c>
      <c r="R24" s="86">
        <f t="shared" si="5"/>
        <v>4960581.1484100204</v>
      </c>
    </row>
    <row r="25" spans="1:18" ht="17.25" thickBot="1">
      <c r="A25" s="40" t="s">
        <v>91</v>
      </c>
      <c r="B25" s="11" t="s">
        <v>92</v>
      </c>
      <c r="C25" s="95">
        <v>995</v>
      </c>
      <c r="D25" s="92">
        <v>1.11788618E-2</v>
      </c>
      <c r="E25" s="93">
        <v>160648310.26202235</v>
      </c>
      <c r="F25" s="35"/>
      <c r="G25" s="308"/>
      <c r="H25" s="303"/>
      <c r="I25" s="30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아크</v>
      </c>
      <c r="P25" s="37">
        <f t="shared" si="2"/>
        <v>1285</v>
      </c>
      <c r="Q25" s="79">
        <f t="shared" si="3"/>
        <v>1.5810276700000001E-2</v>
      </c>
      <c r="R25" s="87">
        <f t="shared" si="5"/>
        <v>32946618.281810831</v>
      </c>
    </row>
    <row r="26" spans="1:18">
      <c r="A26" s="40" t="s">
        <v>177</v>
      </c>
      <c r="B26" s="11" t="s">
        <v>178</v>
      </c>
      <c r="C26" s="95">
        <v>22180</v>
      </c>
      <c r="D26" s="92">
        <v>1.09389243E-2</v>
      </c>
      <c r="E26" s="93">
        <v>163811.69990060001</v>
      </c>
      <c r="F26" s="35"/>
    </row>
    <row r="27" spans="1:18" ht="17.25" thickBot="1">
      <c r="A27" s="40" t="s">
        <v>50</v>
      </c>
      <c r="B27" s="11" t="s">
        <v>51</v>
      </c>
      <c r="C27" s="95">
        <v>380</v>
      </c>
      <c r="D27" s="92">
        <v>1.06382979E-2</v>
      </c>
      <c r="E27" s="93">
        <v>29473398.399274521</v>
      </c>
      <c r="F27" s="35"/>
    </row>
    <row r="28" spans="1:18" ht="17.25" thickBot="1">
      <c r="A28" s="40" t="s">
        <v>79</v>
      </c>
      <c r="B28" s="11" t="s">
        <v>80</v>
      </c>
      <c r="C28" s="95">
        <v>784</v>
      </c>
      <c r="D28" s="92">
        <v>1.03092784E-2</v>
      </c>
      <c r="E28" s="93">
        <v>1980462.6168656901</v>
      </c>
      <c r="F28" s="35"/>
      <c r="G28" s="232" t="s">
        <v>46</v>
      </c>
      <c r="H28" s="233"/>
      <c r="I28" s="233"/>
      <c r="J28" s="234"/>
      <c r="K28" s="232" t="s">
        <v>44</v>
      </c>
      <c r="L28" s="233"/>
      <c r="M28" s="233"/>
      <c r="N28" s="234"/>
      <c r="O28" s="232" t="s">
        <v>45</v>
      </c>
      <c r="P28" s="233"/>
      <c r="Q28" s="233"/>
      <c r="R28" s="234"/>
    </row>
    <row r="29" spans="1:18" ht="17.25" thickBot="1">
      <c r="A29" s="40" t="s">
        <v>147</v>
      </c>
      <c r="B29" s="11" t="s">
        <v>148</v>
      </c>
      <c r="C29" s="95">
        <v>95.1</v>
      </c>
      <c r="D29" s="92">
        <v>9.5541401000000005E-3</v>
      </c>
      <c r="E29" s="93">
        <v>17276349.907887738</v>
      </c>
      <c r="F29" s="35"/>
      <c r="G29" s="297" t="s">
        <v>55</v>
      </c>
      <c r="H29" s="309">
        <f ca="1">NOW()</f>
        <v>44365.038248611112</v>
      </c>
      <c r="I29" s="310"/>
      <c r="J29" s="311"/>
      <c r="K29" s="300" t="s">
        <v>55</v>
      </c>
      <c r="L29" s="309">
        <f ca="1">NOW()</f>
        <v>44365.038248611112</v>
      </c>
      <c r="M29" s="310"/>
      <c r="N29" s="311"/>
      <c r="O29" s="300" t="s">
        <v>55</v>
      </c>
      <c r="P29" s="309">
        <f ca="1">NOW()</f>
        <v>44365.038248611112</v>
      </c>
      <c r="Q29" s="310"/>
      <c r="R29" s="311"/>
    </row>
    <row r="30" spans="1:18" ht="17.25" thickBot="1">
      <c r="A30" s="40" t="s">
        <v>195</v>
      </c>
      <c r="B30" s="11" t="s">
        <v>196</v>
      </c>
      <c r="C30" s="95">
        <v>8.98</v>
      </c>
      <c r="D30" s="92">
        <v>7.8563412000000003E-3</v>
      </c>
      <c r="E30" s="93">
        <v>3559021486.0935864</v>
      </c>
      <c r="F30" s="35"/>
      <c r="G30" s="294"/>
      <c r="H30" s="36" t="s">
        <v>58</v>
      </c>
      <c r="I30" s="73" t="s">
        <v>59</v>
      </c>
      <c r="J30" s="69" t="s">
        <v>294</v>
      </c>
      <c r="K30" s="294"/>
      <c r="L30" s="36" t="s">
        <v>58</v>
      </c>
      <c r="M30" s="73" t="s">
        <v>59</v>
      </c>
      <c r="N30" s="69" t="s">
        <v>294</v>
      </c>
      <c r="O30" s="294"/>
      <c r="P30" s="36" t="s">
        <v>58</v>
      </c>
      <c r="Q30" s="73" t="s">
        <v>59</v>
      </c>
      <c r="R30" s="69" t="s">
        <v>294</v>
      </c>
    </row>
    <row r="31" spans="1:18">
      <c r="A31" s="40" t="s">
        <v>119</v>
      </c>
      <c r="B31" s="11" t="s">
        <v>120</v>
      </c>
      <c r="C31" s="95">
        <v>135</v>
      </c>
      <c r="D31" s="92">
        <v>7.4626865999999998E-3</v>
      </c>
      <c r="E31" s="93">
        <v>10508742.64392479</v>
      </c>
      <c r="F31" s="35"/>
      <c r="G31" s="55" t="str">
        <f ca="1">IFERROR(OFFSET(INDIRECT($H$3 &amp; "!A98"), 0, 0), "")</f>
        <v>센티넬프로토콜</v>
      </c>
      <c r="H31" s="38">
        <f t="shared" ref="H31:H50" ca="1" si="7">_xlfn.IFNA(VLOOKUP(G31, $B$2:$D$200, 2, FALSE), "")</f>
        <v>96.2</v>
      </c>
      <c r="I31" s="76">
        <f t="shared" ref="I31:I50" ca="1" si="8">_xlfn.IFNA(VLOOKUP(G31, $B$2:$D$200, 3, FALSE), "")</f>
        <v>-8.3809523799999994E-2</v>
      </c>
      <c r="J31" s="85">
        <f ca="1">_xlfn.IFNA(VLOOKUP(G31, $B$2:$E$200, 4, FALSE), "")</f>
        <v>139596486.32968521</v>
      </c>
      <c r="K31" s="55" t="str">
        <f ca="1">IFERROR(OFFSET(INDIRECT($H$3 &amp; "!A44"), 0, 0), "")</f>
        <v>엠블</v>
      </c>
      <c r="L31" s="38">
        <f t="shared" ref="L31:L50" ca="1" si="9">_xlfn.IFNA(VLOOKUP(K31, $B$2:$D$200, 2, FALSE), "")</f>
        <v>13.7</v>
      </c>
      <c r="M31" s="76">
        <f t="shared" ref="M31:M50" ca="1" si="10">_xlfn.IFNA(VLOOKUP(K31, $B$2:$D$200, 3, FALSE), "")</f>
        <v>-8.6666666700000006E-2</v>
      </c>
      <c r="N31" s="85">
        <f ca="1">_xlfn.IFNA(VLOOKUP(K31, $B$2:$E$200, 4, FALSE), "")</f>
        <v>1013411161.8917978</v>
      </c>
      <c r="O31" s="55" t="str">
        <f ca="1">IFERROR(OFFSET(INDIRECT($H$3 &amp; "!A71"), 0, 0), "")</f>
        <v>센티넬프로토콜</v>
      </c>
      <c r="P31" s="38">
        <f t="shared" ref="P31:P50" ca="1" si="11">_xlfn.IFNA(VLOOKUP(O31, $B$2:$D$200, 2, FALSE), "")</f>
        <v>96.2</v>
      </c>
      <c r="Q31" s="76">
        <f t="shared" ref="Q31:Q50" ca="1" si="12">_xlfn.IFNA(VLOOKUP(O31, $B$2:$D$200, 3, FALSE), "")</f>
        <v>-8.3809523799999994E-2</v>
      </c>
      <c r="R31" s="85">
        <f ca="1">_xlfn.IFNA(VLOOKUP(O31, $B$2:$E$200, 4, FALSE), "")</f>
        <v>139596486.32968521</v>
      </c>
    </row>
    <row r="32" spans="1:18">
      <c r="A32" s="40" t="s">
        <v>129</v>
      </c>
      <c r="B32" s="11" t="s">
        <v>130</v>
      </c>
      <c r="C32" s="95">
        <v>198350</v>
      </c>
      <c r="D32" s="92">
        <v>6.8527919000000003E-3</v>
      </c>
      <c r="E32" s="93">
        <v>35540.832100860003</v>
      </c>
      <c r="F32" s="35"/>
      <c r="G32" s="56" t="str">
        <f ca="1">IFERROR(OFFSET(INDIRECT($H$3 &amp; "!A98"), 1, 0), "")</f>
        <v>카바</v>
      </c>
      <c r="H32" s="39">
        <f t="shared" ca="1" si="7"/>
        <v>4810</v>
      </c>
      <c r="I32" s="77">
        <f t="shared" ca="1" si="8"/>
        <v>-2.3350253800000002E-2</v>
      </c>
      <c r="J32" s="86">
        <f t="shared" ref="J32:J50" ca="1" si="13">_xlfn.IFNA(VLOOKUP(G32, $B$2:$E$200, 4, FALSE), "")</f>
        <v>915856.95827671001</v>
      </c>
      <c r="K32" s="56" t="str">
        <f ca="1">IFERROR(OFFSET(INDIRECT($H$3 &amp; "!A44"), 1, 0), "")</f>
        <v>모스코인</v>
      </c>
      <c r="L32" s="39">
        <f t="shared" ca="1" si="9"/>
        <v>85.7</v>
      </c>
      <c r="M32" s="77">
        <f t="shared" ca="1" si="10"/>
        <v>-5.82417582E-2</v>
      </c>
      <c r="N32" s="86">
        <f t="shared" ref="N32:N50" ca="1" si="14">_xlfn.IFNA(VLOOKUP(K32, $B$2:$E$200, 4, FALSE), "")</f>
        <v>33891790.721091859</v>
      </c>
      <c r="O32" s="56" t="str">
        <f ca="1">IFERROR(OFFSET(INDIRECT($H$3 &amp; "!A71"), 1, 0), "")</f>
        <v>칠리즈</v>
      </c>
      <c r="P32" s="39">
        <f t="shared" ca="1" si="11"/>
        <v>395</v>
      </c>
      <c r="Q32" s="77">
        <f t="shared" ca="1" si="12"/>
        <v>-1.2500000000000001E-2</v>
      </c>
      <c r="R32" s="86">
        <f t="shared" ref="R32:R50" ca="1" si="15">_xlfn.IFNA(VLOOKUP(O32, $B$2:$E$200, 4, FALSE), "")</f>
        <v>296113812.08480108</v>
      </c>
    </row>
    <row r="33" spans="1:18">
      <c r="A33" s="40" t="s">
        <v>68</v>
      </c>
      <c r="B33" s="11" t="s">
        <v>69</v>
      </c>
      <c r="C33" s="95">
        <v>4915</v>
      </c>
      <c r="D33" s="92">
        <v>6.1412487E-3</v>
      </c>
      <c r="E33" s="93">
        <v>759595.86013582</v>
      </c>
      <c r="F33" s="35"/>
      <c r="G33" s="56" t="str">
        <f ca="1">IFERROR(OFFSET(INDIRECT($H$3 &amp; "!A98"), 2, 0), "")</f>
        <v>웨이브</v>
      </c>
      <c r="H33" s="39">
        <f t="shared" ca="1" si="7"/>
        <v>21950</v>
      </c>
      <c r="I33" s="77">
        <f t="shared" ca="1" si="8"/>
        <v>9.5309381200000001E-2</v>
      </c>
      <c r="J33" s="86">
        <f t="shared" ca="1" si="13"/>
        <v>2189030.3744314201</v>
      </c>
      <c r="K33" s="56" t="str">
        <f ca="1">IFERROR(OFFSET(INDIRECT($H$3 &amp; "!A44"), 2, 0), "")</f>
        <v>트론</v>
      </c>
      <c r="L33" s="39">
        <f t="shared" ca="1" si="9"/>
        <v>84.8</v>
      </c>
      <c r="M33" s="77">
        <f t="shared" ca="1" si="10"/>
        <v>3.9215686299999997E-2</v>
      </c>
      <c r="N33" s="86">
        <f t="shared" ca="1" si="14"/>
        <v>104195089.22133656</v>
      </c>
      <c r="O33" s="56" t="str">
        <f ca="1">IFERROR(OFFSET(INDIRECT($H$3 &amp; "!A71"), 2, 0), "")</f>
        <v>아르고</v>
      </c>
      <c r="P33" s="39">
        <f t="shared" ca="1" si="11"/>
        <v>165</v>
      </c>
      <c r="Q33" s="77">
        <f t="shared" ca="1" si="12"/>
        <v>-5.1724137900000001E-2</v>
      </c>
      <c r="R33" s="86">
        <f t="shared" ca="1" si="15"/>
        <v>12054763.142923109</v>
      </c>
    </row>
    <row r="34" spans="1:18">
      <c r="A34" s="40" t="s">
        <v>62</v>
      </c>
      <c r="B34" s="11" t="s">
        <v>63</v>
      </c>
      <c r="C34" s="95">
        <v>57910</v>
      </c>
      <c r="D34" s="92">
        <v>6.0806115000000003E-3</v>
      </c>
      <c r="E34" s="93">
        <v>189164.55736405999</v>
      </c>
      <c r="F34" s="35"/>
      <c r="G34" s="56" t="str">
        <f ca="1">IFERROR(OFFSET(INDIRECT($H$3 &amp; "!A98"), 3, 0), "")</f>
        <v>스와이프</v>
      </c>
      <c r="H34" s="39">
        <f t="shared" ca="1" si="7"/>
        <v>2660</v>
      </c>
      <c r="I34" s="77">
        <f t="shared" ca="1" si="8"/>
        <v>-2.9197080300000001E-2</v>
      </c>
      <c r="J34" s="86">
        <f t="shared" ca="1" si="13"/>
        <v>3819484.7324592299</v>
      </c>
      <c r="K34" s="56" t="str">
        <f ca="1">IFERROR(OFFSET(INDIRECT($H$3 &amp; "!A44"), 3, 0), "")</f>
        <v>저스트</v>
      </c>
      <c r="L34" s="39">
        <f t="shared" ca="1" si="9"/>
        <v>71.900000000000006</v>
      </c>
      <c r="M34" s="77">
        <f t="shared" ca="1" si="10"/>
        <v>2.1306818200000001E-2</v>
      </c>
      <c r="N34" s="86">
        <f t="shared" ca="1" si="14"/>
        <v>16060426.23931572</v>
      </c>
      <c r="O34" s="56" t="str">
        <f ca="1">IFERROR(OFFSET(INDIRECT($H$3 &amp; "!A71"), 3, 0), "")</f>
        <v>크립토닷컴체인</v>
      </c>
      <c r="P34" s="39">
        <f t="shared" ca="1" si="11"/>
        <v>135</v>
      </c>
      <c r="Q34" s="77">
        <f t="shared" ca="1" si="12"/>
        <v>7.4626865999999998E-3</v>
      </c>
      <c r="R34" s="86">
        <f t="shared" ca="1" si="15"/>
        <v>10508742.64392479</v>
      </c>
    </row>
    <row r="35" spans="1:18">
      <c r="A35" s="40" t="s">
        <v>48</v>
      </c>
      <c r="B35" s="11" t="s">
        <v>49</v>
      </c>
      <c r="C35" s="95">
        <v>45567000</v>
      </c>
      <c r="D35" s="92">
        <v>6.0050778000000004E-3</v>
      </c>
      <c r="E35" s="93">
        <v>7930.7175269700001</v>
      </c>
      <c r="F35" s="35"/>
      <c r="G35" s="58" t="str">
        <f ca="1">IFERROR(OFFSET(INDIRECT($H$3 &amp; "!A98"), 4, 0), "")</f>
        <v>스택스</v>
      </c>
      <c r="H35" s="44">
        <f t="shared" ca="1" si="7"/>
        <v>1060</v>
      </c>
      <c r="I35" s="78">
        <f t="shared" ca="1" si="8"/>
        <v>-3.6363636400000003E-2</v>
      </c>
      <c r="J35" s="90">
        <f t="shared" ca="1" si="13"/>
        <v>6904488.6586842705</v>
      </c>
      <c r="K35" s="58" t="str">
        <f ca="1">IFERROR(OFFSET(INDIRECT($H$3 &amp; "!A44"), 4, 0), "")</f>
        <v>비트토렌트</v>
      </c>
      <c r="L35" s="44">
        <f t="shared" ca="1" si="9"/>
        <v>3.93</v>
      </c>
      <c r="M35" s="78">
        <f t="shared" ca="1" si="10"/>
        <v>-2.5380710999999999E-3</v>
      </c>
      <c r="N35" s="90">
        <f t="shared" ca="1" si="14"/>
        <v>4489403680.3622456</v>
      </c>
      <c r="O35" s="58" t="str">
        <f ca="1">IFERROR(OFFSET(INDIRECT($H$3 &amp; "!A71"), 4, 0), "")</f>
        <v>디센트럴랜드</v>
      </c>
      <c r="P35" s="44">
        <f t="shared" ca="1" si="11"/>
        <v>825</v>
      </c>
      <c r="Q35" s="78">
        <f t="shared" ca="1" si="12"/>
        <v>-1.55131265E-2</v>
      </c>
      <c r="R35" s="90">
        <f t="shared" ca="1" si="15"/>
        <v>11847067.42570423</v>
      </c>
    </row>
    <row r="36" spans="1:18">
      <c r="A36" s="40" t="s">
        <v>105</v>
      </c>
      <c r="B36" s="11" t="s">
        <v>106</v>
      </c>
      <c r="C36" s="95">
        <v>1030</v>
      </c>
      <c r="D36" s="92">
        <v>4.8780487999999997E-3</v>
      </c>
      <c r="E36" s="93">
        <v>1343946.18173133</v>
      </c>
      <c r="F36" s="35"/>
      <c r="G36" s="56" t="str">
        <f ca="1">IFERROR(OFFSET(INDIRECT($H$3 &amp; "!A98"), 5, 0), "")</f>
        <v>엔진코인</v>
      </c>
      <c r="H36" s="39">
        <f t="shared" ca="1" si="7"/>
        <v>1680</v>
      </c>
      <c r="I36" s="77">
        <f t="shared" ca="1" si="8"/>
        <v>1.51057402E-2</v>
      </c>
      <c r="J36" s="99">
        <f t="shared" ca="1" si="13"/>
        <v>9356904.5949373692</v>
      </c>
      <c r="K36" s="56" t="str">
        <f ca="1">IFERROR(OFFSET(INDIRECT($H$3 &amp; "!A44"), 5, 0), "")</f>
        <v>스테이터스네트워크토큰</v>
      </c>
      <c r="L36" s="39">
        <f t="shared" ca="1" si="9"/>
        <v>83.8</v>
      </c>
      <c r="M36" s="77">
        <f t="shared" ca="1" si="10"/>
        <v>1.1947431000000001E-3</v>
      </c>
      <c r="N36" s="99">
        <f t="shared" ca="1" si="14"/>
        <v>33546697.21522063</v>
      </c>
      <c r="O36" s="56" t="str">
        <f ca="1">IFERROR(OFFSET(INDIRECT($H$3 &amp; "!A71"), 5, 0), "")</f>
        <v>질리카</v>
      </c>
      <c r="P36" s="39">
        <f t="shared" ca="1" si="11"/>
        <v>126</v>
      </c>
      <c r="Q36" s="77">
        <f t="shared" ca="1" si="12"/>
        <v>2.4390243900000001E-2</v>
      </c>
      <c r="R36" s="99">
        <f t="shared" ca="1" si="15"/>
        <v>76075456.769346237</v>
      </c>
    </row>
    <row r="37" spans="1:18">
      <c r="A37" s="40" t="s">
        <v>103</v>
      </c>
      <c r="B37" s="11" t="s">
        <v>104</v>
      </c>
      <c r="C37" s="95">
        <v>1085</v>
      </c>
      <c r="D37" s="92">
        <v>4.6296295999999999E-3</v>
      </c>
      <c r="E37" s="93">
        <v>2852984.4817925999</v>
      </c>
      <c r="F37" s="35"/>
      <c r="G37" s="56" t="str">
        <f ca="1">IFERROR(OFFSET(INDIRECT($H$3 &amp; "!A98"), 6, 0), "")</f>
        <v>칠리즈</v>
      </c>
      <c r="H37" s="39">
        <f t="shared" ca="1" si="7"/>
        <v>395</v>
      </c>
      <c r="I37" s="77">
        <f t="shared" ca="1" si="8"/>
        <v>-1.2500000000000001E-2</v>
      </c>
      <c r="J37" s="86">
        <f t="shared" ca="1" si="13"/>
        <v>296113812.08480108</v>
      </c>
      <c r="K37" s="56" t="str">
        <f ca="1">IFERROR(OFFSET(INDIRECT($H$3 &amp; "!A44"), 6, 0), "")</f>
        <v>오브스</v>
      </c>
      <c r="L37" s="39">
        <f t="shared" ca="1" si="9"/>
        <v>77.2</v>
      </c>
      <c r="M37" s="77">
        <f t="shared" ca="1" si="10"/>
        <v>-3.3792240299999998E-2</v>
      </c>
      <c r="N37" s="86">
        <f t="shared" ca="1" si="14"/>
        <v>32795547.954919219</v>
      </c>
      <c r="O37" s="56" t="str">
        <f ca="1">IFERROR(OFFSET(INDIRECT($H$3 &amp; "!A71"), 6, 0), "")</f>
        <v>도지코인</v>
      </c>
      <c r="P37" s="39">
        <f t="shared" ca="1" si="11"/>
        <v>362</v>
      </c>
      <c r="Q37" s="77">
        <f t="shared" ca="1" si="12"/>
        <v>-5.4945055E-3</v>
      </c>
      <c r="R37" s="86">
        <f t="shared" ca="1" si="15"/>
        <v>168124107.49007443</v>
      </c>
    </row>
    <row r="38" spans="1:18">
      <c r="A38" s="40" t="s">
        <v>95</v>
      </c>
      <c r="B38" s="11" t="s">
        <v>96</v>
      </c>
      <c r="C38" s="95">
        <v>2813000</v>
      </c>
      <c r="D38" s="92">
        <v>4.2841842E-3</v>
      </c>
      <c r="E38" s="93">
        <v>70116.347557789995</v>
      </c>
      <c r="F38" s="35"/>
      <c r="G38" s="56" t="str">
        <f ca="1">IFERROR(OFFSET(INDIRECT($H$3 &amp; "!A98"), 7, 0), "")</f>
        <v>아르고</v>
      </c>
      <c r="H38" s="39">
        <f t="shared" ca="1" si="7"/>
        <v>165</v>
      </c>
      <c r="I38" s="77">
        <f t="shared" ca="1" si="8"/>
        <v>-5.1724137900000001E-2</v>
      </c>
      <c r="J38" s="86">
        <f t="shared" ca="1" si="13"/>
        <v>12054763.142923109</v>
      </c>
      <c r="K38" s="56" t="str">
        <f ca="1">IFERROR(OFFSET(INDIRECT($H$3 &amp; "!A44"), 7, 0), "")</f>
        <v>앵커</v>
      </c>
      <c r="L38" s="39">
        <f t="shared" ca="1" si="9"/>
        <v>95.1</v>
      </c>
      <c r="M38" s="77">
        <f t="shared" ca="1" si="10"/>
        <v>9.5541401000000005E-3</v>
      </c>
      <c r="N38" s="86">
        <f t="shared" ca="1" si="14"/>
        <v>17276349.907887738</v>
      </c>
      <c r="O38" s="56" t="str">
        <f ca="1">IFERROR(OFFSET(INDIRECT($H$3 &amp; "!A71"), 7, 0), "")</f>
        <v>비체인</v>
      </c>
      <c r="P38" s="39">
        <f t="shared" ca="1" si="11"/>
        <v>127</v>
      </c>
      <c r="Q38" s="77">
        <f t="shared" ca="1" si="12"/>
        <v>0</v>
      </c>
      <c r="R38" s="86">
        <f t="shared" ca="1" si="15"/>
        <v>236361483.83286211</v>
      </c>
    </row>
    <row r="39" spans="1:18">
      <c r="A39" s="40" t="s">
        <v>125</v>
      </c>
      <c r="B39" s="11" t="s">
        <v>126</v>
      </c>
      <c r="C39" s="95">
        <v>24.6</v>
      </c>
      <c r="D39" s="92">
        <v>4.0816326999999998E-3</v>
      </c>
      <c r="E39" s="93">
        <v>270099875.41738307</v>
      </c>
      <c r="F39" s="35"/>
      <c r="G39" s="56" t="str">
        <f ca="1">IFERROR(OFFSET(INDIRECT($H$3 &amp; "!A98"), 8, 0), "")</f>
        <v>크립토닷컴체인</v>
      </c>
      <c r="H39" s="39">
        <f t="shared" ca="1" si="7"/>
        <v>135</v>
      </c>
      <c r="I39" s="77">
        <f t="shared" ca="1" si="8"/>
        <v>7.4626865999999998E-3</v>
      </c>
      <c r="J39" s="86">
        <f t="shared" ca="1" si="13"/>
        <v>10508742.64392479</v>
      </c>
      <c r="K39" s="56" t="str">
        <f ca="1">IFERROR(OFFSET(INDIRECT($H$3 &amp; "!A44"), 8, 0), "")</f>
        <v>아이오에스티</v>
      </c>
      <c r="L39" s="39">
        <f t="shared" ca="1" si="9"/>
        <v>31.7</v>
      </c>
      <c r="M39" s="77">
        <f t="shared" ca="1" si="10"/>
        <v>-1.8575851399999999E-2</v>
      </c>
      <c r="N39" s="86">
        <f t="shared" ca="1" si="14"/>
        <v>42887762.318273917</v>
      </c>
      <c r="O39" s="56" t="str">
        <f ca="1">IFERROR(OFFSET(INDIRECT($H$3 &amp; "!A71"), 8, 0), "")</f>
        <v>스텔라루멘</v>
      </c>
      <c r="P39" s="39">
        <f t="shared" ca="1" si="11"/>
        <v>380</v>
      </c>
      <c r="Q39" s="77">
        <f t="shared" ca="1" si="12"/>
        <v>1.06382979E-2</v>
      </c>
      <c r="R39" s="86">
        <f t="shared" ca="1" si="15"/>
        <v>29473398.399274521</v>
      </c>
    </row>
    <row r="40" spans="1:18" ht="17.25" thickBot="1">
      <c r="A40" s="40" t="s">
        <v>83</v>
      </c>
      <c r="B40" s="11" t="s">
        <v>84</v>
      </c>
      <c r="C40" s="95">
        <v>1760</v>
      </c>
      <c r="D40" s="92">
        <v>2.8490028000000001E-3</v>
      </c>
      <c r="E40" s="93">
        <v>15212159.91565528</v>
      </c>
      <c r="F40" s="35"/>
      <c r="G40" s="57" t="str">
        <f ca="1">IFERROR(OFFSET(INDIRECT($H$3 &amp; "!A98"), 9, 0), "")</f>
        <v>카이버네트워크</v>
      </c>
      <c r="H40" s="37">
        <f t="shared" ca="1" si="7"/>
        <v>2320</v>
      </c>
      <c r="I40" s="79">
        <f t="shared" ca="1" si="8"/>
        <v>-0.1076923077</v>
      </c>
      <c r="J40" s="87">
        <f t="shared" ca="1" si="13"/>
        <v>2747270.2305600899</v>
      </c>
      <c r="K40" s="57" t="str">
        <f ca="1">IFERROR(OFFSET(INDIRECT($H$3 &amp; "!A44"), 9, 0), "")</f>
        <v>휴먼스케이프</v>
      </c>
      <c r="L40" s="37">
        <f t="shared" ca="1" si="9"/>
        <v>88.7</v>
      </c>
      <c r="M40" s="79">
        <f t="shared" ca="1" si="10"/>
        <v>-6.1375661400000003E-2</v>
      </c>
      <c r="N40" s="87">
        <f t="shared" ca="1" si="14"/>
        <v>29497693.2581954</v>
      </c>
      <c r="O40" s="57" t="str">
        <f ca="1">IFERROR(OFFSET(INDIRECT($H$3 &amp; "!A71"), 9, 0), "")</f>
        <v>베이직어텐션토큰</v>
      </c>
      <c r="P40" s="37">
        <f t="shared" ca="1" si="11"/>
        <v>784</v>
      </c>
      <c r="Q40" s="79">
        <f t="shared" ca="1" si="12"/>
        <v>1.03092784E-2</v>
      </c>
      <c r="R40" s="87">
        <f t="shared" ca="1" si="15"/>
        <v>1980462.6168656901</v>
      </c>
    </row>
    <row r="41" spans="1:18">
      <c r="A41" s="40" t="s">
        <v>101</v>
      </c>
      <c r="B41" s="11" t="s">
        <v>102</v>
      </c>
      <c r="C41" s="95">
        <v>65590</v>
      </c>
      <c r="D41" s="92">
        <v>2.7518728000000001E-3</v>
      </c>
      <c r="E41" s="93">
        <v>1125579.39484818</v>
      </c>
      <c r="F41" s="35"/>
      <c r="G41" s="59" t="str">
        <f ca="1">IFERROR(OFFSET(INDIRECT($H$3 &amp; "!A98"), 10, 0), "")</f>
        <v>엠블</v>
      </c>
      <c r="H41" s="38">
        <f t="shared" ca="1" si="7"/>
        <v>13.7</v>
      </c>
      <c r="I41" s="76">
        <f t="shared" ca="1" si="8"/>
        <v>-8.6666666700000006E-2</v>
      </c>
      <c r="J41" s="85">
        <f t="shared" ca="1" si="13"/>
        <v>1013411161.8917978</v>
      </c>
      <c r="K41" s="55" t="str">
        <f ca="1">IFERROR(OFFSET(INDIRECT($H$3 &amp; "!A44"), 10, 0), "")</f>
        <v>캐리프로토콜</v>
      </c>
      <c r="L41" s="38">
        <f t="shared" ca="1" si="9"/>
        <v>8.99</v>
      </c>
      <c r="M41" s="76">
        <f t="shared" ca="1" si="10"/>
        <v>1.1248593899999999E-2</v>
      </c>
      <c r="N41" s="85">
        <f t="shared" ca="1" si="14"/>
        <v>2296014495.1292582</v>
      </c>
      <c r="O41" s="55" t="str">
        <f ca="1">IFERROR(OFFSET(INDIRECT($H$3 &amp; "!A71"), 10, 0), "")</f>
        <v>엘프</v>
      </c>
      <c r="P41" s="38">
        <f t="shared" ca="1" si="11"/>
        <v>244</v>
      </c>
      <c r="Q41" s="76">
        <f t="shared" ca="1" si="12"/>
        <v>-1.2145749000000001E-2</v>
      </c>
      <c r="R41" s="85">
        <f t="shared" ca="1" si="15"/>
        <v>4427941.7871016404</v>
      </c>
    </row>
    <row r="42" spans="1:18">
      <c r="A42" s="40" t="s">
        <v>137</v>
      </c>
      <c r="B42" s="11" t="s">
        <v>138</v>
      </c>
      <c r="C42" s="95">
        <v>27270</v>
      </c>
      <c r="D42" s="92">
        <v>1.468968E-3</v>
      </c>
      <c r="E42" s="93">
        <v>900598.65417613997</v>
      </c>
      <c r="F42" s="35"/>
      <c r="G42" s="56" t="str">
        <f ca="1">IFERROR(OFFSET(INDIRECT($H$3 &amp; "!A98"), 11, 0), "")</f>
        <v>오미세고</v>
      </c>
      <c r="H42" s="39">
        <f t="shared" ca="1" si="7"/>
        <v>6115</v>
      </c>
      <c r="I42" s="77">
        <f t="shared" ca="1" si="8"/>
        <v>2.2575250799999998E-2</v>
      </c>
      <c r="J42" s="86">
        <f t="shared" ca="1" si="13"/>
        <v>990503.20335157996</v>
      </c>
      <c r="K42" s="56" t="str">
        <f ca="1">IFERROR(OFFSET(INDIRECT($H$3 &amp; "!A44"), 11, 0), "")</f>
        <v>무비블록</v>
      </c>
      <c r="L42" s="39">
        <f t="shared" ca="1" si="9"/>
        <v>8.16</v>
      </c>
      <c r="M42" s="77">
        <f t="shared" ca="1" si="10"/>
        <v>-1.6867469900000001E-2</v>
      </c>
      <c r="N42" s="86">
        <f t="shared" ca="1" si="14"/>
        <v>2022456969.2162628</v>
      </c>
      <c r="O42" s="56" t="str">
        <f ca="1">IFERROR(OFFSET(INDIRECT($H$3 &amp; "!A71"), 11, 0), "")</f>
        <v>리플</v>
      </c>
      <c r="P42" s="39">
        <f t="shared" ca="1" si="11"/>
        <v>995</v>
      </c>
      <c r="Q42" s="77">
        <f t="shared" ca="1" si="12"/>
        <v>1.11788618E-2</v>
      </c>
      <c r="R42" s="86">
        <f t="shared" ca="1" si="15"/>
        <v>160648310.26202235</v>
      </c>
    </row>
    <row r="43" spans="1:18">
      <c r="A43" s="40" t="s">
        <v>167</v>
      </c>
      <c r="B43" s="11" t="s">
        <v>168</v>
      </c>
      <c r="C43" s="95">
        <v>83.8</v>
      </c>
      <c r="D43" s="92">
        <v>1.1947431000000001E-3</v>
      </c>
      <c r="E43" s="93">
        <v>33546697.21522063</v>
      </c>
      <c r="F43" s="35"/>
      <c r="G43" s="56" t="str">
        <f ca="1">IFERROR(OFFSET(INDIRECT($H$3 &amp; "!A98"), 12, 0), "")</f>
        <v>스트라이크</v>
      </c>
      <c r="H43" s="39">
        <f t="shared" ca="1" si="7"/>
        <v>52250</v>
      </c>
      <c r="I43" s="77">
        <f t="shared" ca="1" si="8"/>
        <v>-3.4552845499999998E-2</v>
      </c>
      <c r="J43" s="86">
        <f t="shared" ca="1" si="13"/>
        <v>267543.99075400998</v>
      </c>
      <c r="K43" s="56" t="str">
        <f ca="1">IFERROR(OFFSET(INDIRECT($H$3 &amp; "!A44"), 12, 0), "")</f>
        <v>썬더토큰</v>
      </c>
      <c r="L43" s="39">
        <f t="shared" ca="1" si="9"/>
        <v>8.98</v>
      </c>
      <c r="M43" s="77">
        <f t="shared" ca="1" si="10"/>
        <v>7.8563412000000003E-3</v>
      </c>
      <c r="N43" s="86">
        <f t="shared" ca="1" si="14"/>
        <v>3559021486.0935864</v>
      </c>
      <c r="O43" s="56" t="str">
        <f ca="1">IFERROR(OFFSET(INDIRECT($H$3 &amp; "!A71"), 12, 0), "")</f>
        <v>왁스</v>
      </c>
      <c r="P43" s="39">
        <f t="shared" ca="1" si="11"/>
        <v>144</v>
      </c>
      <c r="Q43" s="77">
        <f t="shared" ca="1" si="12"/>
        <v>-1.3698630099999999E-2</v>
      </c>
      <c r="R43" s="86">
        <f t="shared" ca="1" si="15"/>
        <v>30996400.748033281</v>
      </c>
    </row>
    <row r="44" spans="1:18">
      <c r="A44" s="40" t="s">
        <v>187</v>
      </c>
      <c r="B44" s="11" t="s">
        <v>188</v>
      </c>
      <c r="C44" s="95">
        <v>10280</v>
      </c>
      <c r="D44" s="92">
        <v>9.7370979999999996E-4</v>
      </c>
      <c r="E44" s="93">
        <v>1172022.93932309</v>
      </c>
      <c r="F44" s="35"/>
      <c r="G44" s="56" t="str">
        <f ca="1">IFERROR(OFFSET(INDIRECT($H$3 &amp; "!A98"), 13, 0), "")</f>
        <v>디센트럴랜드</v>
      </c>
      <c r="H44" s="39">
        <f t="shared" ca="1" si="7"/>
        <v>825</v>
      </c>
      <c r="I44" s="77">
        <f t="shared" ca="1" si="8"/>
        <v>-1.55131265E-2</v>
      </c>
      <c r="J44" s="86">
        <f t="shared" ca="1" si="13"/>
        <v>11847067.42570423</v>
      </c>
      <c r="K44" s="56" t="str">
        <f ca="1">IFERROR(OFFSET(INDIRECT($H$3 &amp; "!A44"), 13, 0), "")</f>
        <v>쿼크체인</v>
      </c>
      <c r="L44" s="39">
        <f t="shared" ca="1" si="9"/>
        <v>18.5</v>
      </c>
      <c r="M44" s="77">
        <f t="shared" ca="1" si="10"/>
        <v>-2.1164021200000001E-2</v>
      </c>
      <c r="N44" s="86">
        <f t="shared" ca="1" si="14"/>
        <v>91204611.370995715</v>
      </c>
      <c r="O44" s="56" t="str">
        <f ca="1">IFERROR(OFFSET(INDIRECT($H$3 &amp; "!A71"), 13, 0), "")</f>
        <v>골렘</v>
      </c>
      <c r="P44" s="39">
        <f t="shared" ca="1" si="11"/>
        <v>329</v>
      </c>
      <c r="Q44" s="77">
        <f t="shared" ca="1" si="12"/>
        <v>-3.8011695900000003E-2</v>
      </c>
      <c r="R44" s="86">
        <f t="shared" ca="1" si="15"/>
        <v>15748487.820219571</v>
      </c>
    </row>
    <row r="45" spans="1:18">
      <c r="A45" s="40" t="s">
        <v>151</v>
      </c>
      <c r="B45" s="11" t="s">
        <v>152</v>
      </c>
      <c r="C45" s="95">
        <v>17.899999999999999</v>
      </c>
      <c r="D45" s="92">
        <v>0</v>
      </c>
      <c r="E45" s="93">
        <v>158189588.07240427</v>
      </c>
      <c r="F45" s="35"/>
      <c r="G45" s="58" t="str">
        <f ca="1">IFERROR(OFFSET(INDIRECT($H$3 &amp; "!A98"), 14, 0), "")</f>
        <v>질리카</v>
      </c>
      <c r="H45" s="44">
        <f t="shared" ca="1" si="7"/>
        <v>126</v>
      </c>
      <c r="I45" s="78">
        <f t="shared" ca="1" si="8"/>
        <v>2.4390243900000001E-2</v>
      </c>
      <c r="J45" s="90">
        <f t="shared" ca="1" si="13"/>
        <v>76075456.769346237</v>
      </c>
      <c r="K45" s="58" t="str">
        <f ca="1">IFERROR(OFFSET(INDIRECT($H$3 &amp; "!A44"), 14, 0), "")</f>
        <v>피르마체인</v>
      </c>
      <c r="L45" s="44">
        <f t="shared" ca="1" si="9"/>
        <v>86.6</v>
      </c>
      <c r="M45" s="78">
        <f t="shared" ca="1" si="10"/>
        <v>-6.6810344800000004E-2</v>
      </c>
      <c r="N45" s="90">
        <f t="shared" ca="1" si="14"/>
        <v>43809942.626930803</v>
      </c>
      <c r="O45" s="58" t="str">
        <f ca="1">IFERROR(OFFSET(INDIRECT($H$3 &amp; "!A71"), 14, 0), "")</f>
        <v>샌드박스</v>
      </c>
      <c r="P45" s="44">
        <f t="shared" ca="1" si="11"/>
        <v>324</v>
      </c>
      <c r="Q45" s="78">
        <f t="shared" ca="1" si="12"/>
        <v>1.5673981199999999E-2</v>
      </c>
      <c r="R45" s="90">
        <f t="shared" ca="1" si="15"/>
        <v>52235046.255552292</v>
      </c>
    </row>
    <row r="46" spans="1:18">
      <c r="A46" s="40" t="s">
        <v>127</v>
      </c>
      <c r="B46" s="11" t="s">
        <v>128</v>
      </c>
      <c r="C46" s="95">
        <v>300</v>
      </c>
      <c r="D46" s="92">
        <v>0</v>
      </c>
      <c r="E46" s="93">
        <v>9020170.1899261307</v>
      </c>
      <c r="F46" s="35"/>
      <c r="G46" s="56" t="str">
        <f ca="1">IFERROR(OFFSET(INDIRECT($H$3 &amp; "!A98"), 15, 0), "")</f>
        <v>펀디엑스</v>
      </c>
      <c r="H46" s="39">
        <f t="shared" ca="1" si="7"/>
        <v>1475</v>
      </c>
      <c r="I46" s="77">
        <f t="shared" ca="1" si="8"/>
        <v>-1.9933554799999999E-2</v>
      </c>
      <c r="J46" s="99">
        <f t="shared" ca="1" si="13"/>
        <v>2147105.99330222</v>
      </c>
      <c r="K46" s="56" t="str">
        <f ca="1">IFERROR(OFFSET(INDIRECT($H$3 &amp; "!A44"), 15, 0), "")</f>
        <v>시아코인</v>
      </c>
      <c r="L46" s="39">
        <f t="shared" ca="1" si="9"/>
        <v>17.899999999999999</v>
      </c>
      <c r="M46" s="77">
        <f t="shared" ca="1" si="10"/>
        <v>0</v>
      </c>
      <c r="N46" s="99">
        <f t="shared" ca="1" si="14"/>
        <v>158189588.07240427</v>
      </c>
      <c r="O46" s="56" t="str">
        <f ca="1">IFERROR(OFFSET(INDIRECT($H$3 &amp; "!A71"), 15, 0), "")</f>
        <v>하이브</v>
      </c>
      <c r="P46" s="39">
        <f t="shared" ca="1" si="11"/>
        <v>398</v>
      </c>
      <c r="Q46" s="77">
        <f t="shared" ca="1" si="12"/>
        <v>-2.4509803899999998E-2</v>
      </c>
      <c r="R46" s="99">
        <f t="shared" ca="1" si="15"/>
        <v>2543461.55128536</v>
      </c>
    </row>
    <row r="47" spans="1:18">
      <c r="A47" s="40" t="s">
        <v>131</v>
      </c>
      <c r="B47" s="11" t="s">
        <v>132</v>
      </c>
      <c r="C47" s="95">
        <v>127</v>
      </c>
      <c r="D47" s="92">
        <v>0</v>
      </c>
      <c r="E47" s="93">
        <v>236361483.83286211</v>
      </c>
      <c r="F47" s="35"/>
      <c r="G47" s="56" t="str">
        <f ca="1">IFERROR(OFFSET(INDIRECT($H$3 &amp; "!A98"), 16, 0), "")</f>
        <v>쎄타토큰</v>
      </c>
      <c r="H47" s="39">
        <f t="shared" ca="1" si="7"/>
        <v>11050</v>
      </c>
      <c r="I47" s="77">
        <f t="shared" ca="1" si="8"/>
        <v>5.3384175399999997E-2</v>
      </c>
      <c r="J47" s="86">
        <f t="shared" ca="1" si="13"/>
        <v>1319885.9648372999</v>
      </c>
      <c r="K47" s="56" t="str">
        <f ca="1">IFERROR(OFFSET(INDIRECT($H$3 &amp; "!A44"), 16, 0), "")</f>
        <v>룸네트워크</v>
      </c>
      <c r="L47" s="39">
        <f t="shared" ca="1" si="9"/>
        <v>72.5</v>
      </c>
      <c r="M47" s="77">
        <f t="shared" ca="1" si="10"/>
        <v>-8.2079343000000006E-3</v>
      </c>
      <c r="N47" s="86">
        <f t="shared" ca="1" si="14"/>
        <v>26049770.364998031</v>
      </c>
      <c r="O47" s="56" t="str">
        <f ca="1">IFERROR(OFFSET(INDIRECT($H$3 &amp; "!A71"), 16, 0), "")</f>
        <v>넴</v>
      </c>
      <c r="P47" s="39">
        <f t="shared" ca="1" si="11"/>
        <v>194</v>
      </c>
      <c r="Q47" s="77">
        <f t="shared" ca="1" si="12"/>
        <v>-5.1282050999999999E-3</v>
      </c>
      <c r="R47" s="86">
        <f t="shared" ca="1" si="15"/>
        <v>20163284.825740971</v>
      </c>
    </row>
    <row r="48" spans="1:18">
      <c r="A48" s="40" t="s">
        <v>99</v>
      </c>
      <c r="B48" s="11" t="s">
        <v>100</v>
      </c>
      <c r="C48" s="95">
        <v>3.93</v>
      </c>
      <c r="D48" s="92">
        <v>-2.5380710999999999E-3</v>
      </c>
      <c r="E48" s="93">
        <v>4489403680.3622456</v>
      </c>
      <c r="F48" s="35"/>
      <c r="G48" s="56" t="str">
        <f ca="1">IFERROR(OFFSET(INDIRECT($H$3 &amp; "!A98"), 17, 0), "")</f>
        <v>제로엑스</v>
      </c>
      <c r="H48" s="39">
        <f t="shared" ca="1" si="7"/>
        <v>1030</v>
      </c>
      <c r="I48" s="77">
        <f t="shared" ca="1" si="8"/>
        <v>4.8780487999999997E-3</v>
      </c>
      <c r="J48" s="86">
        <f t="shared" ca="1" si="13"/>
        <v>1343946.18173133</v>
      </c>
      <c r="K48" s="56" t="str">
        <f ca="1">IFERROR(OFFSET(INDIRECT($H$3 &amp; "!A44"), 17, 0), "")</f>
        <v>리퍼리움</v>
      </c>
      <c r="L48" s="39">
        <f t="shared" ca="1" si="9"/>
        <v>9.52</v>
      </c>
      <c r="M48" s="77">
        <f t="shared" ca="1" si="10"/>
        <v>-3.1536113900000003E-2</v>
      </c>
      <c r="N48" s="86">
        <f t="shared" ca="1" si="14"/>
        <v>520466766.09410793</v>
      </c>
      <c r="O48" s="56" t="str">
        <f ca="1">IFERROR(OFFSET(INDIRECT($H$3 &amp; "!A71"), 17, 0), "")</f>
        <v>헌트</v>
      </c>
      <c r="P48" s="39">
        <f t="shared" ca="1" si="11"/>
        <v>250</v>
      </c>
      <c r="Q48" s="77">
        <f t="shared" ca="1" si="12"/>
        <v>-1.9607843100000001E-2</v>
      </c>
      <c r="R48" s="86">
        <f t="shared" ca="1" si="15"/>
        <v>9869888.8982681707</v>
      </c>
    </row>
    <row r="49" spans="1:18">
      <c r="A49" s="40" t="s">
        <v>205</v>
      </c>
      <c r="B49" s="11" t="s">
        <v>206</v>
      </c>
      <c r="C49" s="95">
        <v>13960</v>
      </c>
      <c r="D49" s="92">
        <v>-2.8571428999999999E-3</v>
      </c>
      <c r="E49" s="93">
        <v>254048.91756474</v>
      </c>
      <c r="F49" s="35"/>
      <c r="G49" s="56" t="str">
        <f ca="1">IFERROR(OFFSET(INDIRECT($H$3 &amp; "!A98"), 18, 0), "")</f>
        <v>모스코인</v>
      </c>
      <c r="H49" s="39">
        <f t="shared" ca="1" si="7"/>
        <v>85.7</v>
      </c>
      <c r="I49" s="77">
        <f t="shared" ca="1" si="8"/>
        <v>-5.82417582E-2</v>
      </c>
      <c r="J49" s="86">
        <f t="shared" ca="1" si="13"/>
        <v>33891790.721091859</v>
      </c>
      <c r="K49" s="56" t="str">
        <f ca="1">IFERROR(OFFSET(INDIRECT($H$3 &amp; "!A44"), 18, 0), "")</f>
        <v>에브리피디아</v>
      </c>
      <c r="L49" s="39">
        <f t="shared" ca="1" si="9"/>
        <v>14.2</v>
      </c>
      <c r="M49" s="77">
        <f t="shared" ca="1" si="10"/>
        <v>-2.06896552E-2</v>
      </c>
      <c r="N49" s="86">
        <f t="shared" ca="1" si="14"/>
        <v>468046763.56555808</v>
      </c>
      <c r="O49" s="56" t="str">
        <f ca="1">IFERROR(OFFSET(INDIRECT($H$3 &amp; "!A71"), 18, 0), "")</f>
        <v>스팀</v>
      </c>
      <c r="P49" s="39">
        <f t="shared" ca="1" si="11"/>
        <v>474</v>
      </c>
      <c r="Q49" s="77">
        <f t="shared" ca="1" si="12"/>
        <v>-2.6694045199999999E-2</v>
      </c>
      <c r="R49" s="86">
        <f t="shared" ca="1" si="15"/>
        <v>3434261.0185447298</v>
      </c>
    </row>
    <row r="50" spans="1:18" ht="17.25" thickBot="1">
      <c r="A50" s="40" t="s">
        <v>241</v>
      </c>
      <c r="B50" s="11" t="s">
        <v>242</v>
      </c>
      <c r="C50" s="95">
        <v>3360</v>
      </c>
      <c r="D50" s="92">
        <v>-2.9673591000000002E-3</v>
      </c>
      <c r="E50" s="93">
        <v>908844.21427112003</v>
      </c>
      <c r="F50" s="35"/>
      <c r="G50" s="57" t="str">
        <f ca="1">IFERROR(OFFSET(INDIRECT($H$3 &amp; "!A98"), 19, 0), "")</f>
        <v>비트코인</v>
      </c>
      <c r="H50" s="37">
        <f t="shared" ca="1" si="7"/>
        <v>45567000</v>
      </c>
      <c r="I50" s="79">
        <f t="shared" ca="1" si="8"/>
        <v>6.0050778000000004E-3</v>
      </c>
      <c r="J50" s="87">
        <f t="shared" ca="1" si="13"/>
        <v>7930.7175269700001</v>
      </c>
      <c r="K50" s="57" t="str">
        <f ca="1">IFERROR(OFFSET(INDIRECT($H$3 &amp; "!A44"), 19, 0), "")</f>
        <v>메인프레임</v>
      </c>
      <c r="L50" s="37">
        <f t="shared" ca="1" si="9"/>
        <v>9.61</v>
      </c>
      <c r="M50" s="79">
        <f t="shared" ca="1" si="10"/>
        <v>-1.1316872400000001E-2</v>
      </c>
      <c r="N50" s="87">
        <f t="shared" ca="1" si="14"/>
        <v>507309772.07177526</v>
      </c>
      <c r="O50" s="57" t="str">
        <f ca="1">IFERROR(OFFSET(INDIRECT($H$3 &amp; "!A71"), 19, 0), "")</f>
        <v>파워렛저</v>
      </c>
      <c r="P50" s="37">
        <f t="shared" ca="1" si="11"/>
        <v>227</v>
      </c>
      <c r="Q50" s="79">
        <f t="shared" ca="1" si="12"/>
        <v>-1.73160173E-2</v>
      </c>
      <c r="R50" s="87">
        <f t="shared" ca="1" si="15"/>
        <v>4430305.6993929297</v>
      </c>
    </row>
    <row r="51" spans="1:18">
      <c r="A51" s="40" t="s">
        <v>56</v>
      </c>
      <c r="B51" s="11" t="s">
        <v>57</v>
      </c>
      <c r="C51" s="95">
        <v>194</v>
      </c>
      <c r="D51" s="92">
        <v>-5.1282050999999999E-3</v>
      </c>
      <c r="E51" s="93">
        <v>20163284.825740971</v>
      </c>
      <c r="F51" s="35"/>
    </row>
    <row r="52" spans="1:18" ht="17.25" thickBot="1">
      <c r="A52" s="40" t="s">
        <v>295</v>
      </c>
      <c r="B52" s="11" t="s">
        <v>296</v>
      </c>
      <c r="C52" s="95">
        <v>362</v>
      </c>
      <c r="D52" s="92">
        <v>-5.4945055E-3</v>
      </c>
      <c r="E52" s="93">
        <v>168124107.49007443</v>
      </c>
      <c r="F52" s="35"/>
    </row>
    <row r="53" spans="1:18" ht="17.25" thickBot="1">
      <c r="A53" s="40" t="s">
        <v>279</v>
      </c>
      <c r="B53" s="11" t="s">
        <v>280</v>
      </c>
      <c r="C53" s="95">
        <v>811</v>
      </c>
      <c r="D53" s="92">
        <v>-6.1274509999999999E-3</v>
      </c>
      <c r="E53" s="93">
        <v>1456464.31605789</v>
      </c>
      <c r="F53" s="35"/>
      <c r="G53" s="232" t="s">
        <v>285</v>
      </c>
      <c r="H53" s="233"/>
      <c r="I53" s="233"/>
      <c r="J53" s="234"/>
      <c r="K53" s="232" t="s">
        <v>288</v>
      </c>
      <c r="L53" s="233"/>
      <c r="M53" s="233"/>
      <c r="N53" s="234"/>
      <c r="O53" s="232" t="s">
        <v>289</v>
      </c>
      <c r="P53" s="233"/>
      <c r="Q53" s="233"/>
      <c r="R53" s="234"/>
    </row>
    <row r="54" spans="1:18" ht="17.25" thickBot="1">
      <c r="A54" s="40" t="s">
        <v>179</v>
      </c>
      <c r="B54" s="11" t="s">
        <v>180</v>
      </c>
      <c r="C54" s="95">
        <v>2430</v>
      </c>
      <c r="D54" s="92">
        <v>-8.1632652999999999E-3</v>
      </c>
      <c r="E54" s="93">
        <v>3567258.9559331499</v>
      </c>
      <c r="F54" s="35"/>
      <c r="G54" s="297" t="s">
        <v>55</v>
      </c>
      <c r="H54" s="309">
        <f ca="1">NOW()</f>
        <v>44365.038248611112</v>
      </c>
      <c r="I54" s="310"/>
      <c r="J54" s="311"/>
      <c r="K54" s="300" t="s">
        <v>55</v>
      </c>
      <c r="L54" s="309">
        <f ca="1">NOW()</f>
        <v>44365.038248611112</v>
      </c>
      <c r="M54" s="310"/>
      <c r="N54" s="311"/>
      <c r="O54" s="300" t="s">
        <v>55</v>
      </c>
      <c r="P54" s="309">
        <f ca="1">NOW()</f>
        <v>44365.038248611112</v>
      </c>
      <c r="Q54" s="310"/>
      <c r="R54" s="311"/>
    </row>
    <row r="55" spans="1:18" ht="17.25" thickBot="1">
      <c r="A55" s="40" t="s">
        <v>263</v>
      </c>
      <c r="B55" s="11" t="s">
        <v>264</v>
      </c>
      <c r="C55" s="95">
        <v>72.5</v>
      </c>
      <c r="D55" s="92">
        <v>-8.2079343000000006E-3</v>
      </c>
      <c r="E55" s="93">
        <v>26049770.364998031</v>
      </c>
      <c r="F55" s="35"/>
      <c r="G55" s="294"/>
      <c r="H55" s="36" t="s">
        <v>58</v>
      </c>
      <c r="I55" s="73" t="s">
        <v>59</v>
      </c>
      <c r="J55" s="69" t="s">
        <v>294</v>
      </c>
      <c r="K55" s="294"/>
      <c r="L55" s="36" t="s">
        <v>58</v>
      </c>
      <c r="M55" s="73" t="s">
        <v>59</v>
      </c>
      <c r="N55" s="69" t="s">
        <v>294</v>
      </c>
      <c r="O55" s="294"/>
      <c r="P55" s="36" t="s">
        <v>58</v>
      </c>
      <c r="Q55" s="73" t="s">
        <v>59</v>
      </c>
      <c r="R55" s="69" t="s">
        <v>294</v>
      </c>
    </row>
    <row r="56" spans="1:18">
      <c r="A56" s="40" t="s">
        <v>89</v>
      </c>
      <c r="B56" s="11" t="s">
        <v>90</v>
      </c>
      <c r="C56" s="95">
        <v>192350</v>
      </c>
      <c r="D56" s="92">
        <v>-8.2495489000000005E-3</v>
      </c>
      <c r="E56" s="93">
        <v>16680.631711540002</v>
      </c>
      <c r="F56" s="35"/>
      <c r="G56" s="55" t="str">
        <f ca="1">IFERROR(OFFSET(INDIRECT($H$3 &amp; "!A179"), 0, 0), "")</f>
        <v>아더</v>
      </c>
      <c r="H56" s="38">
        <f t="shared" ref="H56:H65" ca="1" si="16">_xlfn.IFNA(VLOOKUP(G56, $B$2:$D$200, 2, FALSE), "")</f>
        <v>193</v>
      </c>
      <c r="I56" s="76">
        <f t="shared" ref="I56:I65" ca="1" si="17">_xlfn.IFNA(VLOOKUP(G56, $B$2:$D$200, 3, FALSE), "")</f>
        <v>-2.0304568499999998E-2</v>
      </c>
      <c r="J56" s="85">
        <f ca="1">_xlfn.IFNA(VLOOKUP(G56, $B$2:$E$200, 4, FALSE), "")</f>
        <v>6185887.1101562902</v>
      </c>
      <c r="K56" s="55" t="str">
        <f ca="1">IFERROR(OFFSET(INDIRECT($H$3 &amp; "!A125"), 0, 0), "")</f>
        <v>룸네트워크</v>
      </c>
      <c r="L56" s="38">
        <f t="shared" ref="L56:L75" ca="1" si="18">_xlfn.IFNA(VLOOKUP(K56, $B$2:$D$200, 2, FALSE), "")</f>
        <v>72.5</v>
      </c>
      <c r="M56" s="76">
        <f t="shared" ref="M56:M75" ca="1" si="19">_xlfn.IFNA(VLOOKUP(K56, $B$2:$D$200, 3, FALSE), "")</f>
        <v>-8.2079343000000006E-3</v>
      </c>
      <c r="N56" s="85">
        <f ca="1">_xlfn.IFNA(VLOOKUP(K56, $B$2:$E$200, 4, FALSE), "")</f>
        <v>26049770.364998031</v>
      </c>
      <c r="O56" s="55" t="str">
        <f ca="1">IFERROR(OFFSET(INDIRECT($H$3 &amp; "!A152"), 0, 0), "")</f>
        <v>샌드박스</v>
      </c>
      <c r="P56" s="38">
        <f t="shared" ref="P56:P75" ca="1" si="20">_xlfn.IFNA(VLOOKUP(O56, $B$2:$D$200, 2, FALSE), "")</f>
        <v>324</v>
      </c>
      <c r="Q56" s="76">
        <f t="shared" ref="Q56:Q75" ca="1" si="21">_xlfn.IFNA(VLOOKUP(O56, $B$2:$D$200, 3, FALSE), "")</f>
        <v>1.5673981199999999E-2</v>
      </c>
      <c r="R56" s="85">
        <f ca="1">_xlfn.IFNA(VLOOKUP(O56, $B$2:$E$200, 4, FALSE), "")</f>
        <v>52235046.255552292</v>
      </c>
    </row>
    <row r="57" spans="1:18">
      <c r="A57" s="40" t="s">
        <v>215</v>
      </c>
      <c r="B57" s="11" t="s">
        <v>216</v>
      </c>
      <c r="C57" s="95">
        <v>239</v>
      </c>
      <c r="D57" s="92">
        <v>-8.2987552000000006E-3</v>
      </c>
      <c r="E57" s="93">
        <v>6861188.9467483796</v>
      </c>
      <c r="F57" s="35"/>
      <c r="G57" s="56" t="str">
        <f ca="1">IFERROR(OFFSET(INDIRECT($H$3 &amp; "!A179"), 1, 0), "")</f>
        <v>스톰엑스</v>
      </c>
      <c r="H57" s="39">
        <f t="shared" ca="1" si="16"/>
        <v>24.6</v>
      </c>
      <c r="I57" s="77">
        <f t="shared" ca="1" si="17"/>
        <v>4.0816326999999998E-3</v>
      </c>
      <c r="J57" s="86">
        <f t="shared" ref="J57:J75" ca="1" si="22">_xlfn.IFNA(VLOOKUP(G57, $B$2:$E$200, 4, FALSE), "")</f>
        <v>270099875.41738307</v>
      </c>
      <c r="K57" s="56" t="str">
        <f ca="1">IFERROR(OFFSET(INDIRECT($H$3 &amp; "!A125"), 1, 0), "")</f>
        <v>리퍼리움</v>
      </c>
      <c r="L57" s="39">
        <f t="shared" ca="1" si="18"/>
        <v>9.52</v>
      </c>
      <c r="M57" s="77">
        <f t="shared" ca="1" si="19"/>
        <v>-3.1536113900000003E-2</v>
      </c>
      <c r="N57" s="86">
        <f t="shared" ref="N57:N75" ca="1" si="23">_xlfn.IFNA(VLOOKUP(K57, $B$2:$E$200, 4, FALSE), "")</f>
        <v>520466766.09410793</v>
      </c>
      <c r="O57" s="56" t="str">
        <f ca="1">IFERROR(OFFSET(INDIRECT($H$3 &amp; "!A152"), 1, 0), "")</f>
        <v>하이브</v>
      </c>
      <c r="P57" s="39">
        <f t="shared" ca="1" si="20"/>
        <v>398</v>
      </c>
      <c r="Q57" s="77">
        <f t="shared" ca="1" si="21"/>
        <v>-2.4509803899999998E-2</v>
      </c>
      <c r="R57" s="86">
        <f t="shared" ref="R57:R75" ca="1" si="24">_xlfn.IFNA(VLOOKUP(O57, $B$2:$E$200, 4, FALSE), "")</f>
        <v>2543461.55128536</v>
      </c>
    </row>
    <row r="58" spans="1:18">
      <c r="A58" s="40" t="s">
        <v>165</v>
      </c>
      <c r="B58" s="11" t="s">
        <v>166</v>
      </c>
      <c r="C58" s="95">
        <v>1065</v>
      </c>
      <c r="D58" s="92">
        <v>-9.3023255999999995E-3</v>
      </c>
      <c r="E58" s="93">
        <v>1088751.00644268</v>
      </c>
      <c r="F58" s="35"/>
      <c r="G58" s="56" t="str">
        <f ca="1">IFERROR(OFFSET(INDIRECT($H$3 &amp; "!A179"), 2, 0), "")</f>
        <v>아하토큰</v>
      </c>
      <c r="H58" s="39">
        <f t="shared" ca="1" si="16"/>
        <v>9.81</v>
      </c>
      <c r="I58" s="77">
        <f t="shared" ca="1" si="17"/>
        <v>0.1527614571</v>
      </c>
      <c r="J58" s="86">
        <f t="shared" ca="1" si="22"/>
        <v>8593118957.6524067</v>
      </c>
      <c r="K58" s="56" t="str">
        <f ca="1">IFERROR(OFFSET(INDIRECT($H$3 &amp; "!A125"), 2, 0), "")</f>
        <v>에브리피디아</v>
      </c>
      <c r="L58" s="39">
        <f t="shared" ca="1" si="18"/>
        <v>14.2</v>
      </c>
      <c r="M58" s="77">
        <f t="shared" ca="1" si="19"/>
        <v>-2.06896552E-2</v>
      </c>
      <c r="N58" s="86">
        <f t="shared" ca="1" si="23"/>
        <v>468046763.56555808</v>
      </c>
      <c r="O58" s="56" t="str">
        <f ca="1">IFERROR(OFFSET(INDIRECT($H$3 &amp; "!A152"), 2, 0), "")</f>
        <v>넴</v>
      </c>
      <c r="P58" s="39">
        <f t="shared" ca="1" si="20"/>
        <v>194</v>
      </c>
      <c r="Q58" s="77">
        <f t="shared" ca="1" si="21"/>
        <v>-5.1282050999999999E-3</v>
      </c>
      <c r="R58" s="86">
        <f t="shared" ca="1" si="24"/>
        <v>20163284.825740971</v>
      </c>
    </row>
    <row r="59" spans="1:18">
      <c r="A59" s="40" t="s">
        <v>219</v>
      </c>
      <c r="B59" s="11" t="s">
        <v>220</v>
      </c>
      <c r="C59" s="95">
        <v>9.61</v>
      </c>
      <c r="D59" s="92">
        <v>-1.1316872400000001E-2</v>
      </c>
      <c r="E59" s="93">
        <v>507309772.07177526</v>
      </c>
      <c r="F59" s="35"/>
      <c r="G59" s="56" t="str">
        <f ca="1">IFERROR(OFFSET(INDIRECT($H$3 &amp; "!A179"), 3, 0), "")</f>
        <v>메디블록</v>
      </c>
      <c r="H59" s="39">
        <f t="shared" ca="1" si="16"/>
        <v>53.3</v>
      </c>
      <c r="I59" s="77">
        <f t="shared" ca="1" si="17"/>
        <v>-3.9639639599999998E-2</v>
      </c>
      <c r="J59" s="86">
        <f t="shared" ca="1" si="22"/>
        <v>125766766.64752071</v>
      </c>
      <c r="K59" s="56" t="str">
        <f ca="1">IFERROR(OFFSET(INDIRECT($H$3 &amp; "!A125"), 3, 0), "")</f>
        <v>메인프레임</v>
      </c>
      <c r="L59" s="39">
        <f t="shared" ca="1" si="18"/>
        <v>9.61</v>
      </c>
      <c r="M59" s="77">
        <f t="shared" ca="1" si="19"/>
        <v>-1.1316872400000001E-2</v>
      </c>
      <c r="N59" s="86">
        <f t="shared" ca="1" si="23"/>
        <v>507309772.07177526</v>
      </c>
      <c r="O59" s="56" t="str">
        <f ca="1">IFERROR(OFFSET(INDIRECT($H$3 &amp; "!A152"), 3, 0), "")</f>
        <v>헌트</v>
      </c>
      <c r="P59" s="39">
        <f t="shared" ca="1" si="20"/>
        <v>250</v>
      </c>
      <c r="Q59" s="77">
        <f t="shared" ca="1" si="21"/>
        <v>-1.9607843100000001E-2</v>
      </c>
      <c r="R59" s="86">
        <f t="shared" ca="1" si="24"/>
        <v>9869888.8982681707</v>
      </c>
    </row>
    <row r="60" spans="1:18">
      <c r="A60" s="40" t="s">
        <v>169</v>
      </c>
      <c r="B60" s="11" t="s">
        <v>170</v>
      </c>
      <c r="C60" s="95">
        <v>244</v>
      </c>
      <c r="D60" s="92">
        <v>-1.2145749000000001E-2</v>
      </c>
      <c r="E60" s="93">
        <v>4427941.7871016404</v>
      </c>
      <c r="F60" s="35"/>
      <c r="G60" s="56" t="str">
        <f ca="1">IFERROR(OFFSET(INDIRECT($H$3 &amp; "!A179"), 4, 0), "")</f>
        <v>아이콘</v>
      </c>
      <c r="H60" s="39">
        <f t="shared" ca="1" si="16"/>
        <v>1325</v>
      </c>
      <c r="I60" s="77">
        <f t="shared" ca="1" si="17"/>
        <v>0.10416666669999999</v>
      </c>
      <c r="J60" s="90">
        <f t="shared" ca="1" si="22"/>
        <v>6036640.7793093696</v>
      </c>
      <c r="K60" s="58" t="str">
        <f ca="1">IFERROR(OFFSET(INDIRECT($H$3 &amp; "!A125"), 4, 0), "")</f>
        <v>썸씽</v>
      </c>
      <c r="L60" s="44">
        <f t="shared" ca="1" si="18"/>
        <v>56.1</v>
      </c>
      <c r="M60" s="78">
        <f t="shared" ca="1" si="19"/>
        <v>-2.7729635999999998E-2</v>
      </c>
      <c r="N60" s="90">
        <f t="shared" ca="1" si="23"/>
        <v>74809680.050532445</v>
      </c>
      <c r="O60" s="58" t="str">
        <f ca="1">IFERROR(OFFSET(INDIRECT($H$3 &amp; "!A152"), 4, 0), "")</f>
        <v>스팀</v>
      </c>
      <c r="P60" s="44">
        <f t="shared" ca="1" si="20"/>
        <v>474</v>
      </c>
      <c r="Q60" s="78">
        <f t="shared" ca="1" si="21"/>
        <v>-2.6694045199999999E-2</v>
      </c>
      <c r="R60" s="90">
        <f t="shared" ca="1" si="24"/>
        <v>3434261.0185447298</v>
      </c>
    </row>
    <row r="61" spans="1:18">
      <c r="A61" s="40" t="s">
        <v>191</v>
      </c>
      <c r="B61" s="11" t="s">
        <v>192</v>
      </c>
      <c r="C61" s="95">
        <v>951</v>
      </c>
      <c r="D61" s="92">
        <v>-1.2461059199999999E-2</v>
      </c>
      <c r="E61" s="93">
        <v>7179502.9787630299</v>
      </c>
      <c r="F61" s="35"/>
      <c r="G61" s="60" t="str">
        <f ca="1">IFERROR(OFFSET(INDIRECT($H$3 &amp; "!A179"), 5, 0), "")</f>
        <v>애드엑스</v>
      </c>
      <c r="H61" s="45">
        <f t="shared" ca="1" si="16"/>
        <v>856</v>
      </c>
      <c r="I61" s="80">
        <f t="shared" ca="1" si="17"/>
        <v>5.2890528899999997E-2</v>
      </c>
      <c r="J61" s="99">
        <f t="shared" ca="1" si="22"/>
        <v>106304527.51817828</v>
      </c>
      <c r="K61" s="56" t="str">
        <f ca="1">IFERROR(OFFSET(INDIRECT($H$3 &amp; "!A125"), 5, 0), "")</f>
        <v>메타디움</v>
      </c>
      <c r="L61" s="39">
        <f t="shared" ca="1" si="18"/>
        <v>84.9</v>
      </c>
      <c r="M61" s="77">
        <f t="shared" ca="1" si="19"/>
        <v>-5.66666667E-2</v>
      </c>
      <c r="N61" s="99">
        <f t="shared" ca="1" si="23"/>
        <v>64830479.075062983</v>
      </c>
      <c r="O61" s="56" t="str">
        <f ca="1">IFERROR(OFFSET(INDIRECT($H$3 &amp; "!A152"), 5, 0), "")</f>
        <v>파워렛저</v>
      </c>
      <c r="P61" s="39">
        <f t="shared" ca="1" si="20"/>
        <v>227</v>
      </c>
      <c r="Q61" s="77">
        <f t="shared" ca="1" si="21"/>
        <v>-1.73160173E-2</v>
      </c>
      <c r="R61" s="99">
        <f t="shared" ca="1" si="24"/>
        <v>4430305.6993929297</v>
      </c>
    </row>
    <row r="62" spans="1:18">
      <c r="A62" s="40" t="s">
        <v>87</v>
      </c>
      <c r="B62" s="11" t="s">
        <v>88</v>
      </c>
      <c r="C62" s="95">
        <v>395</v>
      </c>
      <c r="D62" s="92">
        <v>-1.2500000000000001E-2</v>
      </c>
      <c r="E62" s="93">
        <v>296113812.08480108</v>
      </c>
      <c r="F62" s="35"/>
      <c r="G62" s="56" t="str">
        <f ca="1">IFERROR(OFFSET(INDIRECT($H$3 &amp; "!A179"), 6, 0), "")</f>
        <v>코모도</v>
      </c>
      <c r="H62" s="39">
        <f t="shared" ca="1" si="16"/>
        <v>1225</v>
      </c>
      <c r="I62" s="77">
        <f t="shared" ca="1" si="17"/>
        <v>-2.77777778E-2</v>
      </c>
      <c r="J62" s="86">
        <f t="shared" ca="1" si="22"/>
        <v>23730273.866704829</v>
      </c>
      <c r="K62" s="56" t="str">
        <f ca="1">IFERROR(OFFSET(INDIRECT($H$3 &amp; "!A125"), 6, 0), "")</f>
        <v>에스티피</v>
      </c>
      <c r="L62" s="39">
        <f t="shared" ca="1" si="18"/>
        <v>53.3</v>
      </c>
      <c r="M62" s="77">
        <f t="shared" ca="1" si="19"/>
        <v>-1.6605166099999999E-2</v>
      </c>
      <c r="N62" s="86">
        <f t="shared" ca="1" si="23"/>
        <v>44829907.200487219</v>
      </c>
      <c r="O62" s="56" t="str">
        <f ca="1">IFERROR(OFFSET(INDIRECT($H$3 &amp; "!A152"), 6, 0), "")</f>
        <v>시빅</v>
      </c>
      <c r="P62" s="39">
        <f t="shared" ca="1" si="20"/>
        <v>300</v>
      </c>
      <c r="Q62" s="77">
        <f t="shared" ca="1" si="21"/>
        <v>0</v>
      </c>
      <c r="R62" s="86">
        <f t="shared" ca="1" si="24"/>
        <v>9020170.1899261307</v>
      </c>
    </row>
    <row r="63" spans="1:18">
      <c r="A63" s="40" t="s">
        <v>255</v>
      </c>
      <c r="B63" s="11" t="s">
        <v>256</v>
      </c>
      <c r="C63" s="95">
        <v>144</v>
      </c>
      <c r="D63" s="92">
        <v>-1.3698630099999999E-2</v>
      </c>
      <c r="E63" s="93">
        <v>30996400.748033281</v>
      </c>
      <c r="F63" s="35"/>
      <c r="G63" s="56" t="str">
        <f ca="1">IFERROR(OFFSET(INDIRECT($H$3 &amp; "!A179"), 7, 0), "")</f>
        <v>솔브케어</v>
      </c>
      <c r="H63" s="39">
        <f t="shared" ca="1" si="16"/>
        <v>78.7</v>
      </c>
      <c r="I63" s="77">
        <f t="shared" ca="1" si="17"/>
        <v>-0.1005714286</v>
      </c>
      <c r="J63" s="86">
        <f t="shared" ca="1" si="22"/>
        <v>181664329.02842975</v>
      </c>
      <c r="K63" s="56" t="str">
        <f ca="1">IFERROR(OFFSET(INDIRECT($H$3 &amp; "!A125"), 7, 0), "")</f>
        <v>스톰엑스</v>
      </c>
      <c r="L63" s="39">
        <f t="shared" ca="1" si="18"/>
        <v>24.6</v>
      </c>
      <c r="M63" s="77">
        <f t="shared" ca="1" si="19"/>
        <v>4.0816326999999998E-3</v>
      </c>
      <c r="N63" s="86">
        <f t="shared" ca="1" si="23"/>
        <v>270099875.41738307</v>
      </c>
      <c r="O63" s="56" t="str">
        <f ca="1">IFERROR(OFFSET(INDIRECT($H$3 &amp; "!A152"), 7, 0), "")</f>
        <v>온톨로지가스</v>
      </c>
      <c r="P63" s="39">
        <f t="shared" ca="1" si="20"/>
        <v>951</v>
      </c>
      <c r="Q63" s="77">
        <f t="shared" ca="1" si="21"/>
        <v>-1.2461059199999999E-2</v>
      </c>
      <c r="R63" s="86">
        <f t="shared" ca="1" si="24"/>
        <v>7179502.9787630299</v>
      </c>
    </row>
    <row r="64" spans="1:18">
      <c r="A64" s="40" t="s">
        <v>60</v>
      </c>
      <c r="B64" s="11" t="s">
        <v>61</v>
      </c>
      <c r="C64" s="95">
        <v>825</v>
      </c>
      <c r="D64" s="92">
        <v>-1.55131265E-2</v>
      </c>
      <c r="E64" s="93">
        <v>11847067.42570423</v>
      </c>
      <c r="F64" s="35"/>
      <c r="G64" s="56" t="str">
        <f ca="1">IFERROR(OFFSET(INDIRECT($H$3 &amp; "!A179"), 8, 0), "")</f>
        <v>페이코인</v>
      </c>
      <c r="H64" s="39">
        <f t="shared" ca="1" si="16"/>
        <v>619</v>
      </c>
      <c r="I64" s="77">
        <f t="shared" ca="1" si="17"/>
        <v>-0.17024128690000001</v>
      </c>
      <c r="J64" s="86">
        <f t="shared" ca="1" si="22"/>
        <v>164913879.06872371</v>
      </c>
      <c r="K64" s="56" t="str">
        <f ca="1">IFERROR(OFFSET(INDIRECT($H$3 &amp; "!A125"), 8, 0), "")</f>
        <v>아하토큰</v>
      </c>
      <c r="L64" s="39">
        <f t="shared" ca="1" si="18"/>
        <v>9.81</v>
      </c>
      <c r="M64" s="77">
        <f t="shared" ca="1" si="19"/>
        <v>0.1527614571</v>
      </c>
      <c r="N64" s="86">
        <f t="shared" ca="1" si="23"/>
        <v>8593118957.6524067</v>
      </c>
      <c r="O64" s="56" t="str">
        <f ca="1">IFERROR(OFFSET(INDIRECT($H$3 &amp; "!A152"), 8, 0), "")</f>
        <v>그로스톨코인</v>
      </c>
      <c r="P64" s="39">
        <f t="shared" ca="1" si="20"/>
        <v>811</v>
      </c>
      <c r="Q64" s="77">
        <f t="shared" ca="1" si="21"/>
        <v>-6.1274509999999999E-3</v>
      </c>
      <c r="R64" s="86">
        <f t="shared" ca="1" si="24"/>
        <v>1456464.31605789</v>
      </c>
    </row>
    <row r="65" spans="1:18" ht="17.25" thickBot="1">
      <c r="A65" s="40" t="s">
        <v>265</v>
      </c>
      <c r="B65" s="11" t="s">
        <v>266</v>
      </c>
      <c r="C65" s="95">
        <v>53.3</v>
      </c>
      <c r="D65" s="92">
        <v>-1.6605166099999999E-2</v>
      </c>
      <c r="E65" s="93">
        <v>44829907.200487219</v>
      </c>
      <c r="F65" s="35"/>
      <c r="G65" s="57" t="str">
        <f ca="1">IFERROR(OFFSET(INDIRECT($H$3 &amp; "!A179"), 9, 0), "")</f>
        <v>픽셀</v>
      </c>
      <c r="H65" s="37">
        <f t="shared" ca="1" si="16"/>
        <v>18.899999999999999</v>
      </c>
      <c r="I65" s="79">
        <f t="shared" ca="1" si="17"/>
        <v>-0.21900826449999999</v>
      </c>
      <c r="J65" s="87">
        <f t="shared" ca="1" si="22"/>
        <v>915145076.4061861</v>
      </c>
      <c r="K65" s="57" t="str">
        <f ca="1">IFERROR(OFFSET(INDIRECT($H$3 &amp; "!A125"), 9, 0), "")</f>
        <v>메디블록</v>
      </c>
      <c r="L65" s="37">
        <f t="shared" ca="1" si="18"/>
        <v>53.3</v>
      </c>
      <c r="M65" s="79">
        <f t="shared" ca="1" si="19"/>
        <v>-3.9639639599999998E-2</v>
      </c>
      <c r="N65" s="87">
        <f t="shared" ca="1" si="23"/>
        <v>125766766.64752071</v>
      </c>
      <c r="O65" s="57" t="str">
        <f ca="1">IFERROR(OFFSET(INDIRECT($H$3 &amp; "!A152"), 9, 0), "")</f>
        <v>플레이댑</v>
      </c>
      <c r="P65" s="37">
        <f t="shared" ca="1" si="20"/>
        <v>210</v>
      </c>
      <c r="Q65" s="79">
        <f t="shared" ca="1" si="21"/>
        <v>-2.77777778E-2</v>
      </c>
      <c r="R65" s="87">
        <f t="shared" ca="1" si="24"/>
        <v>6154966.8346351301</v>
      </c>
    </row>
    <row r="66" spans="1:18">
      <c r="A66" s="40" t="s">
        <v>227</v>
      </c>
      <c r="B66" s="11" t="s">
        <v>228</v>
      </c>
      <c r="C66" s="95">
        <v>8.16</v>
      </c>
      <c r="D66" s="92">
        <v>-1.6867469900000001E-2</v>
      </c>
      <c r="E66" s="93">
        <v>2022456969.2162628</v>
      </c>
      <c r="F66" s="35"/>
      <c r="G66" s="56" t="str">
        <f ca="1">IFERROR(OFFSET(INDIRECT($H$3 &amp; "!A179"), 10, 0), "")</f>
        <v>트웰브쉽스</v>
      </c>
      <c r="H66" s="38">
        <f t="shared" ref="H66:H75" ca="1" si="25">_xlfn.IFNA(VLOOKUP(G66, $B$2:$D$200, 2, FALSE), "")</f>
        <v>4.0999999999999996</v>
      </c>
      <c r="I66" s="76">
        <f t="shared" ref="I66:I75" ca="1" si="26">_xlfn.IFNA(VLOOKUP(G66, $B$2:$D$200, 3, FALSE), "")</f>
        <v>-0.19765166340000001</v>
      </c>
      <c r="J66" s="85">
        <f t="shared" ca="1" si="22"/>
        <v>3562084283.0195646</v>
      </c>
      <c r="K66" s="55" t="str">
        <f ca="1">IFERROR(OFFSET(INDIRECT($H$3 &amp; "!A125"), 10, 0), "")</f>
        <v>솔브케어</v>
      </c>
      <c r="L66" s="38">
        <f t="shared" ca="1" si="18"/>
        <v>78.7</v>
      </c>
      <c r="M66" s="76">
        <f t="shared" ca="1" si="19"/>
        <v>-0.1005714286</v>
      </c>
      <c r="N66" s="85">
        <f t="shared" ca="1" si="23"/>
        <v>181664329.02842975</v>
      </c>
      <c r="O66" s="55" t="str">
        <f ca="1">IFERROR(OFFSET(INDIRECT($H$3 &amp; "!A152"), 10, 0), "")</f>
        <v>쎄타퓨엘</v>
      </c>
      <c r="P66" s="38">
        <f t="shared" ca="1" si="20"/>
        <v>641</v>
      </c>
      <c r="Q66" s="76">
        <f t="shared" ca="1" si="21"/>
        <v>7.3701842500000003E-2</v>
      </c>
      <c r="R66" s="85">
        <f t="shared" ca="1" si="24"/>
        <v>168417141.29527113</v>
      </c>
    </row>
    <row r="67" spans="1:18">
      <c r="A67" s="40" t="s">
        <v>181</v>
      </c>
      <c r="B67" s="11" t="s">
        <v>182</v>
      </c>
      <c r="C67" s="95">
        <v>227</v>
      </c>
      <c r="D67" s="92">
        <v>-1.73160173E-2</v>
      </c>
      <c r="E67" s="93">
        <v>4430305.6993929297</v>
      </c>
      <c r="F67" s="35"/>
      <c r="G67" s="56" t="str">
        <f ca="1">IFERROR(OFFSET(INDIRECT($H$3 &amp; "!A179"), 11, 0), "")</f>
        <v>람다</v>
      </c>
      <c r="H67" s="39">
        <f t="shared" ca="1" si="25"/>
        <v>24.8</v>
      </c>
      <c r="I67" s="77">
        <f t="shared" ca="1" si="26"/>
        <v>-7.1161048700000007E-2</v>
      </c>
      <c r="J67" s="86">
        <f t="shared" ca="1" si="22"/>
        <v>387219426.52260214</v>
      </c>
      <c r="K67" s="56" t="str">
        <f ca="1">IFERROR(OFFSET(INDIRECT($H$3 &amp; "!A125"), 11, 0), "")</f>
        <v>픽셀</v>
      </c>
      <c r="L67" s="39">
        <f t="shared" ca="1" si="18"/>
        <v>18.899999999999999</v>
      </c>
      <c r="M67" s="77">
        <f t="shared" ca="1" si="19"/>
        <v>-0.21900826449999999</v>
      </c>
      <c r="N67" s="86">
        <f t="shared" ca="1" si="23"/>
        <v>915145076.4061861</v>
      </c>
      <c r="O67" s="56" t="str">
        <f ca="1">IFERROR(OFFSET(INDIRECT($H$3 &amp; "!A152"), 11, 0), "")</f>
        <v>폴리매쓰</v>
      </c>
      <c r="P67" s="39">
        <f t="shared" ca="1" si="20"/>
        <v>239</v>
      </c>
      <c r="Q67" s="77">
        <f t="shared" ca="1" si="21"/>
        <v>-8.2987552000000006E-3</v>
      </c>
      <c r="R67" s="86">
        <f t="shared" ca="1" si="24"/>
        <v>6861188.9467483796</v>
      </c>
    </row>
    <row r="68" spans="1:18">
      <c r="A68" s="40" t="s">
        <v>64</v>
      </c>
      <c r="B68" s="11" t="s">
        <v>65</v>
      </c>
      <c r="C68" s="95">
        <v>31.7</v>
      </c>
      <c r="D68" s="92">
        <v>-1.8575851399999999E-2</v>
      </c>
      <c r="E68" s="93">
        <v>42887762.318273917</v>
      </c>
      <c r="F68" s="35"/>
      <c r="G68" s="56" t="str">
        <f ca="1">IFERROR(OFFSET(INDIRECT($H$3 &amp; "!A179"), 12, 0), "")</f>
        <v>마로</v>
      </c>
      <c r="H68" s="39">
        <f t="shared" ca="1" si="25"/>
        <v>72</v>
      </c>
      <c r="I68" s="77">
        <f t="shared" ca="1" si="26"/>
        <v>-0.19821826279999999</v>
      </c>
      <c r="J68" s="86">
        <f t="shared" ca="1" si="22"/>
        <v>270882203.28822315</v>
      </c>
      <c r="K68" s="56" t="str">
        <f ca="1">IFERROR(OFFSET(INDIRECT($H$3 &amp; "!A125"), 12, 0), "")</f>
        <v>트웰브쉽스</v>
      </c>
      <c r="L68" s="39">
        <f t="shared" ca="1" si="18"/>
        <v>4.0999999999999996</v>
      </c>
      <c r="M68" s="77">
        <f t="shared" ca="1" si="19"/>
        <v>-0.19765166340000001</v>
      </c>
      <c r="N68" s="86">
        <f t="shared" ca="1" si="23"/>
        <v>3562084283.0195646</v>
      </c>
      <c r="O68" s="56" t="str">
        <f ca="1">IFERROR(OFFSET(INDIRECT($H$3 &amp; "!A152"), 12, 0), "")</f>
        <v>디카르고</v>
      </c>
      <c r="P68" s="39">
        <f t="shared" ca="1" si="20"/>
        <v>125</v>
      </c>
      <c r="Q68" s="77">
        <f t="shared" ca="1" si="21"/>
        <v>-6.7164179099999999E-2</v>
      </c>
      <c r="R68" s="86">
        <f t="shared" ca="1" si="24"/>
        <v>94705588.794595316</v>
      </c>
    </row>
    <row r="69" spans="1:18">
      <c r="A69" s="40" t="s">
        <v>145</v>
      </c>
      <c r="B69" s="11" t="s">
        <v>146</v>
      </c>
      <c r="C69" s="95">
        <v>8945</v>
      </c>
      <c r="D69" s="92">
        <v>-1.9188596499999998E-2</v>
      </c>
      <c r="E69" s="93">
        <v>205252.96035996999</v>
      </c>
      <c r="F69" s="35"/>
      <c r="G69" s="56" t="str">
        <f ca="1">IFERROR(OFFSET(INDIRECT($H$3 &amp; "!A179"), 13, 0), "")</f>
        <v>퀴즈톡</v>
      </c>
      <c r="H69" s="39">
        <f t="shared" ca="1" si="25"/>
        <v>16.399999999999999</v>
      </c>
      <c r="I69" s="77">
        <f t="shared" ca="1" si="26"/>
        <v>-0.1717171717</v>
      </c>
      <c r="J69" s="86">
        <f t="shared" ca="1" si="22"/>
        <v>556883014.02727389</v>
      </c>
      <c r="K69" s="56" t="str">
        <f ca="1">IFERROR(OFFSET(INDIRECT($H$3 &amp; "!A125"), 13, 0), "")</f>
        <v>람다</v>
      </c>
      <c r="L69" s="39">
        <f t="shared" ca="1" si="18"/>
        <v>24.8</v>
      </c>
      <c r="M69" s="77">
        <f t="shared" ca="1" si="19"/>
        <v>-7.1161048700000007E-2</v>
      </c>
      <c r="N69" s="86">
        <f t="shared" ca="1" si="23"/>
        <v>387219426.52260214</v>
      </c>
      <c r="O69" s="56" t="str">
        <f ca="1">IFERROR(OFFSET(INDIRECT($H$3 &amp; "!A152"), 13, 0), "")</f>
        <v>헤데라해시그래프</v>
      </c>
      <c r="P69" s="39">
        <f t="shared" ca="1" si="20"/>
        <v>238</v>
      </c>
      <c r="Q69" s="77">
        <f t="shared" ca="1" si="21"/>
        <v>-2.05761317E-2</v>
      </c>
      <c r="R69" s="86">
        <f t="shared" ca="1" si="24"/>
        <v>7823241.2344867298</v>
      </c>
    </row>
    <row r="70" spans="1:18">
      <c r="A70" s="40" t="s">
        <v>245</v>
      </c>
      <c r="B70" s="11" t="s">
        <v>246</v>
      </c>
      <c r="C70" s="95">
        <v>250</v>
      </c>
      <c r="D70" s="92">
        <v>-1.9607843100000001E-2</v>
      </c>
      <c r="E70" s="93">
        <v>9869888.8982681707</v>
      </c>
      <c r="F70" s="35"/>
      <c r="G70" s="56" t="str">
        <f ca="1">IFERROR(OFFSET(INDIRECT($H$3 &amp; "!A179"), 14, 0), "")</f>
        <v>옵저버</v>
      </c>
      <c r="H70" s="39">
        <f t="shared" ca="1" si="25"/>
        <v>4.55</v>
      </c>
      <c r="I70" s="77">
        <f t="shared" ca="1" si="26"/>
        <v>-0.19753086419999999</v>
      </c>
      <c r="J70" s="90">
        <f t="shared" ca="1" si="22"/>
        <v>3161838565.0367255</v>
      </c>
      <c r="K70" s="58" t="str">
        <f ca="1">IFERROR(OFFSET(INDIRECT($H$3 &amp; "!A125"), 14, 0), "")</f>
        <v>마로</v>
      </c>
      <c r="L70" s="44">
        <f t="shared" ca="1" si="18"/>
        <v>72</v>
      </c>
      <c r="M70" s="78">
        <f t="shared" ca="1" si="19"/>
        <v>-0.19821826279999999</v>
      </c>
      <c r="N70" s="90">
        <f t="shared" ca="1" si="23"/>
        <v>270882203.28822315</v>
      </c>
      <c r="O70" s="58" t="str">
        <f ca="1">IFERROR(OFFSET(INDIRECT($H$3 &amp; "!A152"), 14, 0), "")</f>
        <v>보라</v>
      </c>
      <c r="P70" s="44">
        <f t="shared" ca="1" si="20"/>
        <v>112</v>
      </c>
      <c r="Q70" s="78">
        <f t="shared" ca="1" si="21"/>
        <v>-6.6666666700000002E-2</v>
      </c>
      <c r="R70" s="90">
        <f t="shared" ca="1" si="24"/>
        <v>154026385.7506471</v>
      </c>
    </row>
    <row r="71" spans="1:18">
      <c r="A71" s="40" t="s">
        <v>243</v>
      </c>
      <c r="B71" s="11" t="s">
        <v>244</v>
      </c>
      <c r="C71" s="95">
        <v>1475</v>
      </c>
      <c r="D71" s="92">
        <v>-1.9933554799999999E-2</v>
      </c>
      <c r="E71" s="93">
        <v>2147105.99330222</v>
      </c>
      <c r="F71" s="35"/>
      <c r="G71" s="60" t="str">
        <f ca="1">IFERROR(OFFSET(INDIRECT($H$3 &amp; "!A179"), 15, 0), "")</f>
        <v>엔도르</v>
      </c>
      <c r="H71" s="45">
        <f t="shared" ca="1" si="25"/>
        <v>15.1</v>
      </c>
      <c r="I71" s="80">
        <f t="shared" ca="1" si="26"/>
        <v>-0.15642458100000001</v>
      </c>
      <c r="J71" s="99">
        <f t="shared" ca="1" si="22"/>
        <v>1282243039.4965937</v>
      </c>
      <c r="K71" s="56" t="str">
        <f ca="1">IFERROR(OFFSET(INDIRECT($H$3 &amp; "!A125"), 15, 0), "")</f>
        <v>퀴즈톡</v>
      </c>
      <c r="L71" s="39">
        <f t="shared" ca="1" si="18"/>
        <v>16.399999999999999</v>
      </c>
      <c r="M71" s="77">
        <f t="shared" ca="1" si="19"/>
        <v>-0.1717171717</v>
      </c>
      <c r="N71" s="99">
        <f t="shared" ca="1" si="23"/>
        <v>556883014.02727389</v>
      </c>
      <c r="O71" s="56" t="str">
        <f ca="1">IFERROR(OFFSET(INDIRECT($H$3 &amp; "!A152"), 15, 0), "")</f>
        <v>아더</v>
      </c>
      <c r="P71" s="39">
        <f t="shared" ca="1" si="20"/>
        <v>193</v>
      </c>
      <c r="Q71" s="77">
        <f t="shared" ca="1" si="21"/>
        <v>-2.0304568499999998E-2</v>
      </c>
      <c r="R71" s="99">
        <f t="shared" ca="1" si="24"/>
        <v>6185887.1101562902</v>
      </c>
    </row>
    <row r="72" spans="1:18">
      <c r="A72" s="40" t="s">
        <v>283</v>
      </c>
      <c r="B72" s="11" t="s">
        <v>284</v>
      </c>
      <c r="C72" s="95">
        <v>193</v>
      </c>
      <c r="D72" s="92">
        <v>-2.0304568499999998E-2</v>
      </c>
      <c r="E72" s="93">
        <v>6185887.1101562902</v>
      </c>
      <c r="F72" s="35"/>
      <c r="G72" s="56" t="str">
        <f ca="1">IFERROR(OFFSET(INDIRECT($H$3 &amp; "!A179"), 16, 0), "")</f>
        <v>엘비알와이크레딧</v>
      </c>
      <c r="H72" s="39">
        <f t="shared" ca="1" si="25"/>
        <v>53.1</v>
      </c>
      <c r="I72" s="77">
        <f t="shared" ca="1" si="26"/>
        <v>-0.16246056780000001</v>
      </c>
      <c r="J72" s="86">
        <f t="shared" ca="1" si="22"/>
        <v>265721949.88835746</v>
      </c>
      <c r="K72" s="56" t="str">
        <f ca="1">IFERROR(OFFSET(INDIRECT($H$3 &amp; "!A125"), 16, 0), "")</f>
        <v>옵저버</v>
      </c>
      <c r="L72" s="39">
        <f t="shared" ca="1" si="18"/>
        <v>4.55</v>
      </c>
      <c r="M72" s="77">
        <f t="shared" ca="1" si="19"/>
        <v>-0.19753086419999999</v>
      </c>
      <c r="N72" s="86">
        <f t="shared" ca="1" si="23"/>
        <v>3161838565.0367255</v>
      </c>
      <c r="O72" s="56" t="str">
        <f ca="1">IFERROR(OFFSET(INDIRECT($H$3 &amp; "!A152"), 16, 0), "")</f>
        <v>애드엑스</v>
      </c>
      <c r="P72" s="39">
        <f t="shared" ca="1" si="20"/>
        <v>856</v>
      </c>
      <c r="Q72" s="77">
        <f t="shared" ca="1" si="21"/>
        <v>5.2890528899999997E-2</v>
      </c>
      <c r="R72" s="86">
        <f t="shared" ca="1" si="24"/>
        <v>106304527.51817828</v>
      </c>
    </row>
    <row r="73" spans="1:18">
      <c r="A73" s="40" t="s">
        <v>53</v>
      </c>
      <c r="B73" s="11" t="s">
        <v>54</v>
      </c>
      <c r="C73" s="95">
        <v>238</v>
      </c>
      <c r="D73" s="92">
        <v>-2.05761317E-2</v>
      </c>
      <c r="E73" s="93">
        <v>7823241.2344867298</v>
      </c>
      <c r="F73" s="35"/>
      <c r="G73" s="56" t="str">
        <f ca="1">IFERROR(OFFSET(INDIRECT($H$3 &amp; "!A179"), 17, 0), "")</f>
        <v>이그니스</v>
      </c>
      <c r="H73" s="39">
        <f t="shared" ca="1" si="25"/>
        <v>48</v>
      </c>
      <c r="I73" s="77">
        <f t="shared" ca="1" si="26"/>
        <v>-0.14132379249999999</v>
      </c>
      <c r="J73" s="86">
        <f t="shared" ca="1" si="22"/>
        <v>306943266.07221067</v>
      </c>
      <c r="K73" s="56" t="str">
        <f ca="1">IFERROR(OFFSET(INDIRECT($H$3 &amp; "!A125"), 17, 0), "")</f>
        <v>엔도르</v>
      </c>
      <c r="L73" s="39">
        <f t="shared" ca="1" si="18"/>
        <v>15.1</v>
      </c>
      <c r="M73" s="77">
        <f t="shared" ca="1" si="19"/>
        <v>-0.15642458100000001</v>
      </c>
      <c r="N73" s="86">
        <f t="shared" ca="1" si="23"/>
        <v>1282243039.4965937</v>
      </c>
      <c r="O73" s="56" t="str">
        <f ca="1">IFERROR(OFFSET(INDIRECT($H$3 &amp; "!A152"), 17, 0), "")</f>
        <v>페이코인</v>
      </c>
      <c r="P73" s="39">
        <f t="shared" ca="1" si="20"/>
        <v>619</v>
      </c>
      <c r="Q73" s="77">
        <f t="shared" ca="1" si="21"/>
        <v>-0.17024128690000001</v>
      </c>
      <c r="R73" s="86">
        <f t="shared" ca="1" si="24"/>
        <v>164913879.06872371</v>
      </c>
    </row>
    <row r="74" spans="1:18">
      <c r="A74" s="40" t="s">
        <v>123</v>
      </c>
      <c r="B74" s="11" t="s">
        <v>124</v>
      </c>
      <c r="C74" s="95">
        <v>2380</v>
      </c>
      <c r="D74" s="92">
        <v>-2.05761317E-2</v>
      </c>
      <c r="E74" s="93">
        <v>1529685.6517678199</v>
      </c>
      <c r="F74" s="35"/>
      <c r="G74" s="56" t="str">
        <f ca="1">IFERROR(OFFSET(INDIRECT($H$3 &amp; "!A179"), 18, 0), "")</f>
        <v>아인스타이늄</v>
      </c>
      <c r="H74" s="39">
        <f t="shared" ca="1" si="25"/>
        <v>85.2</v>
      </c>
      <c r="I74" s="77">
        <f t="shared" ca="1" si="26"/>
        <v>-0.1647058824</v>
      </c>
      <c r="J74" s="86">
        <f t="shared" ca="1" si="22"/>
        <v>81526480.064099669</v>
      </c>
      <c r="K74" s="56" t="str">
        <f ca="1">IFERROR(OFFSET(INDIRECT($H$3 &amp; "!A125"), 18, 0), "")</f>
        <v>엘비알와이크레딧</v>
      </c>
      <c r="L74" s="39">
        <f t="shared" ca="1" si="18"/>
        <v>53.1</v>
      </c>
      <c r="M74" s="77">
        <f t="shared" ca="1" si="19"/>
        <v>-0.16246056780000001</v>
      </c>
      <c r="N74" s="86">
        <f t="shared" ca="1" si="23"/>
        <v>265721949.88835746</v>
      </c>
      <c r="O74" s="56" t="str">
        <f ca="1">IFERROR(OFFSET(INDIRECT($H$3 &amp; "!A152"), 18, 0), "")</f>
        <v>아인스타이늄</v>
      </c>
      <c r="P74" s="39">
        <f t="shared" ca="1" si="20"/>
        <v>85.2</v>
      </c>
      <c r="Q74" s="77">
        <f t="shared" ca="1" si="21"/>
        <v>-0.1647058824</v>
      </c>
      <c r="R74" s="86">
        <f t="shared" ca="1" si="24"/>
        <v>81526480.064099669</v>
      </c>
    </row>
    <row r="75" spans="1:18" ht="17.25" thickBot="1">
      <c r="A75" s="40" t="s">
        <v>185</v>
      </c>
      <c r="B75" s="11" t="s">
        <v>186</v>
      </c>
      <c r="C75" s="95">
        <v>14.2</v>
      </c>
      <c r="D75" s="92">
        <v>-2.06896552E-2</v>
      </c>
      <c r="E75" s="93">
        <v>468046763.56555808</v>
      </c>
      <c r="F75" s="35"/>
      <c r="G75" s="57" t="str">
        <f ca="1">IFERROR(OFFSET(INDIRECT($H$3 &amp; "!A179"), 19, 0), "")</f>
        <v>디마켓</v>
      </c>
      <c r="H75" s="37">
        <f t="shared" ca="1" si="25"/>
        <v>270</v>
      </c>
      <c r="I75" s="79">
        <f t="shared" ca="1" si="26"/>
        <v>-0.14285714290000001</v>
      </c>
      <c r="J75" s="87">
        <f t="shared" ca="1" si="22"/>
        <v>37817412.717797287</v>
      </c>
      <c r="K75" s="57" t="str">
        <f ca="1">IFERROR(OFFSET(INDIRECT($H$3 &amp; "!A125"), 19, 0), "")</f>
        <v>이그니스</v>
      </c>
      <c r="L75" s="37">
        <f t="shared" ca="1" si="18"/>
        <v>48</v>
      </c>
      <c r="M75" s="79">
        <f t="shared" ca="1" si="19"/>
        <v>-0.14132379249999999</v>
      </c>
      <c r="N75" s="87">
        <f t="shared" ca="1" si="23"/>
        <v>306943266.07221067</v>
      </c>
      <c r="O75" s="57" t="str">
        <f ca="1">IFERROR(OFFSET(INDIRECT($H$3 &amp; "!A152"), 19, 0), "")</f>
        <v>디마켓</v>
      </c>
      <c r="P75" s="37">
        <f t="shared" ca="1" si="20"/>
        <v>270</v>
      </c>
      <c r="Q75" s="79">
        <f t="shared" ca="1" si="21"/>
        <v>-0.14285714290000001</v>
      </c>
      <c r="R75" s="87">
        <f t="shared" ca="1" si="24"/>
        <v>37817412.717797287</v>
      </c>
    </row>
    <row r="76" spans="1:18">
      <c r="A76" s="40" t="s">
        <v>71</v>
      </c>
      <c r="B76" s="11" t="s">
        <v>72</v>
      </c>
      <c r="C76" s="95">
        <v>18.5</v>
      </c>
      <c r="D76" s="92">
        <v>-2.1164021200000001E-2</v>
      </c>
      <c r="E76" s="93">
        <v>91204611.370995715</v>
      </c>
      <c r="F76" s="35"/>
      <c r="G76" s="35"/>
      <c r="H76" s="35"/>
      <c r="I76" s="35"/>
    </row>
    <row r="77" spans="1:18">
      <c r="A77" s="40" t="s">
        <v>203</v>
      </c>
      <c r="B77" s="11" t="s">
        <v>204</v>
      </c>
      <c r="C77" s="95">
        <v>2975</v>
      </c>
      <c r="D77" s="92">
        <v>-2.13815789E-2</v>
      </c>
      <c r="E77" s="93">
        <v>1974256.1998235499</v>
      </c>
      <c r="F77" s="35"/>
      <c r="G77" s="35"/>
      <c r="H77" s="35"/>
      <c r="I77" s="35"/>
    </row>
    <row r="78" spans="1:18">
      <c r="A78" s="40" t="s">
        <v>273</v>
      </c>
      <c r="B78" s="11" t="s">
        <v>274</v>
      </c>
      <c r="C78" s="95">
        <v>7335</v>
      </c>
      <c r="D78" s="92">
        <v>-2.1999999999999999E-2</v>
      </c>
      <c r="E78" s="93">
        <v>633009.94632625999</v>
      </c>
      <c r="F78" s="35"/>
      <c r="G78" s="35"/>
      <c r="H78" s="35"/>
      <c r="I78" s="35"/>
    </row>
    <row r="79" spans="1:18">
      <c r="A79" s="40" t="s">
        <v>117</v>
      </c>
      <c r="B79" s="11" t="s">
        <v>118</v>
      </c>
      <c r="C79" s="95">
        <v>4810</v>
      </c>
      <c r="D79" s="92">
        <v>-2.3350253800000002E-2</v>
      </c>
      <c r="E79" s="93">
        <v>915856.95827671001</v>
      </c>
      <c r="F79" s="35"/>
      <c r="G79" s="35"/>
      <c r="H79" s="35"/>
      <c r="I79" s="35"/>
    </row>
    <row r="80" spans="1:18">
      <c r="A80" s="40" t="s">
        <v>257</v>
      </c>
      <c r="B80" s="11" t="s">
        <v>258</v>
      </c>
      <c r="C80" s="95">
        <v>398</v>
      </c>
      <c r="D80" s="92">
        <v>-2.4509803899999998E-2</v>
      </c>
      <c r="E80" s="93">
        <v>2543461.55128536</v>
      </c>
      <c r="F80" s="35"/>
      <c r="G80" s="35"/>
      <c r="H80" s="35"/>
      <c r="I80" s="35"/>
    </row>
    <row r="81" spans="1:9">
      <c r="A81" s="40" t="s">
        <v>261</v>
      </c>
      <c r="B81" s="11" t="s">
        <v>262</v>
      </c>
      <c r="C81" s="95">
        <v>474</v>
      </c>
      <c r="D81" s="92">
        <v>-2.6694045199999999E-2</v>
      </c>
      <c r="E81" s="93">
        <v>3434261.0185447298</v>
      </c>
      <c r="F81" s="35"/>
      <c r="G81" s="35"/>
      <c r="H81" s="35"/>
      <c r="I81" s="35"/>
    </row>
    <row r="82" spans="1:9">
      <c r="A82" s="40" t="s">
        <v>259</v>
      </c>
      <c r="B82" s="11" t="s">
        <v>260</v>
      </c>
      <c r="C82" s="95">
        <v>56.1</v>
      </c>
      <c r="D82" s="92">
        <v>-2.7729635999999998E-2</v>
      </c>
      <c r="E82" s="93">
        <v>74809680.050532445</v>
      </c>
      <c r="F82" s="35"/>
      <c r="G82" s="35"/>
      <c r="H82" s="35"/>
      <c r="I82" s="35"/>
    </row>
    <row r="83" spans="1:9">
      <c r="A83" s="40" t="s">
        <v>247</v>
      </c>
      <c r="B83" s="11" t="s">
        <v>248</v>
      </c>
      <c r="C83" s="95">
        <v>1225</v>
      </c>
      <c r="D83" s="92">
        <v>-2.77777778E-2</v>
      </c>
      <c r="E83" s="93">
        <v>23730273.866704829</v>
      </c>
      <c r="F83" s="35"/>
      <c r="G83" s="35"/>
      <c r="H83" s="35"/>
      <c r="I83" s="35"/>
    </row>
    <row r="84" spans="1:9">
      <c r="A84" s="40" t="s">
        <v>225</v>
      </c>
      <c r="B84" s="11" t="s">
        <v>226</v>
      </c>
      <c r="C84" s="95">
        <v>210</v>
      </c>
      <c r="D84" s="92">
        <v>-2.77777778E-2</v>
      </c>
      <c r="E84" s="93">
        <v>6154966.8346351301</v>
      </c>
      <c r="F84" s="35"/>
      <c r="G84" s="35"/>
      <c r="H84" s="35"/>
      <c r="I84" s="35"/>
    </row>
    <row r="85" spans="1:9">
      <c r="A85" s="40" t="s">
        <v>149</v>
      </c>
      <c r="B85" s="11" t="s">
        <v>150</v>
      </c>
      <c r="C85" s="95">
        <v>2660</v>
      </c>
      <c r="D85" s="92">
        <v>-2.9197080300000001E-2</v>
      </c>
      <c r="E85" s="93">
        <v>3819484.7324592299</v>
      </c>
      <c r="F85" s="35"/>
      <c r="G85" s="35"/>
      <c r="H85" s="35"/>
      <c r="I85" s="35"/>
    </row>
    <row r="86" spans="1:9">
      <c r="A86" s="40" t="s">
        <v>213</v>
      </c>
      <c r="B86" s="11" t="s">
        <v>214</v>
      </c>
      <c r="C86" s="95">
        <v>9.52</v>
      </c>
      <c r="D86" s="92">
        <v>-3.1536113900000003E-2</v>
      </c>
      <c r="E86" s="93">
        <v>520466766.09410793</v>
      </c>
      <c r="F86" s="35"/>
      <c r="G86" s="35"/>
      <c r="H86" s="35"/>
      <c r="I86" s="35"/>
    </row>
    <row r="87" spans="1:9">
      <c r="A87" s="40" t="s">
        <v>133</v>
      </c>
      <c r="B87" s="11" t="s">
        <v>134</v>
      </c>
      <c r="C87" s="95">
        <v>77.2</v>
      </c>
      <c r="D87" s="92">
        <v>-3.3792240299999998E-2</v>
      </c>
      <c r="E87" s="93">
        <v>32795547.954919219</v>
      </c>
      <c r="F87" s="35"/>
      <c r="G87" s="35"/>
      <c r="H87" s="35"/>
      <c r="I87" s="35"/>
    </row>
    <row r="88" spans="1:9">
      <c r="A88" s="40" t="s">
        <v>189</v>
      </c>
      <c r="B88" s="11" t="s">
        <v>190</v>
      </c>
      <c r="C88" s="95">
        <v>52250</v>
      </c>
      <c r="D88" s="92">
        <v>-3.4552845499999998E-2</v>
      </c>
      <c r="E88" s="93">
        <v>267543.99075400998</v>
      </c>
      <c r="F88" s="35"/>
      <c r="G88" s="35"/>
      <c r="H88" s="35"/>
      <c r="I88" s="35"/>
    </row>
    <row r="89" spans="1:9">
      <c r="A89" s="40" t="s">
        <v>275</v>
      </c>
      <c r="B89" s="11" t="s">
        <v>276</v>
      </c>
      <c r="C89" s="95">
        <v>2440</v>
      </c>
      <c r="D89" s="92">
        <v>-3.5573122499999998E-2</v>
      </c>
      <c r="E89" s="93">
        <v>927987.34307096002</v>
      </c>
      <c r="F89" s="35"/>
      <c r="G89" s="35"/>
      <c r="H89" s="35"/>
      <c r="I89" s="35"/>
    </row>
    <row r="90" spans="1:9">
      <c r="A90" s="40" t="s">
        <v>175</v>
      </c>
      <c r="B90" s="11" t="s">
        <v>176</v>
      </c>
      <c r="C90" s="95">
        <v>1060</v>
      </c>
      <c r="D90" s="92">
        <v>-3.6363636400000003E-2</v>
      </c>
      <c r="E90" s="93">
        <v>6904488.6586842705</v>
      </c>
      <c r="F90" s="35"/>
      <c r="G90" s="35"/>
      <c r="H90" s="35"/>
      <c r="I90" s="35"/>
    </row>
    <row r="91" spans="1:9">
      <c r="A91" s="40" t="s">
        <v>269</v>
      </c>
      <c r="B91" s="11" t="s">
        <v>270</v>
      </c>
      <c r="C91" s="95">
        <v>329</v>
      </c>
      <c r="D91" s="92">
        <v>-3.8011695900000003E-2</v>
      </c>
      <c r="E91" s="93">
        <v>15748487.820219571</v>
      </c>
      <c r="F91" s="35"/>
      <c r="G91" s="35"/>
      <c r="H91" s="35"/>
      <c r="I91" s="35"/>
    </row>
    <row r="92" spans="1:9">
      <c r="A92" s="40" t="s">
        <v>193</v>
      </c>
      <c r="B92" s="11" t="s">
        <v>194</v>
      </c>
      <c r="C92" s="95">
        <v>6395</v>
      </c>
      <c r="D92" s="92">
        <v>-3.8345864700000003E-2</v>
      </c>
      <c r="E92" s="93">
        <v>616653.91713833006</v>
      </c>
      <c r="F92" s="35"/>
      <c r="G92" s="35"/>
      <c r="H92" s="35"/>
      <c r="I92" s="35"/>
    </row>
    <row r="93" spans="1:9">
      <c r="A93" s="40" t="s">
        <v>223</v>
      </c>
      <c r="B93" s="11" t="s">
        <v>224</v>
      </c>
      <c r="C93" s="95">
        <v>1095</v>
      </c>
      <c r="D93" s="92">
        <v>-3.9473684199999998E-2</v>
      </c>
      <c r="E93" s="93">
        <v>11290968.287690271</v>
      </c>
      <c r="F93" s="35"/>
      <c r="G93" s="35"/>
      <c r="H93" s="35"/>
      <c r="I93" s="35"/>
    </row>
    <row r="94" spans="1:9">
      <c r="A94" s="40" t="s">
        <v>211</v>
      </c>
      <c r="B94" s="11" t="s">
        <v>212</v>
      </c>
      <c r="C94" s="95">
        <v>53.3</v>
      </c>
      <c r="D94" s="92">
        <v>-3.9639639599999998E-2</v>
      </c>
      <c r="E94" s="93">
        <v>125766766.64752071</v>
      </c>
      <c r="F94" s="35"/>
      <c r="G94" s="35"/>
      <c r="H94" s="35"/>
      <c r="I94" s="35"/>
    </row>
    <row r="95" spans="1:9">
      <c r="A95" s="40" t="s">
        <v>66</v>
      </c>
      <c r="B95" s="11" t="s">
        <v>67</v>
      </c>
      <c r="C95" s="95">
        <v>3545</v>
      </c>
      <c r="D95" s="92">
        <v>-4.57604307E-2</v>
      </c>
      <c r="E95" s="93">
        <v>910759.15649949003</v>
      </c>
      <c r="F95" s="35"/>
      <c r="G95" s="35"/>
      <c r="H95" s="35"/>
      <c r="I95" s="35"/>
    </row>
    <row r="96" spans="1:9">
      <c r="A96" s="40" t="s">
        <v>199</v>
      </c>
      <c r="B96" s="11" t="s">
        <v>200</v>
      </c>
      <c r="C96" s="95">
        <v>165</v>
      </c>
      <c r="D96" s="92">
        <v>-5.1724137900000001E-2</v>
      </c>
      <c r="E96" s="93">
        <v>12054763.142923109</v>
      </c>
      <c r="F96" s="35"/>
      <c r="G96" s="35"/>
      <c r="H96" s="35"/>
      <c r="I96" s="35"/>
    </row>
    <row r="97" spans="1:9">
      <c r="A97" s="40" t="s">
        <v>201</v>
      </c>
      <c r="B97" s="11" t="s">
        <v>202</v>
      </c>
      <c r="C97" s="95">
        <v>84.9</v>
      </c>
      <c r="D97" s="92">
        <v>-5.66666667E-2</v>
      </c>
      <c r="E97" s="93">
        <v>64830479.075062983</v>
      </c>
      <c r="F97" s="35"/>
      <c r="G97" s="35"/>
      <c r="H97" s="35"/>
      <c r="I97" s="35"/>
    </row>
    <row r="98" spans="1:9">
      <c r="A98" s="40" t="s">
        <v>239</v>
      </c>
      <c r="B98" s="11" t="s">
        <v>240</v>
      </c>
      <c r="C98" s="95">
        <v>85.7</v>
      </c>
      <c r="D98" s="92">
        <v>-5.82417582E-2</v>
      </c>
      <c r="E98" s="93">
        <v>33891790.721091859</v>
      </c>
      <c r="F98" s="35"/>
      <c r="G98" s="35"/>
      <c r="H98" s="35"/>
      <c r="I98" s="35"/>
    </row>
    <row r="99" spans="1:9">
      <c r="A99" s="40" t="s">
        <v>229</v>
      </c>
      <c r="B99" s="11" t="s">
        <v>230</v>
      </c>
      <c r="C99" s="95">
        <v>88.7</v>
      </c>
      <c r="D99" s="92">
        <v>-6.1375661400000003E-2</v>
      </c>
      <c r="E99" s="93">
        <v>29497693.2581954</v>
      </c>
      <c r="F99" s="35"/>
      <c r="G99" s="35"/>
      <c r="H99" s="35"/>
      <c r="I99" s="35"/>
    </row>
    <row r="100" spans="1:9">
      <c r="A100" s="40" t="s">
        <v>173</v>
      </c>
      <c r="B100" s="11" t="s">
        <v>174</v>
      </c>
      <c r="C100" s="95">
        <v>112</v>
      </c>
      <c r="D100" s="92">
        <v>-6.6666666700000002E-2</v>
      </c>
      <c r="E100" s="93">
        <v>154026385.7506471</v>
      </c>
      <c r="F100" s="35"/>
      <c r="G100" s="35"/>
      <c r="H100" s="35"/>
      <c r="I100" s="35"/>
    </row>
    <row r="101" spans="1:9">
      <c r="A101" s="40" t="s">
        <v>209</v>
      </c>
      <c r="B101" s="11" t="s">
        <v>210</v>
      </c>
      <c r="C101" s="95">
        <v>86.6</v>
      </c>
      <c r="D101" s="92">
        <v>-6.6810344800000004E-2</v>
      </c>
      <c r="E101" s="93">
        <v>43809942.626930803</v>
      </c>
      <c r="F101" s="35"/>
      <c r="G101" s="35"/>
      <c r="H101" s="35"/>
      <c r="I101" s="35"/>
    </row>
    <row r="102" spans="1:9">
      <c r="A102" s="40" t="s">
        <v>111</v>
      </c>
      <c r="B102" s="11" t="s">
        <v>112</v>
      </c>
      <c r="C102" s="95">
        <v>125</v>
      </c>
      <c r="D102" s="92">
        <v>-6.7164179099999999E-2</v>
      </c>
      <c r="E102" s="93">
        <v>94705588.794595316</v>
      </c>
      <c r="F102" s="35"/>
      <c r="G102" s="35"/>
      <c r="H102" s="35"/>
      <c r="I102" s="35"/>
    </row>
    <row r="103" spans="1:9">
      <c r="A103" s="40" t="s">
        <v>267</v>
      </c>
      <c r="B103" s="11" t="s">
        <v>268</v>
      </c>
      <c r="C103" s="95">
        <v>24.8</v>
      </c>
      <c r="D103" s="92">
        <v>-7.1161048700000007E-2</v>
      </c>
      <c r="E103" s="93">
        <v>387219426.52260214</v>
      </c>
      <c r="F103" s="35"/>
      <c r="G103" s="35"/>
      <c r="H103" s="35"/>
      <c r="I103" s="35"/>
    </row>
    <row r="104" spans="1:9">
      <c r="A104" s="40" t="s">
        <v>231</v>
      </c>
      <c r="B104" s="11" t="s">
        <v>232</v>
      </c>
      <c r="C104" s="95">
        <v>96.2</v>
      </c>
      <c r="D104" s="92">
        <v>-8.3809523799999994E-2</v>
      </c>
      <c r="E104" s="93">
        <v>139596486.32968521</v>
      </c>
      <c r="F104" s="35"/>
      <c r="G104" s="35"/>
      <c r="H104" s="35"/>
      <c r="I104" s="35"/>
    </row>
    <row r="105" spans="1:9">
      <c r="A105" s="40" t="s">
        <v>197</v>
      </c>
      <c r="B105" s="11" t="s">
        <v>198</v>
      </c>
      <c r="C105" s="95">
        <v>13.7</v>
      </c>
      <c r="D105" s="92">
        <v>-8.6666666700000006E-2</v>
      </c>
      <c r="E105" s="93">
        <v>1013411161.8917978</v>
      </c>
      <c r="F105" s="35"/>
      <c r="G105" s="35"/>
      <c r="H105" s="35"/>
      <c r="I105" s="35"/>
    </row>
    <row r="106" spans="1:9">
      <c r="A106" s="40" t="s">
        <v>237</v>
      </c>
      <c r="B106" s="11" t="s">
        <v>238</v>
      </c>
      <c r="C106" s="95">
        <v>78.7</v>
      </c>
      <c r="D106" s="92">
        <v>-0.1005714286</v>
      </c>
      <c r="E106" s="93">
        <v>181664329.02842975</v>
      </c>
      <c r="F106" s="35"/>
      <c r="G106" s="35"/>
      <c r="H106" s="35"/>
      <c r="I106" s="35"/>
    </row>
    <row r="107" spans="1:9">
      <c r="A107" s="40" t="s">
        <v>139</v>
      </c>
      <c r="B107" s="11" t="s">
        <v>140</v>
      </c>
      <c r="C107" s="95">
        <v>2320</v>
      </c>
      <c r="D107" s="92">
        <v>-0.1076923077</v>
      </c>
      <c r="E107" s="93">
        <v>2747270.2305600899</v>
      </c>
      <c r="F107" s="35"/>
      <c r="G107" s="35"/>
      <c r="H107" s="35"/>
      <c r="I107" s="35"/>
    </row>
    <row r="108" spans="1:9">
      <c r="A108" s="40" t="s">
        <v>281</v>
      </c>
      <c r="B108" s="11" t="s">
        <v>282</v>
      </c>
      <c r="C108" s="95">
        <v>48</v>
      </c>
      <c r="D108" s="92">
        <v>-0.14132379249999999</v>
      </c>
      <c r="E108" s="93">
        <v>306943266.07221067</v>
      </c>
      <c r="F108" s="35"/>
      <c r="G108" s="35"/>
      <c r="H108" s="35"/>
      <c r="I108" s="35"/>
    </row>
    <row r="109" spans="1:9">
      <c r="A109" s="40" t="s">
        <v>233</v>
      </c>
      <c r="B109" s="11" t="s">
        <v>234</v>
      </c>
      <c r="C109" s="95">
        <v>270</v>
      </c>
      <c r="D109" s="92">
        <v>-0.14285714290000001</v>
      </c>
      <c r="E109" s="41">
        <v>37817412.717797287</v>
      </c>
    </row>
    <row r="110" spans="1:9">
      <c r="A110" s="40" t="s">
        <v>235</v>
      </c>
      <c r="B110" s="11" t="s">
        <v>236</v>
      </c>
      <c r="C110" s="95">
        <v>15.1</v>
      </c>
      <c r="D110" s="92">
        <v>-0.15642458100000001</v>
      </c>
      <c r="E110" s="41">
        <v>1282243039.4965937</v>
      </c>
    </row>
    <row r="111" spans="1:9">
      <c r="A111" s="40" t="s">
        <v>249</v>
      </c>
      <c r="B111" s="11" t="s">
        <v>250</v>
      </c>
      <c r="C111" s="95">
        <v>53.1</v>
      </c>
      <c r="D111" s="92">
        <v>-0.16246056780000001</v>
      </c>
      <c r="E111" s="41">
        <v>265721949.88835746</v>
      </c>
    </row>
    <row r="112" spans="1:9">
      <c r="A112" s="40" t="s">
        <v>251</v>
      </c>
      <c r="B112" s="11" t="s">
        <v>252</v>
      </c>
      <c r="C112" s="95">
        <v>85.2</v>
      </c>
      <c r="D112" s="92">
        <v>-0.1647058824</v>
      </c>
      <c r="E112" s="41">
        <v>81526480.064099669</v>
      </c>
    </row>
    <row r="113" spans="1:5">
      <c r="A113" s="40" t="s">
        <v>161</v>
      </c>
      <c r="B113" s="11" t="s">
        <v>162</v>
      </c>
      <c r="C113" s="95">
        <v>619</v>
      </c>
      <c r="D113" s="92">
        <v>-0.17024128690000001</v>
      </c>
      <c r="E113" s="41">
        <v>164913879.06872371</v>
      </c>
    </row>
    <row r="114" spans="1:5">
      <c r="A114" s="40" t="s">
        <v>253</v>
      </c>
      <c r="B114" s="11" t="s">
        <v>254</v>
      </c>
      <c r="C114" s="95">
        <v>16.399999999999999</v>
      </c>
      <c r="D114" s="92">
        <v>-0.1717171717</v>
      </c>
      <c r="E114" s="41">
        <v>556883014.02727389</v>
      </c>
    </row>
    <row r="115" spans="1:5">
      <c r="A115" s="40" t="s">
        <v>217</v>
      </c>
      <c r="B115" s="11" t="s">
        <v>218</v>
      </c>
      <c r="C115" s="95">
        <v>4.55</v>
      </c>
      <c r="D115" s="92">
        <v>-0.19753086419999999</v>
      </c>
      <c r="E115" s="41">
        <v>3161838565.0367255</v>
      </c>
    </row>
    <row r="116" spans="1:5">
      <c r="A116" s="40" t="s">
        <v>171</v>
      </c>
      <c r="B116" s="11" t="s">
        <v>172</v>
      </c>
      <c r="C116" s="95">
        <v>4.0999999999999996</v>
      </c>
      <c r="D116" s="92">
        <v>-0.19765166340000001</v>
      </c>
      <c r="E116" s="41">
        <v>3562084283.0195646</v>
      </c>
    </row>
    <row r="117" spans="1:5">
      <c r="A117" s="40" t="s">
        <v>207</v>
      </c>
      <c r="B117" s="11" t="s">
        <v>208</v>
      </c>
      <c r="C117" s="95">
        <v>72</v>
      </c>
      <c r="D117" s="92">
        <v>-0.19821826279999999</v>
      </c>
      <c r="E117" s="41">
        <v>270882203.28822315</v>
      </c>
    </row>
    <row r="118" spans="1:5">
      <c r="A118" s="40" t="s">
        <v>121</v>
      </c>
      <c r="B118" s="11" t="s">
        <v>122</v>
      </c>
      <c r="C118" s="95">
        <v>18.899999999999999</v>
      </c>
      <c r="D118" s="92">
        <v>-0.21900826449999999</v>
      </c>
      <c r="E118" s="41">
        <v>915145076.4061861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221</v>
      </c>
      <c r="B2" s="11" t="s">
        <v>222</v>
      </c>
      <c r="C2" s="95">
        <v>9.81</v>
      </c>
      <c r="D2" s="92">
        <v>0.1527614571</v>
      </c>
      <c r="E2" s="93">
        <v>8593118957.6524067</v>
      </c>
      <c r="F2" s="35"/>
      <c r="G2" s="54"/>
      <c r="H2" s="35"/>
      <c r="I2" s="35"/>
    </row>
    <row r="3" spans="1:18" ht="17.25" thickBot="1">
      <c r="A3" s="40" t="s">
        <v>109</v>
      </c>
      <c r="B3" s="11" t="s">
        <v>110</v>
      </c>
      <c r="C3" s="95">
        <v>1325</v>
      </c>
      <c r="D3" s="92">
        <v>0.10416666669999999</v>
      </c>
      <c r="E3" s="93">
        <v>6036640.7793093696</v>
      </c>
      <c r="F3" s="35"/>
      <c r="G3" s="293" t="s">
        <v>290</v>
      </c>
      <c r="H3" s="305" t="s">
        <v>366</v>
      </c>
      <c r="I3" s="305"/>
      <c r="K3" s="232" t="s">
        <v>34</v>
      </c>
      <c r="L3" s="233"/>
      <c r="M3" s="233"/>
      <c r="N3" s="234"/>
      <c r="O3" s="232" t="s">
        <v>291</v>
      </c>
      <c r="P3" s="233"/>
      <c r="Q3" s="233"/>
      <c r="R3" s="234"/>
    </row>
    <row r="4" spans="1:18" ht="17.25" thickBot="1">
      <c r="A4" s="40" t="s">
        <v>163</v>
      </c>
      <c r="B4" s="11" t="s">
        <v>164</v>
      </c>
      <c r="C4" s="95">
        <v>21950</v>
      </c>
      <c r="D4" s="92">
        <v>9.5309381200000001E-2</v>
      </c>
      <c r="E4" s="93">
        <v>2189030.3744314201</v>
      </c>
      <c r="F4" s="35"/>
      <c r="G4" s="294"/>
      <c r="H4" s="306"/>
      <c r="I4" s="306"/>
      <c r="K4" s="297" t="s">
        <v>55</v>
      </c>
      <c r="L4" s="309">
        <f ca="1">NOW()</f>
        <v>44365.038248611112</v>
      </c>
      <c r="M4" s="310"/>
      <c r="N4" s="311"/>
      <c r="O4" s="300" t="s">
        <v>55</v>
      </c>
      <c r="P4" s="309">
        <f ca="1">NOW()</f>
        <v>44365.038248611112</v>
      </c>
      <c r="Q4" s="310"/>
      <c r="R4" s="311"/>
    </row>
    <row r="5" spans="1:18" ht="17.25" thickBot="1">
      <c r="A5" s="40" t="s">
        <v>97</v>
      </c>
      <c r="B5" s="11" t="s">
        <v>98</v>
      </c>
      <c r="C5" s="95">
        <v>3980</v>
      </c>
      <c r="D5" s="92">
        <v>8.0054274100000003E-2</v>
      </c>
      <c r="E5" s="93">
        <v>2651954.7428568401</v>
      </c>
      <c r="F5" s="35"/>
      <c r="K5" s="294"/>
      <c r="L5" s="51" t="s">
        <v>58</v>
      </c>
      <c r="M5" s="73" t="s">
        <v>59</v>
      </c>
      <c r="N5" s="69" t="s">
        <v>294</v>
      </c>
      <c r="O5" s="249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141</v>
      </c>
      <c r="B6" s="11" t="s">
        <v>142</v>
      </c>
      <c r="C6" s="95">
        <v>641</v>
      </c>
      <c r="D6" s="92">
        <v>7.3701842500000003E-2</v>
      </c>
      <c r="E6" s="93">
        <v>168417141.29527113</v>
      </c>
      <c r="F6" s="35"/>
      <c r="G6" s="232" t="s">
        <v>52</v>
      </c>
      <c r="H6" s="233"/>
      <c r="I6" s="234"/>
      <c r="K6" s="55" t="str">
        <f ca="1">IFERROR(OFFSET(INDIRECT($H$3 &amp; "!A17"), 0, 0), "")</f>
        <v>아하토큰</v>
      </c>
      <c r="L6" s="38">
        <f t="shared" ref="L6:L25" ca="1" si="0">_xlfn.IFNA(VLOOKUP(K6, $B$2:$D$200, 2, FALSE), "")</f>
        <v>9.81</v>
      </c>
      <c r="M6" s="76">
        <f t="shared" ref="M6:M25" ca="1" si="1">_xlfn.IFNA(VLOOKUP(K6, $B$2:$D$200, 3, FALSE), "")</f>
        <v>0.1527614571</v>
      </c>
      <c r="N6" s="85">
        <f ca="1">_xlfn.IFNA(VLOOKUP(K6, $B$2:$E$200, 4, FALSE), "")</f>
        <v>8593118957.6524067</v>
      </c>
      <c r="O6" s="72" t="s">
        <v>222</v>
      </c>
      <c r="P6" s="38">
        <f t="shared" ref="P6:P25" si="2">_xlfn.IFNA(VLOOKUP(O6, $B$2:$D$200, 2, FALSE), "")</f>
        <v>9.81</v>
      </c>
      <c r="Q6" s="76">
        <f t="shared" ref="Q6:Q25" si="3">_xlfn.IFNA(VLOOKUP(O6, $B$2:$D$200, 3, FALSE), "")</f>
        <v>0.1527614571</v>
      </c>
      <c r="R6" s="85">
        <f>_xlfn.IFNA(VLOOKUP(O6, $B$2:$E$200, 4, FALSE), "")</f>
        <v>8593118957.6524067</v>
      </c>
    </row>
    <row r="7" spans="1:18">
      <c r="A7" s="40" t="s">
        <v>93</v>
      </c>
      <c r="B7" s="11" t="s">
        <v>94</v>
      </c>
      <c r="C7" s="95">
        <v>68460</v>
      </c>
      <c r="D7" s="92">
        <v>6.1395348799999999E-2</v>
      </c>
      <c r="E7" s="93">
        <v>1796466.89670841</v>
      </c>
      <c r="F7" s="35"/>
      <c r="G7" s="241" t="s">
        <v>36</v>
      </c>
      <c r="H7" s="242"/>
      <c r="I7" s="243"/>
      <c r="K7" s="56" t="str">
        <f ca="1">IFERROR(OFFSET(INDIRECT($H$3 &amp; "!A17"), 1, 0), "")</f>
        <v>아이콘</v>
      </c>
      <c r="L7" s="39">
        <f t="shared" ca="1" si="0"/>
        <v>1325</v>
      </c>
      <c r="M7" s="77">
        <f t="shared" ca="1" si="1"/>
        <v>0.10416666669999999</v>
      </c>
      <c r="N7" s="86">
        <f t="shared" ref="N7:N25" ca="1" si="4">_xlfn.IFNA(VLOOKUP(K7, $B$2:$E$200, 4, FALSE), "")</f>
        <v>6036640.7793093696</v>
      </c>
      <c r="O7" s="88" t="s">
        <v>110</v>
      </c>
      <c r="P7" s="39">
        <f t="shared" si="2"/>
        <v>1325</v>
      </c>
      <c r="Q7" s="77">
        <f t="shared" si="3"/>
        <v>0.10416666669999999</v>
      </c>
      <c r="R7" s="86">
        <f t="shared" ref="R7:R25" si="5">_xlfn.IFNA(VLOOKUP(O7, $B$2:$E$200, 4, FALSE), "")</f>
        <v>6036640.7793093696</v>
      </c>
    </row>
    <row r="8" spans="1:18" ht="17.25" thickBot="1">
      <c r="A8" s="40" t="s">
        <v>157</v>
      </c>
      <c r="B8" s="11" t="s">
        <v>158</v>
      </c>
      <c r="C8" s="95">
        <v>5230</v>
      </c>
      <c r="D8" s="92">
        <v>5.76339737E-2</v>
      </c>
      <c r="E8" s="93">
        <v>1751689.76985253</v>
      </c>
      <c r="F8" s="35"/>
      <c r="G8" s="247"/>
      <c r="H8" s="248"/>
      <c r="I8" s="249"/>
      <c r="K8" s="56" t="str">
        <f ca="1">IFERROR(OFFSET(INDIRECT($H$3 &amp; "!A17"), 2, 0), "")</f>
        <v>웨이브</v>
      </c>
      <c r="L8" s="39">
        <f t="shared" ca="1" si="0"/>
        <v>21950</v>
      </c>
      <c r="M8" s="77">
        <f t="shared" ca="1" si="1"/>
        <v>9.5309381200000001E-2</v>
      </c>
      <c r="N8" s="86">
        <f t="shared" ca="1" si="4"/>
        <v>2189030.3744314201</v>
      </c>
      <c r="O8" s="88" t="s">
        <v>164</v>
      </c>
      <c r="P8" s="39">
        <f t="shared" si="2"/>
        <v>21950</v>
      </c>
      <c r="Q8" s="77">
        <f t="shared" si="3"/>
        <v>9.5309381200000001E-2</v>
      </c>
      <c r="R8" s="86">
        <f t="shared" si="5"/>
        <v>2189030.3744314201</v>
      </c>
    </row>
    <row r="9" spans="1:18" ht="17.25" thickBot="1">
      <c r="A9" s="40" t="s">
        <v>113</v>
      </c>
      <c r="B9" s="11" t="s">
        <v>114</v>
      </c>
      <c r="C9" s="95">
        <v>11050</v>
      </c>
      <c r="D9" s="92">
        <v>5.3384175399999997E-2</v>
      </c>
      <c r="E9" s="93">
        <v>1319885.9648372999</v>
      </c>
      <c r="F9" s="35"/>
      <c r="G9" s="50" t="s">
        <v>38</v>
      </c>
      <c r="H9" s="233" t="s">
        <v>37</v>
      </c>
      <c r="I9" s="234"/>
      <c r="K9" s="56" t="str">
        <f ca="1">IFERROR(OFFSET(INDIRECT($H$3 &amp; "!A17"), 3, 0), "")</f>
        <v>테조스</v>
      </c>
      <c r="L9" s="39">
        <f t="shared" ca="1" si="0"/>
        <v>3980</v>
      </c>
      <c r="M9" s="77">
        <f t="shared" ca="1" si="1"/>
        <v>8.0054274100000003E-2</v>
      </c>
      <c r="N9" s="86">
        <f t="shared" ca="1" si="4"/>
        <v>2651954.7428568401</v>
      </c>
      <c r="O9" s="88" t="s">
        <v>98</v>
      </c>
      <c r="P9" s="39">
        <f t="shared" si="2"/>
        <v>3980</v>
      </c>
      <c r="Q9" s="77">
        <f t="shared" si="3"/>
        <v>8.0054274100000003E-2</v>
      </c>
      <c r="R9" s="86">
        <f t="shared" si="5"/>
        <v>2651954.7428568401</v>
      </c>
    </row>
    <row r="10" spans="1:18">
      <c r="A10" s="40" t="s">
        <v>81</v>
      </c>
      <c r="B10" s="11" t="s">
        <v>82</v>
      </c>
      <c r="C10" s="95">
        <v>856</v>
      </c>
      <c r="D10" s="92">
        <v>5.2890528899999997E-2</v>
      </c>
      <c r="E10" s="93">
        <v>106304527.51817828</v>
      </c>
      <c r="F10" s="35"/>
      <c r="G10" s="307">
        <f>_xlfn.IFNA(VLOOKUP(G7, $B$2:$D$200, 3, FALSE), "-")</f>
        <v>6.0050778000000004E-3</v>
      </c>
      <c r="H10" s="301">
        <f>_xlfn.IFNA(VLOOKUP(G7, $B$2:$D$200, 2, FALSE), "-")</f>
        <v>45567000</v>
      </c>
      <c r="I10" s="302"/>
      <c r="K10" s="58" t="str">
        <f ca="1">IFERROR(OFFSET(INDIRECT($H$3 &amp; "!A17"), 4, 0), "")</f>
        <v>쎄타퓨엘</v>
      </c>
      <c r="L10" s="44">
        <f t="shared" ca="1" si="0"/>
        <v>641</v>
      </c>
      <c r="M10" s="78">
        <f t="shared" ca="1" si="1"/>
        <v>7.3701842500000003E-2</v>
      </c>
      <c r="N10" s="90">
        <f t="shared" ca="1" si="4"/>
        <v>168417141.29527113</v>
      </c>
      <c r="O10" s="88" t="s">
        <v>142</v>
      </c>
      <c r="P10" s="39">
        <f t="shared" si="2"/>
        <v>641</v>
      </c>
      <c r="Q10" s="77">
        <f t="shared" si="3"/>
        <v>7.3701842500000003E-2</v>
      </c>
      <c r="R10" s="90">
        <f t="shared" si="5"/>
        <v>168417141.29527113</v>
      </c>
    </row>
    <row r="11" spans="1:18" ht="17.25" thickBot="1">
      <c r="A11" s="40" t="s">
        <v>73</v>
      </c>
      <c r="B11" s="11" t="s">
        <v>74</v>
      </c>
      <c r="C11" s="95">
        <v>16620</v>
      </c>
      <c r="D11" s="92">
        <v>4.65994962E-2</v>
      </c>
      <c r="E11" s="93">
        <v>424921.36858765001</v>
      </c>
      <c r="F11" s="35"/>
      <c r="G11" s="308"/>
      <c r="H11" s="303"/>
      <c r="I11" s="304"/>
      <c r="K11" s="56" t="str">
        <f ca="1">IFERROR(OFFSET(INDIRECT($H$3 &amp; "!A17"), 5, 0), "")</f>
        <v>비트코인골드</v>
      </c>
      <c r="L11" s="39">
        <f t="shared" ca="1" si="0"/>
        <v>68460</v>
      </c>
      <c r="M11" s="77">
        <f t="shared" ca="1" si="1"/>
        <v>6.1395348799999999E-2</v>
      </c>
      <c r="N11" s="99">
        <f t="shared" ca="1" si="4"/>
        <v>1796466.89670841</v>
      </c>
      <c r="O11" s="89" t="s">
        <v>94</v>
      </c>
      <c r="P11" s="45">
        <f t="shared" si="2"/>
        <v>68460</v>
      </c>
      <c r="Q11" s="80">
        <f t="shared" si="3"/>
        <v>6.1395348799999999E-2</v>
      </c>
      <c r="R11" s="99">
        <f t="shared" si="5"/>
        <v>1796466.89670841</v>
      </c>
    </row>
    <row r="12" spans="1:18" ht="17.25" thickBot="1">
      <c r="A12" s="40" t="s">
        <v>155</v>
      </c>
      <c r="B12" s="11" t="s">
        <v>156</v>
      </c>
      <c r="C12" s="95">
        <v>84.8</v>
      </c>
      <c r="D12" s="92">
        <v>3.9215686299999997E-2</v>
      </c>
      <c r="E12" s="93">
        <v>104195089.22133656</v>
      </c>
      <c r="F12" s="35"/>
      <c r="K12" s="56" t="str">
        <f ca="1">IFERROR(OFFSET(INDIRECT($H$3 &amp; "!A17"), 6, 0), "")</f>
        <v>엑시인피니티</v>
      </c>
      <c r="L12" s="39">
        <f t="shared" ca="1" si="0"/>
        <v>5230</v>
      </c>
      <c r="M12" s="77">
        <f t="shared" ca="1" si="1"/>
        <v>5.76339737E-2</v>
      </c>
      <c r="N12" s="86">
        <f t="shared" ca="1" si="4"/>
        <v>1751689.76985253</v>
      </c>
      <c r="O12" s="88" t="s">
        <v>158</v>
      </c>
      <c r="P12" s="39">
        <f t="shared" si="2"/>
        <v>5230</v>
      </c>
      <c r="Q12" s="77">
        <f t="shared" si="3"/>
        <v>5.76339737E-2</v>
      </c>
      <c r="R12" s="86">
        <f t="shared" si="5"/>
        <v>1751689.76985253</v>
      </c>
    </row>
    <row r="13" spans="1:18" ht="17.25" thickBot="1">
      <c r="A13" s="40" t="s">
        <v>107</v>
      </c>
      <c r="B13" s="11" t="s">
        <v>108</v>
      </c>
      <c r="C13" s="95">
        <v>30040</v>
      </c>
      <c r="D13" s="92">
        <v>3.2302405499999999E-2</v>
      </c>
      <c r="E13" s="93">
        <v>935021.47589276999</v>
      </c>
      <c r="F13" s="35"/>
      <c r="G13" s="232" t="s">
        <v>70</v>
      </c>
      <c r="H13" s="233"/>
      <c r="I13" s="234"/>
      <c r="K13" s="56" t="str">
        <f ca="1">IFERROR(OFFSET(INDIRECT($H$3 &amp; "!A17"), 7, 0), "")</f>
        <v>쎄타토큰</v>
      </c>
      <c r="L13" s="39">
        <f t="shared" ca="1" si="0"/>
        <v>11050</v>
      </c>
      <c r="M13" s="77">
        <f t="shared" ca="1" si="1"/>
        <v>5.3384175399999997E-2</v>
      </c>
      <c r="N13" s="86">
        <f t="shared" ca="1" si="4"/>
        <v>1319885.9648372999</v>
      </c>
      <c r="O13" s="88" t="s">
        <v>114</v>
      </c>
      <c r="P13" s="39">
        <f t="shared" si="2"/>
        <v>11050</v>
      </c>
      <c r="Q13" s="77">
        <f t="shared" si="3"/>
        <v>5.3384175399999997E-2</v>
      </c>
      <c r="R13" s="86">
        <f t="shared" si="5"/>
        <v>1319885.9648372999</v>
      </c>
    </row>
    <row r="14" spans="1:18">
      <c r="A14" s="40" t="s">
        <v>75</v>
      </c>
      <c r="B14" s="11" t="s">
        <v>76</v>
      </c>
      <c r="C14" s="95">
        <v>27920</v>
      </c>
      <c r="D14" s="92">
        <v>2.4587155999999999E-2</v>
      </c>
      <c r="E14" s="93">
        <v>607707.18245850003</v>
      </c>
      <c r="F14" s="35"/>
      <c r="G14" s="241" t="s">
        <v>36</v>
      </c>
      <c r="H14" s="242"/>
      <c r="I14" s="243"/>
      <c r="K14" s="56" t="str">
        <f ca="1">IFERROR(OFFSET(INDIRECT($H$3 &amp; "!A17"), 8, 0), "")</f>
        <v>아크</v>
      </c>
      <c r="L14" s="39">
        <f t="shared" ca="1" si="0"/>
        <v>1285</v>
      </c>
      <c r="M14" s="77">
        <f t="shared" ca="1" si="1"/>
        <v>1.5810276700000001E-2</v>
      </c>
      <c r="N14" s="86">
        <f t="shared" ca="1" si="4"/>
        <v>32946618.281810831</v>
      </c>
      <c r="O14" s="88" t="s">
        <v>82</v>
      </c>
      <c r="P14" s="39">
        <f t="shared" si="2"/>
        <v>856</v>
      </c>
      <c r="Q14" s="77">
        <f t="shared" si="3"/>
        <v>5.2890528899999997E-2</v>
      </c>
      <c r="R14" s="86">
        <f t="shared" si="5"/>
        <v>106304527.51817828</v>
      </c>
    </row>
    <row r="15" spans="1:18" ht="17.25" thickBot="1">
      <c r="A15" s="40" t="s">
        <v>135</v>
      </c>
      <c r="B15" s="11" t="s">
        <v>136</v>
      </c>
      <c r="C15" s="95">
        <v>126</v>
      </c>
      <c r="D15" s="92">
        <v>2.4390243900000001E-2</v>
      </c>
      <c r="E15" s="93">
        <v>76075456.769346237</v>
      </c>
      <c r="F15" s="35"/>
      <c r="G15" s="247"/>
      <c r="H15" s="248"/>
      <c r="I15" s="249"/>
      <c r="K15" s="57" t="str">
        <f ca="1">IFERROR(OFFSET(INDIRECT($H$3 &amp; "!A17"), 9, 0), "")</f>
        <v>코스모스</v>
      </c>
      <c r="L15" s="37">
        <f t="shared" ca="1" si="0"/>
        <v>16620</v>
      </c>
      <c r="M15" s="79">
        <f t="shared" ca="1" si="1"/>
        <v>4.65994962E-2</v>
      </c>
      <c r="N15" s="87">
        <f t="shared" ca="1" si="4"/>
        <v>424921.36858765001</v>
      </c>
      <c r="O15" s="74" t="s">
        <v>74</v>
      </c>
      <c r="P15" s="37">
        <f t="shared" si="2"/>
        <v>16620</v>
      </c>
      <c r="Q15" s="79">
        <f t="shared" si="3"/>
        <v>4.65994962E-2</v>
      </c>
      <c r="R15" s="87">
        <f t="shared" si="5"/>
        <v>424921.36858765001</v>
      </c>
    </row>
    <row r="16" spans="1:18" ht="17.25" thickBot="1">
      <c r="A16" s="40" t="s">
        <v>183</v>
      </c>
      <c r="B16" s="11" t="s">
        <v>184</v>
      </c>
      <c r="C16" s="95">
        <v>1330</v>
      </c>
      <c r="D16" s="92">
        <v>2.3076923100000001E-2</v>
      </c>
      <c r="E16" s="93">
        <v>730041.87373527</v>
      </c>
      <c r="F16" s="35"/>
      <c r="G16" s="50" t="s">
        <v>38</v>
      </c>
      <c r="H16" s="233" t="s">
        <v>37</v>
      </c>
      <c r="I16" s="234"/>
      <c r="K16" s="55" t="str">
        <f ca="1">IFERROR(OFFSET(INDIRECT($H$3 &amp; "!A17"), 10, 0), "")</f>
        <v>트론</v>
      </c>
      <c r="L16" s="38">
        <f t="shared" ca="1" si="0"/>
        <v>84.8</v>
      </c>
      <c r="M16" s="76">
        <f t="shared" ca="1" si="1"/>
        <v>3.9215686299999997E-2</v>
      </c>
      <c r="N16" s="85">
        <f t="shared" ca="1" si="4"/>
        <v>104195089.22133656</v>
      </c>
      <c r="O16" s="72" t="s">
        <v>156</v>
      </c>
      <c r="P16" s="38">
        <f t="shared" si="2"/>
        <v>84.8</v>
      </c>
      <c r="Q16" s="76">
        <f t="shared" si="3"/>
        <v>3.9215686299999997E-2</v>
      </c>
      <c r="R16" s="85">
        <f t="shared" si="5"/>
        <v>104195089.22133656</v>
      </c>
    </row>
    <row r="17" spans="1:18">
      <c r="A17" s="40" t="s">
        <v>143</v>
      </c>
      <c r="B17" s="11" t="s">
        <v>144</v>
      </c>
      <c r="C17" s="95">
        <v>6115</v>
      </c>
      <c r="D17" s="92">
        <v>2.2575250799999998E-2</v>
      </c>
      <c r="E17" s="93">
        <v>990503.20335157996</v>
      </c>
      <c r="F17" s="35"/>
      <c r="G17" s="307">
        <f>_xlfn.IFNA(VLOOKUP(G14, $B$2:$D$200, 3, FALSE), "-")</f>
        <v>6.0050778000000004E-3</v>
      </c>
      <c r="H17" s="301">
        <f>_xlfn.IFNA(VLOOKUP(G14, $B$2:$D$200, 2, FALSE), "-")</f>
        <v>45567000</v>
      </c>
      <c r="I17" s="302"/>
      <c r="K17" s="56" t="str">
        <f ca="1">IFERROR(OFFSET(INDIRECT($H$3 &amp; "!A17"), 11, 0), "")</f>
        <v>비트코인캐시에이비씨</v>
      </c>
      <c r="L17" s="39">
        <f t="shared" ca="1" si="0"/>
        <v>30040</v>
      </c>
      <c r="M17" s="77">
        <f t="shared" ca="1" si="1"/>
        <v>3.2302405499999999E-2</v>
      </c>
      <c r="N17" s="86">
        <f t="shared" ca="1" si="4"/>
        <v>935021.47589276999</v>
      </c>
      <c r="O17" s="88" t="s">
        <v>108</v>
      </c>
      <c r="P17" s="39">
        <f t="shared" si="2"/>
        <v>30040</v>
      </c>
      <c r="Q17" s="77">
        <f t="shared" si="3"/>
        <v>3.2302405499999999E-2</v>
      </c>
      <c r="R17" s="86">
        <f t="shared" si="5"/>
        <v>935021.47589276999</v>
      </c>
    </row>
    <row r="18" spans="1:18" ht="17.25" thickBot="1">
      <c r="A18" s="40" t="s">
        <v>277</v>
      </c>
      <c r="B18" s="11" t="s">
        <v>278</v>
      </c>
      <c r="C18" s="95">
        <v>71.900000000000006</v>
      </c>
      <c r="D18" s="92">
        <v>2.1306818200000001E-2</v>
      </c>
      <c r="E18" s="93">
        <v>16060426.23931572</v>
      </c>
      <c r="F18" s="35"/>
      <c r="G18" s="308"/>
      <c r="H18" s="303"/>
      <c r="I18" s="304"/>
      <c r="K18" s="56" t="str">
        <f ca="1">IFERROR(OFFSET(INDIRECT($H$3 &amp; "!A17"), 12, 0), "")</f>
        <v>체인링크</v>
      </c>
      <c r="L18" s="39">
        <f t="shared" ca="1" si="0"/>
        <v>27920</v>
      </c>
      <c r="M18" s="77">
        <f t="shared" ca="1" si="1"/>
        <v>2.4587155999999999E-2</v>
      </c>
      <c r="N18" s="86">
        <f t="shared" ca="1" si="4"/>
        <v>607707.18245850003</v>
      </c>
      <c r="O18" s="88" t="s">
        <v>76</v>
      </c>
      <c r="P18" s="39">
        <f t="shared" si="2"/>
        <v>27920</v>
      </c>
      <c r="Q18" s="77">
        <f t="shared" si="3"/>
        <v>2.4587155999999999E-2</v>
      </c>
      <c r="R18" s="86">
        <f t="shared" si="5"/>
        <v>607707.18245850003</v>
      </c>
    </row>
    <row r="19" spans="1:18" ht="17.25" thickBot="1">
      <c r="A19" s="40" t="s">
        <v>77</v>
      </c>
      <c r="B19" s="11" t="s">
        <v>78</v>
      </c>
      <c r="C19" s="95">
        <v>715700</v>
      </c>
      <c r="D19" s="92">
        <v>2.06788363E-2</v>
      </c>
      <c r="E19" s="93">
        <v>21029.484163929999</v>
      </c>
      <c r="F19" s="35"/>
      <c r="K19" s="56" t="str">
        <f ca="1">IFERROR(OFFSET(INDIRECT($H$3 &amp; "!A17"), 13, 0), "")</f>
        <v>질리카</v>
      </c>
      <c r="L19" s="39">
        <f t="shared" ca="1" si="0"/>
        <v>126</v>
      </c>
      <c r="M19" s="77">
        <f t="shared" ca="1" si="1"/>
        <v>2.4390243900000001E-2</v>
      </c>
      <c r="N19" s="86">
        <f t="shared" ca="1" si="4"/>
        <v>76075456.769346237</v>
      </c>
      <c r="O19" s="88" t="s">
        <v>136</v>
      </c>
      <c r="P19" s="39">
        <f t="shared" si="2"/>
        <v>126</v>
      </c>
      <c r="Q19" s="77">
        <f t="shared" si="3"/>
        <v>2.4390243900000001E-2</v>
      </c>
      <c r="R19" s="86">
        <f t="shared" si="5"/>
        <v>76075456.769346237</v>
      </c>
    </row>
    <row r="20" spans="1:18" ht="17.25" thickBot="1">
      <c r="A20" s="40" t="s">
        <v>85</v>
      </c>
      <c r="B20" s="11" t="s">
        <v>86</v>
      </c>
      <c r="C20" s="95">
        <v>5855</v>
      </c>
      <c r="D20" s="92">
        <v>1.82608696E-2</v>
      </c>
      <c r="E20" s="93">
        <v>4960581.1484100204</v>
      </c>
      <c r="F20" s="35"/>
      <c r="G20" s="232" t="s">
        <v>286</v>
      </c>
      <c r="H20" s="233"/>
      <c r="I20" s="234"/>
      <c r="K20" s="58" t="str">
        <f ca="1">IFERROR(OFFSET(INDIRECT($H$3 &amp; "!A17"), 14, 0), "")</f>
        <v>아이오타</v>
      </c>
      <c r="L20" s="44">
        <f t="shared" ca="1" si="0"/>
        <v>1330</v>
      </c>
      <c r="M20" s="78">
        <f t="shared" ca="1" si="1"/>
        <v>2.3076923100000001E-2</v>
      </c>
      <c r="N20" s="90">
        <f t="shared" ca="1" si="4"/>
        <v>730041.87373527</v>
      </c>
      <c r="O20" s="88" t="s">
        <v>184</v>
      </c>
      <c r="P20" s="39">
        <f t="shared" si="2"/>
        <v>1330</v>
      </c>
      <c r="Q20" s="77">
        <f t="shared" si="3"/>
        <v>2.3076923100000001E-2</v>
      </c>
      <c r="R20" s="90">
        <f t="shared" si="5"/>
        <v>730041.87373527</v>
      </c>
    </row>
    <row r="21" spans="1:18">
      <c r="A21" s="40" t="s">
        <v>271</v>
      </c>
      <c r="B21" s="11" t="s">
        <v>272</v>
      </c>
      <c r="C21" s="95">
        <v>1285</v>
      </c>
      <c r="D21" s="92">
        <v>1.5810276700000001E-2</v>
      </c>
      <c r="E21" s="93">
        <v>32946618.281810831</v>
      </c>
      <c r="F21" s="35"/>
      <c r="G21" s="241" t="s">
        <v>36</v>
      </c>
      <c r="H21" s="242"/>
      <c r="I21" s="243"/>
      <c r="K21" s="56" t="str">
        <f ca="1">IFERROR(OFFSET(INDIRECT($H$3 &amp; "!A17"), 15, 0), "")</f>
        <v>오미세고</v>
      </c>
      <c r="L21" s="39">
        <f t="shared" ca="1" si="0"/>
        <v>6115</v>
      </c>
      <c r="M21" s="77">
        <f t="shared" ca="1" si="1"/>
        <v>2.2575250799999998E-2</v>
      </c>
      <c r="N21" s="99">
        <f t="shared" ca="1" si="4"/>
        <v>990503.20335157996</v>
      </c>
      <c r="O21" s="89" t="s">
        <v>144</v>
      </c>
      <c r="P21" s="45">
        <f t="shared" si="2"/>
        <v>6115</v>
      </c>
      <c r="Q21" s="80">
        <f t="shared" si="3"/>
        <v>2.2575250799999998E-2</v>
      </c>
      <c r="R21" s="99">
        <f t="shared" si="5"/>
        <v>990503.20335157996</v>
      </c>
    </row>
    <row r="22" spans="1:18" ht="17.25" thickBot="1">
      <c r="A22" s="40" t="s">
        <v>115</v>
      </c>
      <c r="B22" s="11" t="s">
        <v>116</v>
      </c>
      <c r="C22" s="95">
        <v>324</v>
      </c>
      <c r="D22" s="92">
        <v>1.5673981199999999E-2</v>
      </c>
      <c r="E22" s="93">
        <v>52235046.255552292</v>
      </c>
      <c r="F22" s="35"/>
      <c r="G22" s="247"/>
      <c r="H22" s="248"/>
      <c r="I22" s="249"/>
      <c r="K22" s="56" t="str">
        <f ca="1">IFERROR(OFFSET(INDIRECT($H$3 &amp; "!A17"), 16, 0), "")</f>
        <v>저스트</v>
      </c>
      <c r="L22" s="39">
        <f t="shared" ca="1" si="0"/>
        <v>71.900000000000006</v>
      </c>
      <c r="M22" s="77">
        <f t="shared" ca="1" si="1"/>
        <v>2.1306818200000001E-2</v>
      </c>
      <c r="N22" s="86">
        <f t="shared" ca="1" si="4"/>
        <v>16060426.23931572</v>
      </c>
      <c r="O22" s="88" t="s">
        <v>278</v>
      </c>
      <c r="P22" s="39">
        <f t="shared" si="2"/>
        <v>71.900000000000006</v>
      </c>
      <c r="Q22" s="77">
        <f t="shared" si="3"/>
        <v>2.1306818200000001E-2</v>
      </c>
      <c r="R22" s="86">
        <f t="shared" si="5"/>
        <v>16060426.23931572</v>
      </c>
    </row>
    <row r="23" spans="1:18" ht="17.25" thickBot="1">
      <c r="A23" s="40" t="s">
        <v>159</v>
      </c>
      <c r="B23" s="11" t="s">
        <v>160</v>
      </c>
      <c r="C23" s="95">
        <v>1680</v>
      </c>
      <c r="D23" s="92">
        <v>1.51057402E-2</v>
      </c>
      <c r="E23" s="93">
        <v>9356904.5949373692</v>
      </c>
      <c r="F23" s="35"/>
      <c r="G23" s="50" t="s">
        <v>38</v>
      </c>
      <c r="H23" s="233" t="s">
        <v>37</v>
      </c>
      <c r="I23" s="234"/>
      <c r="K23" s="56" t="str">
        <f ca="1">IFERROR(OFFSET(INDIRECT($H$3 &amp; "!A17"), 17, 0), "")</f>
        <v>비트코인캐시</v>
      </c>
      <c r="L23" s="39">
        <f t="shared" ca="1" si="0"/>
        <v>715700</v>
      </c>
      <c r="M23" s="77">
        <f t="shared" ca="1" si="1"/>
        <v>2.06788363E-2</v>
      </c>
      <c r="N23" s="86">
        <f t="shared" ca="1" si="4"/>
        <v>21029.484163929999</v>
      </c>
      <c r="O23" s="88" t="s">
        <v>78</v>
      </c>
      <c r="P23" s="39">
        <f t="shared" si="2"/>
        <v>715700</v>
      </c>
      <c r="Q23" s="77">
        <f t="shared" si="3"/>
        <v>2.06788363E-2</v>
      </c>
      <c r="R23" s="86">
        <f t="shared" si="5"/>
        <v>21029.484163929999</v>
      </c>
    </row>
    <row r="24" spans="1:18">
      <c r="A24" s="40" t="s">
        <v>153</v>
      </c>
      <c r="B24" s="11" t="s">
        <v>154</v>
      </c>
      <c r="C24" s="95">
        <v>8.99</v>
      </c>
      <c r="D24" s="92">
        <v>1.1248593899999999E-2</v>
      </c>
      <c r="E24" s="93">
        <v>2296014495.1292582</v>
      </c>
      <c r="F24" s="35"/>
      <c r="G24" s="307">
        <f>_xlfn.IFNA(VLOOKUP(G21, $B$2:$D$200, 3, FALSE), "-")</f>
        <v>6.0050778000000004E-3</v>
      </c>
      <c r="H24" s="301">
        <f>_xlfn.IFNA(VLOOKUP(G21, $B$2:$D$200, 2, FALSE), "-")</f>
        <v>45567000</v>
      </c>
      <c r="I24" s="302"/>
      <c r="K24" s="56" t="str">
        <f ca="1">IFERROR(OFFSET(INDIRECT($H$3 &amp; "!A17"), 18, 0), "")</f>
        <v>이오스</v>
      </c>
      <c r="L24" s="39">
        <f t="shared" ca="1" si="0"/>
        <v>5855</v>
      </c>
      <c r="M24" s="77">
        <f t="shared" ca="1" si="1"/>
        <v>1.82608696E-2</v>
      </c>
      <c r="N24" s="86">
        <f t="shared" ca="1" si="4"/>
        <v>4960581.1484100204</v>
      </c>
      <c r="O24" s="88" t="s">
        <v>86</v>
      </c>
      <c r="P24" s="39">
        <f t="shared" si="2"/>
        <v>5855</v>
      </c>
      <c r="Q24" s="77">
        <f t="shared" si="3"/>
        <v>1.82608696E-2</v>
      </c>
      <c r="R24" s="86">
        <f t="shared" si="5"/>
        <v>4960581.1484100204</v>
      </c>
    </row>
    <row r="25" spans="1:18" ht="17.25" thickBot="1">
      <c r="A25" s="40" t="s">
        <v>91</v>
      </c>
      <c r="B25" s="11" t="s">
        <v>92</v>
      </c>
      <c r="C25" s="95">
        <v>995</v>
      </c>
      <c r="D25" s="92">
        <v>1.11788618E-2</v>
      </c>
      <c r="E25" s="93">
        <v>160648310.26202235</v>
      </c>
      <c r="F25" s="35"/>
      <c r="G25" s="308"/>
      <c r="H25" s="303"/>
      <c r="I25" s="304"/>
      <c r="K25" s="57" t="str">
        <f ca="1">IFERROR(OFFSET(INDIRECT($H$3 &amp; "!A17"), 19, 0), "")</f>
        <v>엔진코인</v>
      </c>
      <c r="L25" s="37">
        <f t="shared" ca="1" si="0"/>
        <v>1680</v>
      </c>
      <c r="M25" s="79">
        <f t="shared" ca="1" si="1"/>
        <v>1.51057402E-2</v>
      </c>
      <c r="N25" s="87">
        <f t="shared" ca="1" si="4"/>
        <v>9356904.5949373692</v>
      </c>
      <c r="O25" s="74" t="s">
        <v>272</v>
      </c>
      <c r="P25" s="37">
        <f t="shared" si="2"/>
        <v>1285</v>
      </c>
      <c r="Q25" s="79">
        <f t="shared" si="3"/>
        <v>1.5810276700000001E-2</v>
      </c>
      <c r="R25" s="87">
        <f t="shared" si="5"/>
        <v>32946618.281810831</v>
      </c>
    </row>
    <row r="26" spans="1:18">
      <c r="A26" s="40" t="s">
        <v>177</v>
      </c>
      <c r="B26" s="11" t="s">
        <v>178</v>
      </c>
      <c r="C26" s="95">
        <v>22180</v>
      </c>
      <c r="D26" s="92">
        <v>1.09389243E-2</v>
      </c>
      <c r="E26" s="93">
        <v>163811.69990060001</v>
      </c>
      <c r="F26" s="35"/>
    </row>
    <row r="27" spans="1:18" ht="17.25" thickBot="1">
      <c r="A27" s="40" t="s">
        <v>50</v>
      </c>
      <c r="B27" s="11" t="s">
        <v>51</v>
      </c>
      <c r="C27" s="95">
        <v>380</v>
      </c>
      <c r="D27" s="92">
        <v>1.06382979E-2</v>
      </c>
      <c r="E27" s="93">
        <v>29473398.399274521</v>
      </c>
      <c r="F27" s="35"/>
    </row>
    <row r="28" spans="1:18" ht="17.25" thickBot="1">
      <c r="A28" s="40" t="s">
        <v>79</v>
      </c>
      <c r="B28" s="11" t="s">
        <v>80</v>
      </c>
      <c r="C28" s="95">
        <v>784</v>
      </c>
      <c r="D28" s="92">
        <v>1.03092784E-2</v>
      </c>
      <c r="E28" s="93">
        <v>1980462.6168656901</v>
      </c>
      <c r="F28" s="35"/>
      <c r="G28" s="232" t="s">
        <v>46</v>
      </c>
      <c r="H28" s="233"/>
      <c r="I28" s="233"/>
      <c r="J28" s="234"/>
      <c r="K28" s="232" t="s">
        <v>44</v>
      </c>
      <c r="L28" s="233"/>
      <c r="M28" s="233"/>
      <c r="N28" s="234"/>
      <c r="O28" s="232" t="s">
        <v>45</v>
      </c>
      <c r="P28" s="233"/>
      <c r="Q28" s="233"/>
      <c r="R28" s="234"/>
    </row>
    <row r="29" spans="1:18" ht="17.25" thickBot="1">
      <c r="A29" s="40" t="s">
        <v>147</v>
      </c>
      <c r="B29" s="11" t="s">
        <v>148</v>
      </c>
      <c r="C29" s="95">
        <v>95.1</v>
      </c>
      <c r="D29" s="92">
        <v>9.5541401000000005E-3</v>
      </c>
      <c r="E29" s="93">
        <v>17276349.907887738</v>
      </c>
      <c r="F29" s="35"/>
      <c r="G29" s="297" t="s">
        <v>55</v>
      </c>
      <c r="H29" s="309">
        <f ca="1">NOW()</f>
        <v>44365.038248611112</v>
      </c>
      <c r="I29" s="310"/>
      <c r="J29" s="311"/>
      <c r="K29" s="300" t="s">
        <v>55</v>
      </c>
      <c r="L29" s="309">
        <f ca="1">NOW()</f>
        <v>44365.038248611112</v>
      </c>
      <c r="M29" s="310"/>
      <c r="N29" s="311"/>
      <c r="O29" s="300" t="s">
        <v>55</v>
      </c>
      <c r="P29" s="309">
        <f ca="1">NOW()</f>
        <v>44365.038248611112</v>
      </c>
      <c r="Q29" s="310"/>
      <c r="R29" s="311"/>
    </row>
    <row r="30" spans="1:18" ht="17.25" thickBot="1">
      <c r="A30" s="40" t="s">
        <v>195</v>
      </c>
      <c r="B30" s="11" t="s">
        <v>196</v>
      </c>
      <c r="C30" s="95">
        <v>8.98</v>
      </c>
      <c r="D30" s="92">
        <v>7.8563412000000003E-3</v>
      </c>
      <c r="E30" s="93">
        <v>3559021486.0935864</v>
      </c>
      <c r="F30" s="35"/>
      <c r="G30" s="294"/>
      <c r="H30" s="51" t="s">
        <v>58</v>
      </c>
      <c r="I30" s="73" t="s">
        <v>59</v>
      </c>
      <c r="J30" s="69" t="s">
        <v>294</v>
      </c>
      <c r="K30" s="249"/>
      <c r="L30" s="51" t="s">
        <v>58</v>
      </c>
      <c r="M30" s="73" t="s">
        <v>59</v>
      </c>
      <c r="N30" s="91" t="s">
        <v>294</v>
      </c>
      <c r="O30" s="249"/>
      <c r="P30" s="51" t="s">
        <v>58</v>
      </c>
      <c r="Q30" s="73" t="s">
        <v>59</v>
      </c>
      <c r="R30" s="91" t="s">
        <v>294</v>
      </c>
    </row>
    <row r="31" spans="1:18">
      <c r="A31" s="40" t="s">
        <v>119</v>
      </c>
      <c r="B31" s="11" t="s">
        <v>120</v>
      </c>
      <c r="C31" s="95">
        <v>135</v>
      </c>
      <c r="D31" s="92">
        <v>7.4626865999999998E-3</v>
      </c>
      <c r="E31" s="93">
        <v>10508742.64392479</v>
      </c>
      <c r="F31" s="35"/>
      <c r="G31" s="52" t="s">
        <v>222</v>
      </c>
      <c r="H31" s="38">
        <f t="shared" ref="H31:H50" si="6">_xlfn.IFNA(VLOOKUP(G31, $B$2:$D$200, 2, FALSE), "")</f>
        <v>9.81</v>
      </c>
      <c r="I31" s="76">
        <f t="shared" ref="I31:I50" si="7">_xlfn.IFNA(VLOOKUP(G31, $B$2:$D$200, 3, FALSE), "")</f>
        <v>0.1527614571</v>
      </c>
      <c r="J31" s="85">
        <f>_xlfn.IFNA(VLOOKUP(G31, $B$2:$E$200, 4, FALSE), "")</f>
        <v>8593118957.6524067</v>
      </c>
      <c r="K31" s="81" t="s">
        <v>222</v>
      </c>
      <c r="L31" s="38">
        <f t="shared" ref="L31:L50" si="8">_xlfn.IFNA(VLOOKUP(K31, $B$2:$D$200, 2, FALSE), "")</f>
        <v>9.81</v>
      </c>
      <c r="M31" s="76">
        <f t="shared" ref="M31:M50" si="9">_xlfn.IFNA(VLOOKUP(K31, $B$2:$D$200, 3, FALSE), "")</f>
        <v>0.1527614571</v>
      </c>
      <c r="N31" s="85">
        <f>_xlfn.IFNA(VLOOKUP(K31, $B$2:$E$200, 4, FALSE), "")</f>
        <v>8593118957.6524067</v>
      </c>
      <c r="O31" s="81" t="s">
        <v>142</v>
      </c>
      <c r="P31" s="38">
        <f t="shared" ref="P31:P50" si="10">_xlfn.IFNA(VLOOKUP(O31, $B$2:$D$200, 2, FALSE), "")</f>
        <v>641</v>
      </c>
      <c r="Q31" s="76">
        <f t="shared" ref="Q31:Q50" si="11">_xlfn.IFNA(VLOOKUP(O31, $B$2:$D$200, 3, FALSE), "")</f>
        <v>7.3701842500000003E-2</v>
      </c>
      <c r="R31" s="85">
        <f>_xlfn.IFNA(VLOOKUP(O31, $B$2:$E$200, 4, FALSE), "")</f>
        <v>168417141.29527113</v>
      </c>
    </row>
    <row r="32" spans="1:18">
      <c r="A32" s="40" t="s">
        <v>129</v>
      </c>
      <c r="B32" s="11" t="s">
        <v>130</v>
      </c>
      <c r="C32" s="95">
        <v>198350</v>
      </c>
      <c r="D32" s="92">
        <v>6.8527919000000003E-3</v>
      </c>
      <c r="E32" s="93">
        <v>35540.832100860003</v>
      </c>
      <c r="F32" s="35"/>
      <c r="G32" s="47" t="s">
        <v>110</v>
      </c>
      <c r="H32" s="39">
        <f t="shared" si="6"/>
        <v>1325</v>
      </c>
      <c r="I32" s="77">
        <f t="shared" si="7"/>
        <v>0.10416666669999999</v>
      </c>
      <c r="J32" s="86">
        <f t="shared" ref="J32:J50" si="12">_xlfn.IFNA(VLOOKUP(G32, $B$2:$E$200, 4, FALSE), "")</f>
        <v>6036640.7793093696</v>
      </c>
      <c r="K32" s="82" t="s">
        <v>156</v>
      </c>
      <c r="L32" s="39">
        <f t="shared" si="8"/>
        <v>84.8</v>
      </c>
      <c r="M32" s="77">
        <f t="shared" si="9"/>
        <v>3.9215686299999997E-2</v>
      </c>
      <c r="N32" s="86">
        <f t="shared" ref="N32:N50" si="13">_xlfn.IFNA(VLOOKUP(K32, $B$2:$E$200, 4, FALSE), "")</f>
        <v>104195089.22133656</v>
      </c>
      <c r="O32" s="82" t="s">
        <v>82</v>
      </c>
      <c r="P32" s="39">
        <f t="shared" si="10"/>
        <v>856</v>
      </c>
      <c r="Q32" s="77">
        <f t="shared" si="11"/>
        <v>5.2890528899999997E-2</v>
      </c>
      <c r="R32" s="86">
        <f t="shared" ref="R32:R50" si="14">_xlfn.IFNA(VLOOKUP(O32, $B$2:$E$200, 4, FALSE), "")</f>
        <v>106304527.51817828</v>
      </c>
    </row>
    <row r="33" spans="1:18">
      <c r="A33" s="40" t="s">
        <v>68</v>
      </c>
      <c r="B33" s="11" t="s">
        <v>69</v>
      </c>
      <c r="C33" s="95">
        <v>4915</v>
      </c>
      <c r="D33" s="92">
        <v>6.1412487E-3</v>
      </c>
      <c r="E33" s="93">
        <v>759595.86013582</v>
      </c>
      <c r="F33" s="35"/>
      <c r="G33" s="47" t="s">
        <v>164</v>
      </c>
      <c r="H33" s="39">
        <f t="shared" si="6"/>
        <v>21950</v>
      </c>
      <c r="I33" s="77">
        <f t="shared" si="7"/>
        <v>9.5309381200000001E-2</v>
      </c>
      <c r="J33" s="86">
        <f t="shared" si="12"/>
        <v>2189030.3744314201</v>
      </c>
      <c r="K33" s="82" t="s">
        <v>278</v>
      </c>
      <c r="L33" s="39">
        <f t="shared" si="8"/>
        <v>71.900000000000006</v>
      </c>
      <c r="M33" s="77">
        <f t="shared" si="9"/>
        <v>2.1306818200000001E-2</v>
      </c>
      <c r="N33" s="86">
        <f t="shared" si="13"/>
        <v>16060426.23931572</v>
      </c>
      <c r="O33" s="82" t="s">
        <v>136</v>
      </c>
      <c r="P33" s="39">
        <f t="shared" si="10"/>
        <v>126</v>
      </c>
      <c r="Q33" s="77">
        <f t="shared" si="11"/>
        <v>2.4390243900000001E-2</v>
      </c>
      <c r="R33" s="86">
        <f t="shared" si="14"/>
        <v>76075456.769346237</v>
      </c>
    </row>
    <row r="34" spans="1:18">
      <c r="A34" s="40" t="s">
        <v>62</v>
      </c>
      <c r="B34" s="11" t="s">
        <v>63</v>
      </c>
      <c r="C34" s="95">
        <v>57910</v>
      </c>
      <c r="D34" s="92">
        <v>6.0806115000000003E-3</v>
      </c>
      <c r="E34" s="93">
        <v>189164.55736405999</v>
      </c>
      <c r="F34" s="35"/>
      <c r="G34" s="47" t="s">
        <v>98</v>
      </c>
      <c r="H34" s="39">
        <f t="shared" si="6"/>
        <v>3980</v>
      </c>
      <c r="I34" s="77">
        <f t="shared" si="7"/>
        <v>8.0054274100000003E-2</v>
      </c>
      <c r="J34" s="86">
        <f t="shared" si="12"/>
        <v>2651954.7428568401</v>
      </c>
      <c r="K34" s="82" t="s">
        <v>154</v>
      </c>
      <c r="L34" s="39">
        <f t="shared" si="8"/>
        <v>8.99</v>
      </c>
      <c r="M34" s="77">
        <f t="shared" si="9"/>
        <v>1.1248593899999999E-2</v>
      </c>
      <c r="N34" s="86">
        <f t="shared" si="13"/>
        <v>2296014495.1292582</v>
      </c>
      <c r="O34" s="82" t="s">
        <v>116</v>
      </c>
      <c r="P34" s="39">
        <f t="shared" si="10"/>
        <v>324</v>
      </c>
      <c r="Q34" s="77">
        <f t="shared" si="11"/>
        <v>1.5673981199999999E-2</v>
      </c>
      <c r="R34" s="86">
        <f t="shared" si="14"/>
        <v>52235046.255552292</v>
      </c>
    </row>
    <row r="35" spans="1:18">
      <c r="A35" s="40" t="s">
        <v>48</v>
      </c>
      <c r="B35" s="11" t="s">
        <v>49</v>
      </c>
      <c r="C35" s="95">
        <v>45567000</v>
      </c>
      <c r="D35" s="92">
        <v>6.0050778000000004E-3</v>
      </c>
      <c r="E35" s="93">
        <v>7930.7175269700001</v>
      </c>
      <c r="F35" s="35"/>
      <c r="G35" s="47" t="s">
        <v>142</v>
      </c>
      <c r="H35" s="44">
        <f t="shared" si="6"/>
        <v>641</v>
      </c>
      <c r="I35" s="78">
        <f t="shared" si="7"/>
        <v>7.3701842500000003E-2</v>
      </c>
      <c r="J35" s="90">
        <f t="shared" si="12"/>
        <v>168417141.29527113</v>
      </c>
      <c r="K35" s="83" t="s">
        <v>148</v>
      </c>
      <c r="L35" s="44">
        <f t="shared" si="8"/>
        <v>95.1</v>
      </c>
      <c r="M35" s="78">
        <f t="shared" si="9"/>
        <v>9.5541401000000005E-3</v>
      </c>
      <c r="N35" s="90">
        <f t="shared" si="13"/>
        <v>17276349.907887738</v>
      </c>
      <c r="O35" s="83" t="s">
        <v>92</v>
      </c>
      <c r="P35" s="44">
        <f t="shared" si="10"/>
        <v>995</v>
      </c>
      <c r="Q35" s="78">
        <f t="shared" si="11"/>
        <v>1.11788618E-2</v>
      </c>
      <c r="R35" s="90">
        <f t="shared" si="14"/>
        <v>160648310.26202235</v>
      </c>
    </row>
    <row r="36" spans="1:18">
      <c r="A36" s="40" t="s">
        <v>105</v>
      </c>
      <c r="B36" s="11" t="s">
        <v>106</v>
      </c>
      <c r="C36" s="95">
        <v>1030</v>
      </c>
      <c r="D36" s="92">
        <v>4.8780487999999997E-3</v>
      </c>
      <c r="E36" s="93">
        <v>1343946.18173133</v>
      </c>
      <c r="F36" s="35"/>
      <c r="G36" s="49" t="s">
        <v>94</v>
      </c>
      <c r="H36" s="39">
        <f t="shared" si="6"/>
        <v>68460</v>
      </c>
      <c r="I36" s="77">
        <f t="shared" si="7"/>
        <v>6.1395348799999999E-2</v>
      </c>
      <c r="J36" s="99">
        <f t="shared" si="12"/>
        <v>1796466.89670841</v>
      </c>
      <c r="K36" s="82" t="s">
        <v>196</v>
      </c>
      <c r="L36" s="39">
        <f t="shared" si="8"/>
        <v>8.98</v>
      </c>
      <c r="M36" s="77">
        <f t="shared" si="9"/>
        <v>7.8563412000000003E-3</v>
      </c>
      <c r="N36" s="99">
        <f t="shared" si="13"/>
        <v>3559021486.0935864</v>
      </c>
      <c r="O36" s="82" t="s">
        <v>51</v>
      </c>
      <c r="P36" s="39">
        <f t="shared" si="10"/>
        <v>380</v>
      </c>
      <c r="Q36" s="77">
        <f t="shared" si="11"/>
        <v>1.06382979E-2</v>
      </c>
      <c r="R36" s="99">
        <f t="shared" si="14"/>
        <v>29473398.399274521</v>
      </c>
    </row>
    <row r="37" spans="1:18">
      <c r="A37" s="40" t="s">
        <v>103</v>
      </c>
      <c r="B37" s="11" t="s">
        <v>104</v>
      </c>
      <c r="C37" s="95">
        <v>1085</v>
      </c>
      <c r="D37" s="92">
        <v>4.6296295999999999E-3</v>
      </c>
      <c r="E37" s="93">
        <v>2852984.4817925999</v>
      </c>
      <c r="F37" s="35"/>
      <c r="G37" s="47" t="s">
        <v>158</v>
      </c>
      <c r="H37" s="39">
        <f t="shared" si="6"/>
        <v>5230</v>
      </c>
      <c r="I37" s="77">
        <f t="shared" si="7"/>
        <v>5.76339737E-2</v>
      </c>
      <c r="J37" s="86">
        <f t="shared" si="12"/>
        <v>1751689.76985253</v>
      </c>
      <c r="K37" s="82" t="s">
        <v>126</v>
      </c>
      <c r="L37" s="39">
        <f t="shared" si="8"/>
        <v>24.6</v>
      </c>
      <c r="M37" s="77">
        <f t="shared" si="9"/>
        <v>4.0816326999999998E-3</v>
      </c>
      <c r="N37" s="86">
        <f t="shared" si="13"/>
        <v>270099875.41738307</v>
      </c>
      <c r="O37" s="82" t="s">
        <v>80</v>
      </c>
      <c r="P37" s="39">
        <f t="shared" si="10"/>
        <v>784</v>
      </c>
      <c r="Q37" s="77">
        <f t="shared" si="11"/>
        <v>1.03092784E-2</v>
      </c>
      <c r="R37" s="86">
        <f t="shared" si="14"/>
        <v>1980462.6168656901</v>
      </c>
    </row>
    <row r="38" spans="1:18">
      <c r="A38" s="40" t="s">
        <v>95</v>
      </c>
      <c r="B38" s="11" t="s">
        <v>96</v>
      </c>
      <c r="C38" s="95">
        <v>2813000</v>
      </c>
      <c r="D38" s="92">
        <v>4.2841842E-3</v>
      </c>
      <c r="E38" s="93">
        <v>70116.347557789995</v>
      </c>
      <c r="F38" s="35"/>
      <c r="G38" s="47" t="s">
        <v>114</v>
      </c>
      <c r="H38" s="39">
        <f t="shared" si="6"/>
        <v>11050</v>
      </c>
      <c r="I38" s="77">
        <f t="shared" si="7"/>
        <v>5.3384175399999997E-2</v>
      </c>
      <c r="J38" s="86">
        <f t="shared" si="12"/>
        <v>1319885.9648372999</v>
      </c>
      <c r="K38" s="82" t="s">
        <v>168</v>
      </c>
      <c r="L38" s="39">
        <f t="shared" si="8"/>
        <v>83.8</v>
      </c>
      <c r="M38" s="77">
        <f t="shared" si="9"/>
        <v>1.1947431000000001E-3</v>
      </c>
      <c r="N38" s="86">
        <f t="shared" si="13"/>
        <v>33546697.21522063</v>
      </c>
      <c r="O38" s="82" t="s">
        <v>120</v>
      </c>
      <c r="P38" s="39">
        <f t="shared" si="10"/>
        <v>135</v>
      </c>
      <c r="Q38" s="77">
        <f t="shared" si="11"/>
        <v>7.4626865999999998E-3</v>
      </c>
      <c r="R38" s="86">
        <f t="shared" si="14"/>
        <v>10508742.64392479</v>
      </c>
    </row>
    <row r="39" spans="1:18">
      <c r="A39" s="40" t="s">
        <v>125</v>
      </c>
      <c r="B39" s="11" t="s">
        <v>126</v>
      </c>
      <c r="C39" s="95">
        <v>24.6</v>
      </c>
      <c r="D39" s="92">
        <v>4.0816326999999998E-3</v>
      </c>
      <c r="E39" s="93">
        <v>270099875.41738307</v>
      </c>
      <c r="F39" s="35"/>
      <c r="G39" s="47" t="s">
        <v>82</v>
      </c>
      <c r="H39" s="39">
        <f t="shared" si="6"/>
        <v>856</v>
      </c>
      <c r="I39" s="77">
        <f t="shared" si="7"/>
        <v>5.2890528899999997E-2</v>
      </c>
      <c r="J39" s="86">
        <f t="shared" si="12"/>
        <v>106304527.51817828</v>
      </c>
      <c r="K39" s="82" t="s">
        <v>152</v>
      </c>
      <c r="L39" s="39">
        <f t="shared" si="8"/>
        <v>17.899999999999999</v>
      </c>
      <c r="M39" s="77">
        <f t="shared" si="9"/>
        <v>0</v>
      </c>
      <c r="N39" s="86">
        <f t="shared" si="13"/>
        <v>158189588.07240427</v>
      </c>
      <c r="O39" s="82" t="s">
        <v>128</v>
      </c>
      <c r="P39" s="39">
        <f t="shared" si="10"/>
        <v>300</v>
      </c>
      <c r="Q39" s="77">
        <f t="shared" si="11"/>
        <v>0</v>
      </c>
      <c r="R39" s="86">
        <f t="shared" si="14"/>
        <v>9020170.1899261307</v>
      </c>
    </row>
    <row r="40" spans="1:18" ht="17.25" thickBot="1">
      <c r="A40" s="40" t="s">
        <v>83</v>
      </c>
      <c r="B40" s="11" t="s">
        <v>84</v>
      </c>
      <c r="C40" s="95">
        <v>1760</v>
      </c>
      <c r="D40" s="92">
        <v>2.8490028000000001E-3</v>
      </c>
      <c r="E40" s="93">
        <v>15212159.91565528</v>
      </c>
      <c r="F40" s="35"/>
      <c r="G40" s="53" t="s">
        <v>74</v>
      </c>
      <c r="H40" s="37">
        <f t="shared" si="6"/>
        <v>16620</v>
      </c>
      <c r="I40" s="79">
        <f t="shared" si="7"/>
        <v>4.65994962E-2</v>
      </c>
      <c r="J40" s="87">
        <f t="shared" si="12"/>
        <v>424921.36858765001</v>
      </c>
      <c r="K40" s="84" t="s">
        <v>100</v>
      </c>
      <c r="L40" s="37">
        <f t="shared" si="8"/>
        <v>3.93</v>
      </c>
      <c r="M40" s="79">
        <f t="shared" si="9"/>
        <v>-2.5380710999999999E-3</v>
      </c>
      <c r="N40" s="87">
        <f t="shared" si="13"/>
        <v>4489403680.3622456</v>
      </c>
      <c r="O40" s="84" t="s">
        <v>132</v>
      </c>
      <c r="P40" s="37">
        <f t="shared" si="10"/>
        <v>127</v>
      </c>
      <c r="Q40" s="79">
        <f t="shared" si="11"/>
        <v>0</v>
      </c>
      <c r="R40" s="87">
        <f t="shared" si="14"/>
        <v>236361483.83286211</v>
      </c>
    </row>
    <row r="41" spans="1:18">
      <c r="A41" s="40" t="s">
        <v>101</v>
      </c>
      <c r="B41" s="11" t="s">
        <v>102</v>
      </c>
      <c r="C41" s="95">
        <v>65590</v>
      </c>
      <c r="D41" s="92">
        <v>2.7518728000000001E-3</v>
      </c>
      <c r="E41" s="93">
        <v>1125579.39484818</v>
      </c>
      <c r="F41" s="35"/>
      <c r="G41" s="52" t="s">
        <v>156</v>
      </c>
      <c r="H41" s="38">
        <f t="shared" si="6"/>
        <v>84.8</v>
      </c>
      <c r="I41" s="76">
        <f t="shared" si="7"/>
        <v>3.9215686299999997E-2</v>
      </c>
      <c r="J41" s="85">
        <f t="shared" si="12"/>
        <v>104195089.22133656</v>
      </c>
      <c r="K41" s="81" t="s">
        <v>264</v>
      </c>
      <c r="L41" s="38">
        <f t="shared" si="8"/>
        <v>72.5</v>
      </c>
      <c r="M41" s="76">
        <f t="shared" si="9"/>
        <v>-8.2079343000000006E-3</v>
      </c>
      <c r="N41" s="85">
        <f t="shared" si="13"/>
        <v>26049770.364998031</v>
      </c>
      <c r="O41" s="81" t="s">
        <v>57</v>
      </c>
      <c r="P41" s="38">
        <f t="shared" si="10"/>
        <v>194</v>
      </c>
      <c r="Q41" s="76">
        <f t="shared" si="11"/>
        <v>-5.1282050999999999E-3</v>
      </c>
      <c r="R41" s="85">
        <f t="shared" si="14"/>
        <v>20163284.825740971</v>
      </c>
    </row>
    <row r="42" spans="1:18">
      <c r="A42" s="40" t="s">
        <v>137</v>
      </c>
      <c r="B42" s="11" t="s">
        <v>138</v>
      </c>
      <c r="C42" s="95">
        <v>27270</v>
      </c>
      <c r="D42" s="92">
        <v>1.468968E-3</v>
      </c>
      <c r="E42" s="93">
        <v>900598.65417613997</v>
      </c>
      <c r="F42" s="35"/>
      <c r="G42" s="47" t="s">
        <v>108</v>
      </c>
      <c r="H42" s="39">
        <f t="shared" si="6"/>
        <v>30040</v>
      </c>
      <c r="I42" s="77">
        <f t="shared" si="7"/>
        <v>3.2302405499999999E-2</v>
      </c>
      <c r="J42" s="86">
        <f t="shared" si="12"/>
        <v>935021.47589276999</v>
      </c>
      <c r="K42" s="82" t="s">
        <v>220</v>
      </c>
      <c r="L42" s="39">
        <f t="shared" si="8"/>
        <v>9.61</v>
      </c>
      <c r="M42" s="77">
        <f t="shared" si="9"/>
        <v>-1.1316872400000001E-2</v>
      </c>
      <c r="N42" s="86">
        <f t="shared" si="13"/>
        <v>507309772.07177526</v>
      </c>
      <c r="O42" s="82" t="s">
        <v>296</v>
      </c>
      <c r="P42" s="39">
        <f t="shared" si="10"/>
        <v>362</v>
      </c>
      <c r="Q42" s="77">
        <f t="shared" si="11"/>
        <v>-5.4945055E-3</v>
      </c>
      <c r="R42" s="86">
        <f t="shared" si="14"/>
        <v>168124107.49007443</v>
      </c>
    </row>
    <row r="43" spans="1:18">
      <c r="A43" s="40" t="s">
        <v>167</v>
      </c>
      <c r="B43" s="11" t="s">
        <v>168</v>
      </c>
      <c r="C43" s="95">
        <v>83.8</v>
      </c>
      <c r="D43" s="92">
        <v>1.1947431000000001E-3</v>
      </c>
      <c r="E43" s="93">
        <v>33546697.21522063</v>
      </c>
      <c r="F43" s="35"/>
      <c r="G43" s="47" t="s">
        <v>76</v>
      </c>
      <c r="H43" s="39">
        <f t="shared" si="6"/>
        <v>27920</v>
      </c>
      <c r="I43" s="77">
        <f t="shared" si="7"/>
        <v>2.4587155999999999E-2</v>
      </c>
      <c r="J43" s="86">
        <f t="shared" si="12"/>
        <v>607707.18245850003</v>
      </c>
      <c r="K43" s="82" t="s">
        <v>266</v>
      </c>
      <c r="L43" s="39">
        <f t="shared" si="8"/>
        <v>53.3</v>
      </c>
      <c r="M43" s="77">
        <f t="shared" si="9"/>
        <v>-1.6605166099999999E-2</v>
      </c>
      <c r="N43" s="86">
        <f t="shared" si="13"/>
        <v>44829907.200487219</v>
      </c>
      <c r="O43" s="82" t="s">
        <v>280</v>
      </c>
      <c r="P43" s="39">
        <f t="shared" si="10"/>
        <v>811</v>
      </c>
      <c r="Q43" s="77">
        <f t="shared" si="11"/>
        <v>-6.1274509999999999E-3</v>
      </c>
      <c r="R43" s="86">
        <f t="shared" si="14"/>
        <v>1456464.31605789</v>
      </c>
    </row>
    <row r="44" spans="1:18">
      <c r="A44" s="40" t="s">
        <v>187</v>
      </c>
      <c r="B44" s="11" t="s">
        <v>188</v>
      </c>
      <c r="C44" s="95">
        <v>10280</v>
      </c>
      <c r="D44" s="92">
        <v>9.7370979999999996E-4</v>
      </c>
      <c r="E44" s="93">
        <v>1172022.93932309</v>
      </c>
      <c r="F44" s="35"/>
      <c r="G44" s="47" t="s">
        <v>136</v>
      </c>
      <c r="H44" s="39">
        <f t="shared" si="6"/>
        <v>126</v>
      </c>
      <c r="I44" s="77">
        <f t="shared" si="7"/>
        <v>2.4390243900000001E-2</v>
      </c>
      <c r="J44" s="86">
        <f t="shared" si="12"/>
        <v>76075456.769346237</v>
      </c>
      <c r="K44" s="82" t="s">
        <v>228</v>
      </c>
      <c r="L44" s="39">
        <f t="shared" si="8"/>
        <v>8.16</v>
      </c>
      <c r="M44" s="77">
        <f t="shared" si="9"/>
        <v>-1.6867469900000001E-2</v>
      </c>
      <c r="N44" s="86">
        <f t="shared" si="13"/>
        <v>2022456969.2162628</v>
      </c>
      <c r="O44" s="82" t="s">
        <v>216</v>
      </c>
      <c r="P44" s="39">
        <f t="shared" si="10"/>
        <v>239</v>
      </c>
      <c r="Q44" s="77">
        <f t="shared" si="11"/>
        <v>-8.2987552000000006E-3</v>
      </c>
      <c r="R44" s="86">
        <f t="shared" si="14"/>
        <v>6861188.9467483796</v>
      </c>
    </row>
    <row r="45" spans="1:18">
      <c r="A45" s="40" t="s">
        <v>151</v>
      </c>
      <c r="B45" s="11" t="s">
        <v>152</v>
      </c>
      <c r="C45" s="95">
        <v>17.899999999999999</v>
      </c>
      <c r="D45" s="92">
        <v>0</v>
      </c>
      <c r="E45" s="93">
        <v>158189588.07240427</v>
      </c>
      <c r="F45" s="35"/>
      <c r="G45" s="47" t="s">
        <v>184</v>
      </c>
      <c r="H45" s="44">
        <f t="shared" si="6"/>
        <v>1330</v>
      </c>
      <c r="I45" s="78">
        <f t="shared" si="7"/>
        <v>2.3076923100000001E-2</v>
      </c>
      <c r="J45" s="90">
        <f t="shared" si="12"/>
        <v>730041.87373527</v>
      </c>
      <c r="K45" s="83" t="s">
        <v>65</v>
      </c>
      <c r="L45" s="44">
        <f t="shared" si="8"/>
        <v>31.7</v>
      </c>
      <c r="M45" s="78">
        <f t="shared" si="9"/>
        <v>-1.8575851399999999E-2</v>
      </c>
      <c r="N45" s="90">
        <f t="shared" si="13"/>
        <v>42887762.318273917</v>
      </c>
      <c r="O45" s="83" t="s">
        <v>170</v>
      </c>
      <c r="P45" s="44">
        <f t="shared" si="10"/>
        <v>244</v>
      </c>
      <c r="Q45" s="78">
        <f t="shared" si="11"/>
        <v>-1.2145749000000001E-2</v>
      </c>
      <c r="R45" s="90">
        <f t="shared" si="14"/>
        <v>4427941.7871016404</v>
      </c>
    </row>
    <row r="46" spans="1:18">
      <c r="A46" s="40" t="s">
        <v>127</v>
      </c>
      <c r="B46" s="11" t="s">
        <v>128</v>
      </c>
      <c r="C46" s="95">
        <v>300</v>
      </c>
      <c r="D46" s="92">
        <v>0</v>
      </c>
      <c r="E46" s="93">
        <v>9020170.1899261307</v>
      </c>
      <c r="F46" s="35"/>
      <c r="G46" s="49" t="s">
        <v>144</v>
      </c>
      <c r="H46" s="39">
        <f t="shared" si="6"/>
        <v>6115</v>
      </c>
      <c r="I46" s="77">
        <f t="shared" si="7"/>
        <v>2.2575250799999998E-2</v>
      </c>
      <c r="J46" s="99">
        <f t="shared" si="12"/>
        <v>990503.20335157996</v>
      </c>
      <c r="K46" s="82" t="s">
        <v>186</v>
      </c>
      <c r="L46" s="39">
        <f t="shared" si="8"/>
        <v>14.2</v>
      </c>
      <c r="M46" s="77">
        <f t="shared" si="9"/>
        <v>-2.06896552E-2</v>
      </c>
      <c r="N46" s="99">
        <f t="shared" si="13"/>
        <v>468046763.56555808</v>
      </c>
      <c r="O46" s="82" t="s">
        <v>192</v>
      </c>
      <c r="P46" s="39">
        <f t="shared" si="10"/>
        <v>951</v>
      </c>
      <c r="Q46" s="77">
        <f t="shared" si="11"/>
        <v>-1.2461059199999999E-2</v>
      </c>
      <c r="R46" s="99">
        <f t="shared" si="14"/>
        <v>7179502.9787630299</v>
      </c>
    </row>
    <row r="47" spans="1:18">
      <c r="A47" s="40" t="s">
        <v>131</v>
      </c>
      <c r="B47" s="11" t="s">
        <v>132</v>
      </c>
      <c r="C47" s="95">
        <v>127</v>
      </c>
      <c r="D47" s="92">
        <v>0</v>
      </c>
      <c r="E47" s="93">
        <v>236361483.83286211</v>
      </c>
      <c r="F47" s="35"/>
      <c r="G47" s="47" t="s">
        <v>278</v>
      </c>
      <c r="H47" s="39">
        <f t="shared" si="6"/>
        <v>71.900000000000006</v>
      </c>
      <c r="I47" s="77">
        <f t="shared" si="7"/>
        <v>2.1306818200000001E-2</v>
      </c>
      <c r="J47" s="86">
        <f t="shared" si="12"/>
        <v>16060426.23931572</v>
      </c>
      <c r="K47" s="82" t="s">
        <v>72</v>
      </c>
      <c r="L47" s="39">
        <f t="shared" si="8"/>
        <v>18.5</v>
      </c>
      <c r="M47" s="77">
        <f t="shared" si="9"/>
        <v>-2.1164021200000001E-2</v>
      </c>
      <c r="N47" s="86">
        <f t="shared" si="13"/>
        <v>91204611.370995715</v>
      </c>
      <c r="O47" s="82" t="s">
        <v>88</v>
      </c>
      <c r="P47" s="39">
        <f t="shared" si="10"/>
        <v>395</v>
      </c>
      <c r="Q47" s="77">
        <f t="shared" si="11"/>
        <v>-1.2500000000000001E-2</v>
      </c>
      <c r="R47" s="86">
        <f t="shared" si="14"/>
        <v>296113812.08480108</v>
      </c>
    </row>
    <row r="48" spans="1:18">
      <c r="A48" s="40" t="s">
        <v>99</v>
      </c>
      <c r="B48" s="11" t="s">
        <v>100</v>
      </c>
      <c r="C48" s="95">
        <v>3.93</v>
      </c>
      <c r="D48" s="92">
        <v>-2.5380710999999999E-3</v>
      </c>
      <c r="E48" s="93">
        <v>4489403680.3622456</v>
      </c>
      <c r="F48" s="35"/>
      <c r="G48" s="47" t="s">
        <v>78</v>
      </c>
      <c r="H48" s="39">
        <f t="shared" si="6"/>
        <v>715700</v>
      </c>
      <c r="I48" s="77">
        <f t="shared" si="7"/>
        <v>2.06788363E-2</v>
      </c>
      <c r="J48" s="86">
        <f t="shared" si="12"/>
        <v>21029.484163929999</v>
      </c>
      <c r="K48" s="82" t="s">
        <v>260</v>
      </c>
      <c r="L48" s="39">
        <f t="shared" si="8"/>
        <v>56.1</v>
      </c>
      <c r="M48" s="77">
        <f t="shared" si="9"/>
        <v>-2.7729635999999998E-2</v>
      </c>
      <c r="N48" s="86">
        <f t="shared" si="13"/>
        <v>74809680.050532445</v>
      </c>
      <c r="O48" s="82" t="s">
        <v>256</v>
      </c>
      <c r="P48" s="39">
        <f t="shared" si="10"/>
        <v>144</v>
      </c>
      <c r="Q48" s="77">
        <f t="shared" si="11"/>
        <v>-1.3698630099999999E-2</v>
      </c>
      <c r="R48" s="86">
        <f t="shared" si="14"/>
        <v>30996400.748033281</v>
      </c>
    </row>
    <row r="49" spans="1:18">
      <c r="A49" s="40" t="s">
        <v>205</v>
      </c>
      <c r="B49" s="11" t="s">
        <v>206</v>
      </c>
      <c r="C49" s="95">
        <v>13960</v>
      </c>
      <c r="D49" s="92">
        <v>-2.8571428999999999E-3</v>
      </c>
      <c r="E49" s="93">
        <v>254048.91756474</v>
      </c>
      <c r="F49" s="35"/>
      <c r="G49" s="47" t="s">
        <v>86</v>
      </c>
      <c r="H49" s="39">
        <f t="shared" si="6"/>
        <v>5855</v>
      </c>
      <c r="I49" s="77">
        <f t="shared" si="7"/>
        <v>1.82608696E-2</v>
      </c>
      <c r="J49" s="86">
        <f t="shared" si="12"/>
        <v>4960581.1484100204</v>
      </c>
      <c r="K49" s="82" t="s">
        <v>214</v>
      </c>
      <c r="L49" s="39">
        <f t="shared" si="8"/>
        <v>9.52</v>
      </c>
      <c r="M49" s="77">
        <f t="shared" si="9"/>
        <v>-3.1536113900000003E-2</v>
      </c>
      <c r="N49" s="86">
        <f t="shared" si="13"/>
        <v>520466766.09410793</v>
      </c>
      <c r="O49" s="82" t="s">
        <v>61</v>
      </c>
      <c r="P49" s="39">
        <f t="shared" si="10"/>
        <v>825</v>
      </c>
      <c r="Q49" s="77">
        <f t="shared" si="11"/>
        <v>-1.55131265E-2</v>
      </c>
      <c r="R49" s="86">
        <f t="shared" si="14"/>
        <v>11847067.42570423</v>
      </c>
    </row>
    <row r="50" spans="1:18" ht="17.25" thickBot="1">
      <c r="A50" s="40" t="s">
        <v>241</v>
      </c>
      <c r="B50" s="11" t="s">
        <v>242</v>
      </c>
      <c r="C50" s="95">
        <v>3360</v>
      </c>
      <c r="D50" s="92">
        <v>-2.9673591000000002E-3</v>
      </c>
      <c r="E50" s="93">
        <v>908844.21427112003</v>
      </c>
      <c r="F50" s="35"/>
      <c r="G50" s="53" t="s">
        <v>272</v>
      </c>
      <c r="H50" s="37">
        <f t="shared" si="6"/>
        <v>1285</v>
      </c>
      <c r="I50" s="79">
        <f t="shared" si="7"/>
        <v>1.5810276700000001E-2</v>
      </c>
      <c r="J50" s="87">
        <f t="shared" si="12"/>
        <v>32946618.281810831</v>
      </c>
      <c r="K50" s="84" t="s">
        <v>134</v>
      </c>
      <c r="L50" s="37">
        <f t="shared" si="8"/>
        <v>77.2</v>
      </c>
      <c r="M50" s="79">
        <f t="shared" si="9"/>
        <v>-3.3792240299999998E-2</v>
      </c>
      <c r="N50" s="87">
        <f t="shared" si="13"/>
        <v>32795547.954919219</v>
      </c>
      <c r="O50" s="84" t="s">
        <v>182</v>
      </c>
      <c r="P50" s="37">
        <f t="shared" si="10"/>
        <v>227</v>
      </c>
      <c r="Q50" s="79">
        <f t="shared" si="11"/>
        <v>-1.73160173E-2</v>
      </c>
      <c r="R50" s="87">
        <f t="shared" si="14"/>
        <v>4430305.6993929297</v>
      </c>
    </row>
    <row r="51" spans="1:18">
      <c r="A51" s="40" t="s">
        <v>56</v>
      </c>
      <c r="B51" s="11" t="s">
        <v>57</v>
      </c>
      <c r="C51" s="95">
        <v>194</v>
      </c>
      <c r="D51" s="92">
        <v>-5.1282050999999999E-3</v>
      </c>
      <c r="E51" s="93">
        <v>20163284.825740971</v>
      </c>
      <c r="F51" s="35"/>
    </row>
    <row r="52" spans="1:18" ht="17.25" thickBot="1">
      <c r="A52" s="40" t="s">
        <v>295</v>
      </c>
      <c r="B52" s="11" t="s">
        <v>296</v>
      </c>
      <c r="C52" s="95">
        <v>362</v>
      </c>
      <c r="D52" s="92">
        <v>-5.4945055E-3</v>
      </c>
      <c r="E52" s="93">
        <v>168124107.49007443</v>
      </c>
      <c r="F52" s="35"/>
    </row>
    <row r="53" spans="1:18" ht="17.25" thickBot="1">
      <c r="A53" s="40" t="s">
        <v>279</v>
      </c>
      <c r="B53" s="11" t="s">
        <v>280</v>
      </c>
      <c r="C53" s="95">
        <v>811</v>
      </c>
      <c r="D53" s="92">
        <v>-6.1274509999999999E-3</v>
      </c>
      <c r="E53" s="93">
        <v>1456464.31605789</v>
      </c>
      <c r="F53" s="35"/>
      <c r="G53" s="232" t="s">
        <v>285</v>
      </c>
      <c r="H53" s="233"/>
      <c r="I53" s="233"/>
      <c r="J53" s="234"/>
      <c r="K53" s="232" t="s">
        <v>288</v>
      </c>
      <c r="L53" s="233"/>
      <c r="M53" s="233"/>
      <c r="N53" s="234"/>
      <c r="O53" s="232" t="s">
        <v>289</v>
      </c>
      <c r="P53" s="233"/>
      <c r="Q53" s="233"/>
      <c r="R53" s="234"/>
    </row>
    <row r="54" spans="1:18" ht="17.25" thickBot="1">
      <c r="A54" s="40" t="s">
        <v>179</v>
      </c>
      <c r="B54" s="11" t="s">
        <v>180</v>
      </c>
      <c r="C54" s="95">
        <v>2430</v>
      </c>
      <c r="D54" s="92">
        <v>-8.1632652999999999E-3</v>
      </c>
      <c r="E54" s="93">
        <v>3567258.9559331499</v>
      </c>
      <c r="F54" s="35"/>
      <c r="G54" s="297" t="s">
        <v>55</v>
      </c>
      <c r="H54" s="309">
        <f ca="1">NOW()</f>
        <v>44365.038248611112</v>
      </c>
      <c r="I54" s="310"/>
      <c r="J54" s="311"/>
      <c r="K54" s="300" t="s">
        <v>55</v>
      </c>
      <c r="L54" s="309">
        <f ca="1">NOW()</f>
        <v>44365.038248611112</v>
      </c>
      <c r="M54" s="310"/>
      <c r="N54" s="311"/>
      <c r="O54" s="300" t="s">
        <v>55</v>
      </c>
      <c r="P54" s="309">
        <f ca="1">NOW()</f>
        <v>44365.038248611112</v>
      </c>
      <c r="Q54" s="310"/>
      <c r="R54" s="311"/>
    </row>
    <row r="55" spans="1:18" ht="17.25" thickBot="1">
      <c r="A55" s="40" t="s">
        <v>263</v>
      </c>
      <c r="B55" s="11" t="s">
        <v>264</v>
      </c>
      <c r="C55" s="95">
        <v>72.5</v>
      </c>
      <c r="D55" s="92">
        <v>-8.2079343000000006E-3</v>
      </c>
      <c r="E55" s="93">
        <v>26049770.364998031</v>
      </c>
      <c r="F55" s="35"/>
      <c r="G55" s="294"/>
      <c r="H55" s="51" t="s">
        <v>58</v>
      </c>
      <c r="I55" s="73" t="s">
        <v>59</v>
      </c>
      <c r="J55" s="69" t="s">
        <v>294</v>
      </c>
      <c r="K55" s="249"/>
      <c r="L55" s="51" t="s">
        <v>58</v>
      </c>
      <c r="M55" s="73" t="s">
        <v>59</v>
      </c>
      <c r="N55" s="69" t="s">
        <v>294</v>
      </c>
      <c r="O55" s="249"/>
      <c r="P55" s="51" t="s">
        <v>58</v>
      </c>
      <c r="Q55" s="73" t="s">
        <v>59</v>
      </c>
      <c r="R55" s="69" t="s">
        <v>294</v>
      </c>
    </row>
    <row r="56" spans="1:18">
      <c r="A56" s="40" t="s">
        <v>89</v>
      </c>
      <c r="B56" s="11" t="s">
        <v>90</v>
      </c>
      <c r="C56" s="95">
        <v>192350</v>
      </c>
      <c r="D56" s="92">
        <v>-8.2495489000000005E-3</v>
      </c>
      <c r="E56" s="93">
        <v>16680.631711540002</v>
      </c>
      <c r="F56" s="35"/>
      <c r="G56" s="55" t="s">
        <v>230</v>
      </c>
      <c r="H56" s="38">
        <f t="shared" ref="H56:H75" si="15">_xlfn.IFNA(VLOOKUP(G56, $B$2:$D$200, 2, FALSE), "")</f>
        <v>88.7</v>
      </c>
      <c r="I56" s="76">
        <f t="shared" ref="I56:I65" si="16">_xlfn.IFNA(VLOOKUP(G56, $B$2:$D$200, 3, FALSE), "")</f>
        <v>-6.1375661400000003E-2</v>
      </c>
      <c r="J56" s="85">
        <f>_xlfn.IFNA(VLOOKUP(G56, $B$2:$E$200, 4, FALSE), "")</f>
        <v>29497693.2581954</v>
      </c>
      <c r="K56" s="81" t="s">
        <v>214</v>
      </c>
      <c r="L56" s="38">
        <f t="shared" ref="L56:L75" si="17">_xlfn.IFNA(VLOOKUP(K56, $B$2:$D$200, 2, FALSE), "")</f>
        <v>9.52</v>
      </c>
      <c r="M56" s="76">
        <f t="shared" ref="M56:M75" si="18">_xlfn.IFNA(VLOOKUP(K56, $B$2:$D$200, 3, FALSE), "")</f>
        <v>-3.1536113900000003E-2</v>
      </c>
      <c r="N56" s="85">
        <f>_xlfn.IFNA(VLOOKUP(K56, $B$2:$E$200, 4, FALSE), "")</f>
        <v>520466766.09410793</v>
      </c>
      <c r="O56" s="81" t="s">
        <v>280</v>
      </c>
      <c r="P56" s="38">
        <f t="shared" ref="P56:P75" si="19">_xlfn.IFNA(VLOOKUP(O56, $B$2:$D$200, 2, FALSE), "")</f>
        <v>811</v>
      </c>
      <c r="Q56" s="76">
        <f t="shared" ref="Q56:Q75" si="20">_xlfn.IFNA(VLOOKUP(O56, $B$2:$D$200, 3, FALSE), "")</f>
        <v>-6.1274509999999999E-3</v>
      </c>
      <c r="R56" s="85">
        <f>_xlfn.IFNA(VLOOKUP(O56, $B$2:$E$200, 4, FALSE), "")</f>
        <v>1456464.31605789</v>
      </c>
    </row>
    <row r="57" spans="1:18">
      <c r="A57" s="40" t="s">
        <v>215</v>
      </c>
      <c r="B57" s="11" t="s">
        <v>216</v>
      </c>
      <c r="C57" s="95">
        <v>239</v>
      </c>
      <c r="D57" s="92">
        <v>-8.2987552000000006E-3</v>
      </c>
      <c r="E57" s="93">
        <v>6861188.9467483796</v>
      </c>
      <c r="F57" s="35"/>
      <c r="G57" s="56" t="s">
        <v>174</v>
      </c>
      <c r="H57" s="39">
        <f t="shared" si="15"/>
        <v>112</v>
      </c>
      <c r="I57" s="77">
        <f t="shared" si="16"/>
        <v>-6.6666666700000002E-2</v>
      </c>
      <c r="J57" s="86">
        <f t="shared" ref="J57:J75" si="21">_xlfn.IFNA(VLOOKUP(G57, $B$2:$E$200, 4, FALSE), "")</f>
        <v>154026385.7506471</v>
      </c>
      <c r="K57" s="82" t="s">
        <v>134</v>
      </c>
      <c r="L57" s="39">
        <f t="shared" si="17"/>
        <v>77.2</v>
      </c>
      <c r="M57" s="77">
        <f t="shared" si="18"/>
        <v>-3.3792240299999998E-2</v>
      </c>
      <c r="N57" s="86">
        <f t="shared" ref="N57:N75" si="22">_xlfn.IFNA(VLOOKUP(K57, $B$2:$E$200, 4, FALSE), "")</f>
        <v>32795547.954919219</v>
      </c>
      <c r="O57" s="82" t="s">
        <v>216</v>
      </c>
      <c r="P57" s="39">
        <f t="shared" si="19"/>
        <v>239</v>
      </c>
      <c r="Q57" s="77">
        <f t="shared" si="20"/>
        <v>-8.2987552000000006E-3</v>
      </c>
      <c r="R57" s="86">
        <f t="shared" ref="R57:R75" si="23">_xlfn.IFNA(VLOOKUP(O57, $B$2:$E$200, 4, FALSE), "")</f>
        <v>6861188.9467483796</v>
      </c>
    </row>
    <row r="58" spans="1:18">
      <c r="A58" s="40" t="s">
        <v>165</v>
      </c>
      <c r="B58" s="11" t="s">
        <v>166</v>
      </c>
      <c r="C58" s="95">
        <v>1065</v>
      </c>
      <c r="D58" s="92">
        <v>-9.3023255999999995E-3</v>
      </c>
      <c r="E58" s="93">
        <v>1088751.00644268</v>
      </c>
      <c r="F58" s="35"/>
      <c r="G58" s="56" t="s">
        <v>210</v>
      </c>
      <c r="H58" s="39">
        <f t="shared" si="15"/>
        <v>86.6</v>
      </c>
      <c r="I58" s="77">
        <f t="shared" si="16"/>
        <v>-6.6810344800000004E-2</v>
      </c>
      <c r="J58" s="86">
        <f t="shared" si="21"/>
        <v>43809942.626930803</v>
      </c>
      <c r="K58" s="82" t="s">
        <v>212</v>
      </c>
      <c r="L58" s="39">
        <f t="shared" si="17"/>
        <v>53.3</v>
      </c>
      <c r="M58" s="77">
        <f t="shared" si="18"/>
        <v>-3.9639639599999998E-2</v>
      </c>
      <c r="N58" s="86">
        <f t="shared" si="22"/>
        <v>125766766.64752071</v>
      </c>
      <c r="O58" s="82" t="s">
        <v>170</v>
      </c>
      <c r="P58" s="39">
        <f t="shared" si="19"/>
        <v>244</v>
      </c>
      <c r="Q58" s="77">
        <f t="shared" si="20"/>
        <v>-1.2145749000000001E-2</v>
      </c>
      <c r="R58" s="86">
        <f t="shared" si="23"/>
        <v>4427941.7871016404</v>
      </c>
    </row>
    <row r="59" spans="1:18">
      <c r="A59" s="40" t="s">
        <v>219</v>
      </c>
      <c r="B59" s="11" t="s">
        <v>220</v>
      </c>
      <c r="C59" s="95">
        <v>9.61</v>
      </c>
      <c r="D59" s="92">
        <v>-1.1316872400000001E-2</v>
      </c>
      <c r="E59" s="93">
        <v>507309772.07177526</v>
      </c>
      <c r="F59" s="35"/>
      <c r="G59" s="56" t="s">
        <v>112</v>
      </c>
      <c r="H59" s="39">
        <f t="shared" si="15"/>
        <v>125</v>
      </c>
      <c r="I59" s="77">
        <f t="shared" si="16"/>
        <v>-6.7164179099999999E-2</v>
      </c>
      <c r="J59" s="86">
        <f t="shared" si="21"/>
        <v>94705588.794595316</v>
      </c>
      <c r="K59" s="82" t="s">
        <v>202</v>
      </c>
      <c r="L59" s="39">
        <f t="shared" si="17"/>
        <v>84.9</v>
      </c>
      <c r="M59" s="77">
        <f t="shared" si="18"/>
        <v>-5.66666667E-2</v>
      </c>
      <c r="N59" s="86">
        <f t="shared" si="22"/>
        <v>64830479.075062983</v>
      </c>
      <c r="O59" s="82" t="s">
        <v>192</v>
      </c>
      <c r="P59" s="39">
        <f t="shared" si="19"/>
        <v>951</v>
      </c>
      <c r="Q59" s="77">
        <f t="shared" si="20"/>
        <v>-1.2461059199999999E-2</v>
      </c>
      <c r="R59" s="86">
        <f t="shared" si="23"/>
        <v>7179502.9787630299</v>
      </c>
    </row>
    <row r="60" spans="1:18">
      <c r="A60" s="40" t="s">
        <v>169</v>
      </c>
      <c r="B60" s="11" t="s">
        <v>170</v>
      </c>
      <c r="C60" s="95">
        <v>244</v>
      </c>
      <c r="D60" s="92">
        <v>-1.2145749000000001E-2</v>
      </c>
      <c r="E60" s="93">
        <v>4427941.7871016404</v>
      </c>
      <c r="F60" s="35"/>
      <c r="G60" s="56" t="s">
        <v>268</v>
      </c>
      <c r="H60" s="39">
        <f t="shared" si="15"/>
        <v>24.8</v>
      </c>
      <c r="I60" s="77">
        <f t="shared" si="16"/>
        <v>-7.1161048700000007E-2</v>
      </c>
      <c r="J60" s="90">
        <f t="shared" si="21"/>
        <v>387219426.52260214</v>
      </c>
      <c r="K60" s="83" t="s">
        <v>240</v>
      </c>
      <c r="L60" s="44">
        <f t="shared" si="17"/>
        <v>85.7</v>
      </c>
      <c r="M60" s="78">
        <f t="shared" si="18"/>
        <v>-5.82417582E-2</v>
      </c>
      <c r="N60" s="90">
        <f t="shared" si="22"/>
        <v>33891790.721091859</v>
      </c>
      <c r="O60" s="83" t="s">
        <v>88</v>
      </c>
      <c r="P60" s="44">
        <f t="shared" si="19"/>
        <v>395</v>
      </c>
      <c r="Q60" s="78">
        <f t="shared" si="20"/>
        <v>-1.2500000000000001E-2</v>
      </c>
      <c r="R60" s="90">
        <f t="shared" si="23"/>
        <v>296113812.08480108</v>
      </c>
    </row>
    <row r="61" spans="1:18">
      <c r="A61" s="40" t="s">
        <v>191</v>
      </c>
      <c r="B61" s="11" t="s">
        <v>192</v>
      </c>
      <c r="C61" s="95">
        <v>951</v>
      </c>
      <c r="D61" s="92">
        <v>-1.2461059199999999E-2</v>
      </c>
      <c r="E61" s="93">
        <v>7179502.9787630299</v>
      </c>
      <c r="F61" s="35"/>
      <c r="G61" s="60" t="s">
        <v>232</v>
      </c>
      <c r="H61" s="45">
        <f t="shared" si="15"/>
        <v>96.2</v>
      </c>
      <c r="I61" s="80">
        <f t="shared" si="16"/>
        <v>-8.3809523799999994E-2</v>
      </c>
      <c r="J61" s="99">
        <f t="shared" si="21"/>
        <v>139596486.32968521</v>
      </c>
      <c r="K61" s="82" t="s">
        <v>230</v>
      </c>
      <c r="L61" s="39">
        <f t="shared" si="17"/>
        <v>88.7</v>
      </c>
      <c r="M61" s="77">
        <f t="shared" si="18"/>
        <v>-6.1375661400000003E-2</v>
      </c>
      <c r="N61" s="99">
        <f t="shared" si="22"/>
        <v>29497693.2581954</v>
      </c>
      <c r="O61" s="82" t="s">
        <v>256</v>
      </c>
      <c r="P61" s="39">
        <f t="shared" si="19"/>
        <v>144</v>
      </c>
      <c r="Q61" s="77">
        <f t="shared" si="20"/>
        <v>-1.3698630099999999E-2</v>
      </c>
      <c r="R61" s="99">
        <f t="shared" si="23"/>
        <v>30996400.748033281</v>
      </c>
    </row>
    <row r="62" spans="1:18">
      <c r="A62" s="40" t="s">
        <v>87</v>
      </c>
      <c r="B62" s="11" t="s">
        <v>88</v>
      </c>
      <c r="C62" s="95">
        <v>395</v>
      </c>
      <c r="D62" s="92">
        <v>-1.2500000000000001E-2</v>
      </c>
      <c r="E62" s="93">
        <v>296113812.08480108</v>
      </c>
      <c r="F62" s="35"/>
      <c r="G62" s="56" t="s">
        <v>198</v>
      </c>
      <c r="H62" s="39">
        <f t="shared" si="15"/>
        <v>13.7</v>
      </c>
      <c r="I62" s="77">
        <f t="shared" si="16"/>
        <v>-8.6666666700000006E-2</v>
      </c>
      <c r="J62" s="86">
        <f t="shared" si="21"/>
        <v>1013411161.8917978</v>
      </c>
      <c r="K62" s="82" t="s">
        <v>210</v>
      </c>
      <c r="L62" s="39">
        <f t="shared" si="17"/>
        <v>86.6</v>
      </c>
      <c r="M62" s="77">
        <f t="shared" si="18"/>
        <v>-6.6810344800000004E-2</v>
      </c>
      <c r="N62" s="86">
        <f t="shared" si="22"/>
        <v>43809942.626930803</v>
      </c>
      <c r="O62" s="82" t="s">
        <v>61</v>
      </c>
      <c r="P62" s="39">
        <f t="shared" si="19"/>
        <v>825</v>
      </c>
      <c r="Q62" s="77">
        <f t="shared" si="20"/>
        <v>-1.55131265E-2</v>
      </c>
      <c r="R62" s="86">
        <f t="shared" si="23"/>
        <v>11847067.42570423</v>
      </c>
    </row>
    <row r="63" spans="1:18">
      <c r="A63" s="40" t="s">
        <v>255</v>
      </c>
      <c r="B63" s="11" t="s">
        <v>256</v>
      </c>
      <c r="C63" s="95">
        <v>144</v>
      </c>
      <c r="D63" s="92">
        <v>-1.3698630099999999E-2</v>
      </c>
      <c r="E63" s="93">
        <v>30996400.748033281</v>
      </c>
      <c r="F63" s="35"/>
      <c r="G63" s="56" t="s">
        <v>238</v>
      </c>
      <c r="H63" s="39">
        <f t="shared" si="15"/>
        <v>78.7</v>
      </c>
      <c r="I63" s="77">
        <f t="shared" si="16"/>
        <v>-0.1005714286</v>
      </c>
      <c r="J63" s="86">
        <f t="shared" si="21"/>
        <v>181664329.02842975</v>
      </c>
      <c r="K63" s="82" t="s">
        <v>268</v>
      </c>
      <c r="L63" s="39">
        <f t="shared" si="17"/>
        <v>24.8</v>
      </c>
      <c r="M63" s="77">
        <f t="shared" si="18"/>
        <v>-7.1161048700000007E-2</v>
      </c>
      <c r="N63" s="86">
        <f t="shared" si="22"/>
        <v>387219426.52260214</v>
      </c>
      <c r="O63" s="82" t="s">
        <v>182</v>
      </c>
      <c r="P63" s="39">
        <f t="shared" si="19"/>
        <v>227</v>
      </c>
      <c r="Q63" s="77">
        <f t="shared" si="20"/>
        <v>-1.73160173E-2</v>
      </c>
      <c r="R63" s="86">
        <f t="shared" si="23"/>
        <v>4430305.6993929297</v>
      </c>
    </row>
    <row r="64" spans="1:18">
      <c r="A64" s="40" t="s">
        <v>60</v>
      </c>
      <c r="B64" s="11" t="s">
        <v>61</v>
      </c>
      <c r="C64" s="95">
        <v>825</v>
      </c>
      <c r="D64" s="92">
        <v>-1.55131265E-2</v>
      </c>
      <c r="E64" s="93">
        <v>11847067.42570423</v>
      </c>
      <c r="F64" s="35"/>
      <c r="G64" s="56" t="s">
        <v>140</v>
      </c>
      <c r="H64" s="39">
        <f t="shared" si="15"/>
        <v>2320</v>
      </c>
      <c r="I64" s="77">
        <f t="shared" si="16"/>
        <v>-0.1076923077</v>
      </c>
      <c r="J64" s="86">
        <f t="shared" si="21"/>
        <v>2747270.2305600899</v>
      </c>
      <c r="K64" s="82" t="s">
        <v>232</v>
      </c>
      <c r="L64" s="39">
        <f t="shared" si="17"/>
        <v>96.2</v>
      </c>
      <c r="M64" s="77">
        <f t="shared" si="18"/>
        <v>-8.3809523799999994E-2</v>
      </c>
      <c r="N64" s="86">
        <f t="shared" si="22"/>
        <v>139596486.32968521</v>
      </c>
      <c r="O64" s="82" t="s">
        <v>246</v>
      </c>
      <c r="P64" s="39">
        <f t="shared" si="19"/>
        <v>250</v>
      </c>
      <c r="Q64" s="77">
        <f t="shared" si="20"/>
        <v>-1.9607843100000001E-2</v>
      </c>
      <c r="R64" s="86">
        <f t="shared" si="23"/>
        <v>9869888.8982681707</v>
      </c>
    </row>
    <row r="65" spans="1:18" ht="17.25" thickBot="1">
      <c r="A65" s="40" t="s">
        <v>265</v>
      </c>
      <c r="B65" s="11" t="s">
        <v>266</v>
      </c>
      <c r="C65" s="95">
        <v>53.3</v>
      </c>
      <c r="D65" s="92">
        <v>-1.6605166099999999E-2</v>
      </c>
      <c r="E65" s="93">
        <v>44829907.200487219</v>
      </c>
      <c r="F65" s="35"/>
      <c r="G65" s="57" t="s">
        <v>282</v>
      </c>
      <c r="H65" s="37">
        <f t="shared" si="15"/>
        <v>48</v>
      </c>
      <c r="I65" s="79">
        <f t="shared" si="16"/>
        <v>-0.14132379249999999</v>
      </c>
      <c r="J65" s="87">
        <f t="shared" si="21"/>
        <v>306943266.07221067</v>
      </c>
      <c r="K65" s="84" t="s">
        <v>198</v>
      </c>
      <c r="L65" s="37">
        <f t="shared" si="17"/>
        <v>13.7</v>
      </c>
      <c r="M65" s="79">
        <f t="shared" si="18"/>
        <v>-8.6666666700000006E-2</v>
      </c>
      <c r="N65" s="87">
        <f t="shared" si="22"/>
        <v>1013411161.8917978</v>
      </c>
      <c r="O65" s="84" t="s">
        <v>284</v>
      </c>
      <c r="P65" s="37">
        <f t="shared" si="19"/>
        <v>193</v>
      </c>
      <c r="Q65" s="79">
        <f t="shared" si="20"/>
        <v>-2.0304568499999998E-2</v>
      </c>
      <c r="R65" s="87">
        <f t="shared" si="23"/>
        <v>6185887.1101562902</v>
      </c>
    </row>
    <row r="66" spans="1:18">
      <c r="A66" s="40" t="s">
        <v>227</v>
      </c>
      <c r="B66" s="11" t="s">
        <v>228</v>
      </c>
      <c r="C66" s="95">
        <v>8.16</v>
      </c>
      <c r="D66" s="92">
        <v>-1.6867469900000001E-2</v>
      </c>
      <c r="E66" s="93">
        <v>2022456969.2162628</v>
      </c>
      <c r="F66" s="35"/>
      <c r="G66" s="56" t="s">
        <v>234</v>
      </c>
      <c r="H66" s="38">
        <f t="shared" si="15"/>
        <v>270</v>
      </c>
      <c r="I66" s="76">
        <f t="shared" ref="I66:I75" si="24">_xlfn.IFNA(VLOOKUP(G66, $B$2:$D$200, 3, FALSE), "")</f>
        <v>-0.14285714290000001</v>
      </c>
      <c r="J66" s="85">
        <f t="shared" si="21"/>
        <v>37817412.717797287</v>
      </c>
      <c r="K66" s="81" t="s">
        <v>238</v>
      </c>
      <c r="L66" s="38">
        <f t="shared" si="17"/>
        <v>78.7</v>
      </c>
      <c r="M66" s="76">
        <f t="shared" si="18"/>
        <v>-0.1005714286</v>
      </c>
      <c r="N66" s="85">
        <f t="shared" si="22"/>
        <v>181664329.02842975</v>
      </c>
      <c r="O66" s="81" t="s">
        <v>54</v>
      </c>
      <c r="P66" s="38">
        <f t="shared" si="19"/>
        <v>238</v>
      </c>
      <c r="Q66" s="76">
        <f t="shared" si="20"/>
        <v>-2.05761317E-2</v>
      </c>
      <c r="R66" s="85">
        <f t="shared" si="23"/>
        <v>7823241.2344867298</v>
      </c>
    </row>
    <row r="67" spans="1:18">
      <c r="A67" s="40" t="s">
        <v>181</v>
      </c>
      <c r="B67" s="11" t="s">
        <v>182</v>
      </c>
      <c r="C67" s="95">
        <v>227</v>
      </c>
      <c r="D67" s="92">
        <v>-1.73160173E-2</v>
      </c>
      <c r="E67" s="93">
        <v>4430305.6993929297</v>
      </c>
      <c r="F67" s="35"/>
      <c r="G67" s="56" t="s">
        <v>236</v>
      </c>
      <c r="H67" s="39">
        <f t="shared" si="15"/>
        <v>15.1</v>
      </c>
      <c r="I67" s="77">
        <f t="shared" si="24"/>
        <v>-0.15642458100000001</v>
      </c>
      <c r="J67" s="86">
        <f t="shared" si="21"/>
        <v>1282243039.4965937</v>
      </c>
      <c r="K67" s="82" t="s">
        <v>282</v>
      </c>
      <c r="L67" s="39">
        <f t="shared" si="17"/>
        <v>48</v>
      </c>
      <c r="M67" s="77">
        <f t="shared" si="18"/>
        <v>-0.14132379249999999</v>
      </c>
      <c r="N67" s="86">
        <f t="shared" si="22"/>
        <v>306943266.07221067</v>
      </c>
      <c r="O67" s="82" t="s">
        <v>258</v>
      </c>
      <c r="P67" s="39">
        <f t="shared" si="19"/>
        <v>398</v>
      </c>
      <c r="Q67" s="77">
        <f t="shared" si="20"/>
        <v>-2.4509803899999998E-2</v>
      </c>
      <c r="R67" s="86">
        <f t="shared" si="23"/>
        <v>2543461.55128536</v>
      </c>
    </row>
    <row r="68" spans="1:18">
      <c r="A68" s="40" t="s">
        <v>64</v>
      </c>
      <c r="B68" s="11" t="s">
        <v>65</v>
      </c>
      <c r="C68" s="95">
        <v>31.7</v>
      </c>
      <c r="D68" s="92">
        <v>-1.8575851399999999E-2</v>
      </c>
      <c r="E68" s="93">
        <v>42887762.318273917</v>
      </c>
      <c r="F68" s="35"/>
      <c r="G68" s="56" t="s">
        <v>250</v>
      </c>
      <c r="H68" s="39">
        <f t="shared" si="15"/>
        <v>53.1</v>
      </c>
      <c r="I68" s="77">
        <f t="shared" si="24"/>
        <v>-0.16246056780000001</v>
      </c>
      <c r="J68" s="86">
        <f t="shared" si="21"/>
        <v>265721949.88835746</v>
      </c>
      <c r="K68" s="82" t="s">
        <v>236</v>
      </c>
      <c r="L68" s="39">
        <f t="shared" si="17"/>
        <v>15.1</v>
      </c>
      <c r="M68" s="77">
        <f t="shared" si="18"/>
        <v>-0.15642458100000001</v>
      </c>
      <c r="N68" s="86">
        <f t="shared" si="22"/>
        <v>1282243039.4965937</v>
      </c>
      <c r="O68" s="82" t="s">
        <v>262</v>
      </c>
      <c r="P68" s="39">
        <f t="shared" si="19"/>
        <v>474</v>
      </c>
      <c r="Q68" s="77">
        <f t="shared" si="20"/>
        <v>-2.6694045199999999E-2</v>
      </c>
      <c r="R68" s="86">
        <f t="shared" si="23"/>
        <v>3434261.0185447298</v>
      </c>
    </row>
    <row r="69" spans="1:18">
      <c r="A69" s="40" t="s">
        <v>145</v>
      </c>
      <c r="B69" s="11" t="s">
        <v>146</v>
      </c>
      <c r="C69" s="95">
        <v>8945</v>
      </c>
      <c r="D69" s="92">
        <v>-1.9188596499999998E-2</v>
      </c>
      <c r="E69" s="93">
        <v>205252.96035996999</v>
      </c>
      <c r="F69" s="35"/>
      <c r="G69" s="56" t="s">
        <v>252</v>
      </c>
      <c r="H69" s="39">
        <f t="shared" si="15"/>
        <v>85.2</v>
      </c>
      <c r="I69" s="77">
        <f t="shared" si="24"/>
        <v>-0.1647058824</v>
      </c>
      <c r="J69" s="86">
        <f t="shared" si="21"/>
        <v>81526480.064099669</v>
      </c>
      <c r="K69" s="82" t="s">
        <v>250</v>
      </c>
      <c r="L69" s="39">
        <f t="shared" si="17"/>
        <v>53.1</v>
      </c>
      <c r="M69" s="77">
        <f t="shared" si="18"/>
        <v>-0.16246056780000001</v>
      </c>
      <c r="N69" s="86">
        <f t="shared" si="22"/>
        <v>265721949.88835746</v>
      </c>
      <c r="O69" s="82" t="s">
        <v>226</v>
      </c>
      <c r="P69" s="39">
        <f t="shared" si="19"/>
        <v>210</v>
      </c>
      <c r="Q69" s="77">
        <f t="shared" si="20"/>
        <v>-2.77777778E-2</v>
      </c>
      <c r="R69" s="86">
        <f t="shared" si="23"/>
        <v>6154966.8346351301</v>
      </c>
    </row>
    <row r="70" spans="1:18">
      <c r="A70" s="40" t="s">
        <v>245</v>
      </c>
      <c r="B70" s="11" t="s">
        <v>246</v>
      </c>
      <c r="C70" s="95">
        <v>250</v>
      </c>
      <c r="D70" s="92">
        <v>-1.9607843100000001E-2</v>
      </c>
      <c r="E70" s="93">
        <v>9869888.8982681707</v>
      </c>
      <c r="F70" s="35"/>
      <c r="G70" s="56" t="s">
        <v>162</v>
      </c>
      <c r="H70" s="39">
        <f t="shared" si="15"/>
        <v>619</v>
      </c>
      <c r="I70" s="77">
        <f t="shared" si="24"/>
        <v>-0.17024128690000001</v>
      </c>
      <c r="J70" s="90">
        <f t="shared" si="21"/>
        <v>164913879.06872371</v>
      </c>
      <c r="K70" s="83" t="s">
        <v>252</v>
      </c>
      <c r="L70" s="44">
        <f t="shared" si="17"/>
        <v>85.2</v>
      </c>
      <c r="M70" s="78">
        <f t="shared" si="18"/>
        <v>-0.1647058824</v>
      </c>
      <c r="N70" s="90">
        <f t="shared" si="22"/>
        <v>81526480.064099669</v>
      </c>
      <c r="O70" s="83" t="s">
        <v>270</v>
      </c>
      <c r="P70" s="44">
        <f t="shared" si="19"/>
        <v>329</v>
      </c>
      <c r="Q70" s="78">
        <f t="shared" si="20"/>
        <v>-3.8011695900000003E-2</v>
      </c>
      <c r="R70" s="90">
        <f t="shared" si="23"/>
        <v>15748487.820219571</v>
      </c>
    </row>
    <row r="71" spans="1:18">
      <c r="A71" s="40" t="s">
        <v>243</v>
      </c>
      <c r="B71" s="11" t="s">
        <v>244</v>
      </c>
      <c r="C71" s="95">
        <v>1475</v>
      </c>
      <c r="D71" s="92">
        <v>-1.9933554799999999E-2</v>
      </c>
      <c r="E71" s="93">
        <v>2147105.99330222</v>
      </c>
      <c r="F71" s="35"/>
      <c r="G71" s="60" t="s">
        <v>254</v>
      </c>
      <c r="H71" s="45">
        <f t="shared" si="15"/>
        <v>16.399999999999999</v>
      </c>
      <c r="I71" s="80">
        <f t="shared" si="24"/>
        <v>-0.1717171717</v>
      </c>
      <c r="J71" s="99">
        <f t="shared" si="21"/>
        <v>556883014.02727389</v>
      </c>
      <c r="K71" s="82" t="s">
        <v>254</v>
      </c>
      <c r="L71" s="39">
        <f t="shared" si="17"/>
        <v>16.399999999999999</v>
      </c>
      <c r="M71" s="77">
        <f t="shared" si="18"/>
        <v>-0.1717171717</v>
      </c>
      <c r="N71" s="99">
        <f t="shared" si="22"/>
        <v>556883014.02727389</v>
      </c>
      <c r="O71" s="82" t="s">
        <v>200</v>
      </c>
      <c r="P71" s="39">
        <f t="shared" si="19"/>
        <v>165</v>
      </c>
      <c r="Q71" s="77">
        <f t="shared" si="20"/>
        <v>-5.1724137900000001E-2</v>
      </c>
      <c r="R71" s="99">
        <f t="shared" si="23"/>
        <v>12054763.142923109</v>
      </c>
    </row>
    <row r="72" spans="1:18">
      <c r="A72" s="40" t="s">
        <v>283</v>
      </c>
      <c r="B72" s="11" t="s">
        <v>284</v>
      </c>
      <c r="C72" s="95">
        <v>193</v>
      </c>
      <c r="D72" s="92">
        <v>-2.0304568499999998E-2</v>
      </c>
      <c r="E72" s="93">
        <v>6185887.1101562902</v>
      </c>
      <c r="F72" s="35"/>
      <c r="G72" s="56" t="s">
        <v>218</v>
      </c>
      <c r="H72" s="39">
        <f t="shared" si="15"/>
        <v>4.55</v>
      </c>
      <c r="I72" s="77">
        <f t="shared" si="24"/>
        <v>-0.19753086419999999</v>
      </c>
      <c r="J72" s="86">
        <f t="shared" si="21"/>
        <v>3161838565.0367255</v>
      </c>
      <c r="K72" s="82" t="s">
        <v>218</v>
      </c>
      <c r="L72" s="39">
        <f t="shared" si="17"/>
        <v>4.55</v>
      </c>
      <c r="M72" s="77">
        <f t="shared" si="18"/>
        <v>-0.19753086419999999</v>
      </c>
      <c r="N72" s="86">
        <f t="shared" si="22"/>
        <v>3161838565.0367255</v>
      </c>
      <c r="O72" s="82" t="s">
        <v>174</v>
      </c>
      <c r="P72" s="39">
        <f t="shared" si="19"/>
        <v>112</v>
      </c>
      <c r="Q72" s="77">
        <f t="shared" si="20"/>
        <v>-6.6666666700000002E-2</v>
      </c>
      <c r="R72" s="86">
        <f t="shared" si="23"/>
        <v>154026385.7506471</v>
      </c>
    </row>
    <row r="73" spans="1:18">
      <c r="A73" s="40" t="s">
        <v>53</v>
      </c>
      <c r="B73" s="11" t="s">
        <v>54</v>
      </c>
      <c r="C73" s="95">
        <v>238</v>
      </c>
      <c r="D73" s="92">
        <v>-2.05761317E-2</v>
      </c>
      <c r="E73" s="93">
        <v>7823241.2344867298</v>
      </c>
      <c r="F73" s="35"/>
      <c r="G73" s="56" t="s">
        <v>172</v>
      </c>
      <c r="H73" s="39">
        <f t="shared" si="15"/>
        <v>4.0999999999999996</v>
      </c>
      <c r="I73" s="77">
        <f t="shared" si="24"/>
        <v>-0.19765166340000001</v>
      </c>
      <c r="J73" s="86">
        <f t="shared" si="21"/>
        <v>3562084283.0195646</v>
      </c>
      <c r="K73" s="82" t="s">
        <v>172</v>
      </c>
      <c r="L73" s="39">
        <f t="shared" si="17"/>
        <v>4.0999999999999996</v>
      </c>
      <c r="M73" s="77">
        <f t="shared" si="18"/>
        <v>-0.19765166340000001</v>
      </c>
      <c r="N73" s="86">
        <f t="shared" si="22"/>
        <v>3562084283.0195646</v>
      </c>
      <c r="O73" s="82" t="s">
        <v>112</v>
      </c>
      <c r="P73" s="39">
        <f t="shared" si="19"/>
        <v>125</v>
      </c>
      <c r="Q73" s="77">
        <f t="shared" si="20"/>
        <v>-6.7164179099999999E-2</v>
      </c>
      <c r="R73" s="86">
        <f t="shared" si="23"/>
        <v>94705588.794595316</v>
      </c>
    </row>
    <row r="74" spans="1:18">
      <c r="A74" s="40" t="s">
        <v>123</v>
      </c>
      <c r="B74" s="11" t="s">
        <v>124</v>
      </c>
      <c r="C74" s="95">
        <v>2380</v>
      </c>
      <c r="D74" s="92">
        <v>-2.05761317E-2</v>
      </c>
      <c r="E74" s="93">
        <v>1529685.6517678199</v>
      </c>
      <c r="F74" s="35"/>
      <c r="G74" s="56" t="s">
        <v>208</v>
      </c>
      <c r="H74" s="39">
        <f t="shared" si="15"/>
        <v>72</v>
      </c>
      <c r="I74" s="77">
        <f t="shared" si="24"/>
        <v>-0.19821826279999999</v>
      </c>
      <c r="J74" s="86">
        <f t="shared" si="21"/>
        <v>270882203.28822315</v>
      </c>
      <c r="K74" s="82" t="s">
        <v>208</v>
      </c>
      <c r="L74" s="39">
        <f t="shared" si="17"/>
        <v>72</v>
      </c>
      <c r="M74" s="77">
        <f t="shared" si="18"/>
        <v>-0.19821826279999999</v>
      </c>
      <c r="N74" s="86">
        <f t="shared" si="22"/>
        <v>270882203.28822315</v>
      </c>
      <c r="O74" s="82" t="s">
        <v>234</v>
      </c>
      <c r="P74" s="39">
        <f t="shared" si="19"/>
        <v>270</v>
      </c>
      <c r="Q74" s="77">
        <f t="shared" si="20"/>
        <v>-0.14285714290000001</v>
      </c>
      <c r="R74" s="86">
        <f t="shared" si="23"/>
        <v>37817412.717797287</v>
      </c>
    </row>
    <row r="75" spans="1:18" ht="17.25" thickBot="1">
      <c r="A75" s="40" t="s">
        <v>185</v>
      </c>
      <c r="B75" s="11" t="s">
        <v>186</v>
      </c>
      <c r="C75" s="95">
        <v>14.2</v>
      </c>
      <c r="D75" s="92">
        <v>-2.06896552E-2</v>
      </c>
      <c r="E75" s="93">
        <v>468046763.56555808</v>
      </c>
      <c r="F75" s="35"/>
      <c r="G75" s="57" t="s">
        <v>122</v>
      </c>
      <c r="H75" s="37">
        <f t="shared" si="15"/>
        <v>18.899999999999999</v>
      </c>
      <c r="I75" s="79">
        <f t="shared" si="24"/>
        <v>-0.21900826449999999</v>
      </c>
      <c r="J75" s="87">
        <f t="shared" si="21"/>
        <v>915145076.4061861</v>
      </c>
      <c r="K75" s="84" t="s">
        <v>122</v>
      </c>
      <c r="L75" s="37">
        <f t="shared" si="17"/>
        <v>18.899999999999999</v>
      </c>
      <c r="M75" s="79">
        <f t="shared" si="18"/>
        <v>-0.21900826449999999</v>
      </c>
      <c r="N75" s="87">
        <f t="shared" si="22"/>
        <v>915145076.4061861</v>
      </c>
      <c r="O75" s="84" t="s">
        <v>162</v>
      </c>
      <c r="P75" s="37">
        <f t="shared" si="19"/>
        <v>619</v>
      </c>
      <c r="Q75" s="79">
        <f t="shared" si="20"/>
        <v>-0.17024128690000001</v>
      </c>
      <c r="R75" s="87">
        <f t="shared" si="23"/>
        <v>164913879.06872371</v>
      </c>
    </row>
    <row r="76" spans="1:18">
      <c r="A76" s="40" t="s">
        <v>71</v>
      </c>
      <c r="B76" s="11" t="s">
        <v>72</v>
      </c>
      <c r="C76" s="95">
        <v>18.5</v>
      </c>
      <c r="D76" s="92">
        <v>-2.1164021200000001E-2</v>
      </c>
      <c r="E76" s="93">
        <v>91204611.370995715</v>
      </c>
      <c r="F76" s="35"/>
      <c r="G76" s="35"/>
      <c r="H76" s="35"/>
      <c r="I76" s="35"/>
    </row>
    <row r="77" spans="1:18">
      <c r="A77" s="40" t="s">
        <v>203</v>
      </c>
      <c r="B77" s="11" t="s">
        <v>204</v>
      </c>
      <c r="C77" s="95">
        <v>2975</v>
      </c>
      <c r="D77" s="92">
        <v>-2.13815789E-2</v>
      </c>
      <c r="E77" s="93">
        <v>1974256.1998235499</v>
      </c>
      <c r="F77" s="35"/>
      <c r="G77" s="35"/>
      <c r="H77" s="35"/>
      <c r="I77" s="35"/>
    </row>
    <row r="78" spans="1:18">
      <c r="A78" s="40" t="s">
        <v>273</v>
      </c>
      <c r="B78" s="11" t="s">
        <v>274</v>
      </c>
      <c r="C78" s="95">
        <v>7335</v>
      </c>
      <c r="D78" s="92">
        <v>-2.1999999999999999E-2</v>
      </c>
      <c r="E78" s="93">
        <v>633009.94632625999</v>
      </c>
      <c r="F78" s="35"/>
      <c r="G78" s="35"/>
      <c r="H78" s="35"/>
      <c r="I78" s="35"/>
    </row>
    <row r="79" spans="1:18">
      <c r="A79" s="40" t="s">
        <v>117</v>
      </c>
      <c r="B79" s="11" t="s">
        <v>118</v>
      </c>
      <c r="C79" s="95">
        <v>4810</v>
      </c>
      <c r="D79" s="92">
        <v>-2.3350253800000002E-2</v>
      </c>
      <c r="E79" s="93">
        <v>915856.95827671001</v>
      </c>
      <c r="F79" s="35"/>
      <c r="G79" s="35"/>
      <c r="H79" s="35"/>
      <c r="I79" s="35"/>
    </row>
    <row r="80" spans="1:18">
      <c r="A80" s="40" t="s">
        <v>257</v>
      </c>
      <c r="B80" s="11" t="s">
        <v>258</v>
      </c>
      <c r="C80" s="95">
        <v>398</v>
      </c>
      <c r="D80" s="92">
        <v>-2.4509803899999998E-2</v>
      </c>
      <c r="E80" s="93">
        <v>2543461.55128536</v>
      </c>
      <c r="F80" s="35"/>
      <c r="G80" s="35"/>
      <c r="H80" s="35"/>
      <c r="I80" s="35"/>
    </row>
    <row r="81" spans="1:9">
      <c r="A81" s="40" t="s">
        <v>261</v>
      </c>
      <c r="B81" s="11" t="s">
        <v>262</v>
      </c>
      <c r="C81" s="95">
        <v>474</v>
      </c>
      <c r="D81" s="92">
        <v>-2.6694045199999999E-2</v>
      </c>
      <c r="E81" s="93">
        <v>3434261.0185447298</v>
      </c>
      <c r="F81" s="35"/>
      <c r="G81" s="35"/>
      <c r="H81" s="35"/>
      <c r="I81" s="35"/>
    </row>
    <row r="82" spans="1:9">
      <c r="A82" s="40" t="s">
        <v>259</v>
      </c>
      <c r="B82" s="11" t="s">
        <v>260</v>
      </c>
      <c r="C82" s="95">
        <v>56.1</v>
      </c>
      <c r="D82" s="92">
        <v>-2.7729635999999998E-2</v>
      </c>
      <c r="E82" s="93">
        <v>74809680.050532445</v>
      </c>
      <c r="F82" s="35"/>
      <c r="G82" s="35"/>
      <c r="H82" s="35"/>
      <c r="I82" s="35"/>
    </row>
    <row r="83" spans="1:9">
      <c r="A83" s="40" t="s">
        <v>247</v>
      </c>
      <c r="B83" s="11" t="s">
        <v>248</v>
      </c>
      <c r="C83" s="95">
        <v>1225</v>
      </c>
      <c r="D83" s="92">
        <v>-2.77777778E-2</v>
      </c>
      <c r="E83" s="93">
        <v>23730273.866704829</v>
      </c>
      <c r="F83" s="35"/>
      <c r="G83" s="35"/>
      <c r="H83" s="35"/>
      <c r="I83" s="35"/>
    </row>
    <row r="84" spans="1:9">
      <c r="A84" s="40" t="s">
        <v>225</v>
      </c>
      <c r="B84" s="11" t="s">
        <v>226</v>
      </c>
      <c r="C84" s="95">
        <v>210</v>
      </c>
      <c r="D84" s="92">
        <v>-2.77777778E-2</v>
      </c>
      <c r="E84" s="93">
        <v>6154966.8346351301</v>
      </c>
      <c r="F84" s="35"/>
      <c r="G84" s="35"/>
      <c r="H84" s="35"/>
      <c r="I84" s="35"/>
    </row>
    <row r="85" spans="1:9">
      <c r="A85" s="40" t="s">
        <v>149</v>
      </c>
      <c r="B85" s="11" t="s">
        <v>150</v>
      </c>
      <c r="C85" s="95">
        <v>2660</v>
      </c>
      <c r="D85" s="92">
        <v>-2.9197080300000001E-2</v>
      </c>
      <c r="E85" s="93">
        <v>3819484.7324592299</v>
      </c>
      <c r="F85" s="35"/>
      <c r="G85" s="35"/>
      <c r="H85" s="35"/>
      <c r="I85" s="35"/>
    </row>
    <row r="86" spans="1:9">
      <c r="A86" s="40" t="s">
        <v>213</v>
      </c>
      <c r="B86" s="11" t="s">
        <v>214</v>
      </c>
      <c r="C86" s="95">
        <v>9.52</v>
      </c>
      <c r="D86" s="92">
        <v>-3.1536113900000003E-2</v>
      </c>
      <c r="E86" s="93">
        <v>520466766.09410793</v>
      </c>
      <c r="F86" s="35"/>
      <c r="G86" s="35"/>
      <c r="H86" s="35"/>
      <c r="I86" s="35"/>
    </row>
    <row r="87" spans="1:9">
      <c r="A87" s="40" t="s">
        <v>133</v>
      </c>
      <c r="B87" s="11" t="s">
        <v>134</v>
      </c>
      <c r="C87" s="95">
        <v>77.2</v>
      </c>
      <c r="D87" s="92">
        <v>-3.3792240299999998E-2</v>
      </c>
      <c r="E87" s="93">
        <v>32795547.954919219</v>
      </c>
      <c r="F87" s="35"/>
      <c r="G87" s="35"/>
      <c r="H87" s="35"/>
      <c r="I87" s="35"/>
    </row>
    <row r="88" spans="1:9">
      <c r="A88" s="40" t="s">
        <v>189</v>
      </c>
      <c r="B88" s="11" t="s">
        <v>190</v>
      </c>
      <c r="C88" s="95">
        <v>52250</v>
      </c>
      <c r="D88" s="92">
        <v>-3.4552845499999998E-2</v>
      </c>
      <c r="E88" s="93">
        <v>267543.99075400998</v>
      </c>
      <c r="F88" s="35"/>
      <c r="G88" s="35"/>
      <c r="H88" s="35"/>
      <c r="I88" s="35"/>
    </row>
    <row r="89" spans="1:9">
      <c r="A89" s="40" t="s">
        <v>275</v>
      </c>
      <c r="B89" s="11" t="s">
        <v>276</v>
      </c>
      <c r="C89" s="95">
        <v>2440</v>
      </c>
      <c r="D89" s="92">
        <v>-3.5573122499999998E-2</v>
      </c>
      <c r="E89" s="93">
        <v>927987.34307096002</v>
      </c>
      <c r="F89" s="35"/>
      <c r="G89" s="35"/>
      <c r="H89" s="35"/>
      <c r="I89" s="35"/>
    </row>
    <row r="90" spans="1:9">
      <c r="A90" s="40" t="s">
        <v>175</v>
      </c>
      <c r="B90" s="11" t="s">
        <v>176</v>
      </c>
      <c r="C90" s="95">
        <v>1060</v>
      </c>
      <c r="D90" s="92">
        <v>-3.6363636400000003E-2</v>
      </c>
      <c r="E90" s="93">
        <v>6904488.6586842705</v>
      </c>
      <c r="F90" s="35"/>
      <c r="G90" s="35"/>
      <c r="H90" s="35"/>
      <c r="I90" s="35"/>
    </row>
    <row r="91" spans="1:9">
      <c r="A91" s="40" t="s">
        <v>269</v>
      </c>
      <c r="B91" s="11" t="s">
        <v>270</v>
      </c>
      <c r="C91" s="95">
        <v>329</v>
      </c>
      <c r="D91" s="92">
        <v>-3.8011695900000003E-2</v>
      </c>
      <c r="E91" s="93">
        <v>15748487.820219571</v>
      </c>
      <c r="F91" s="35"/>
      <c r="G91" s="35"/>
      <c r="H91" s="35"/>
      <c r="I91" s="35"/>
    </row>
    <row r="92" spans="1:9">
      <c r="A92" s="40" t="s">
        <v>193</v>
      </c>
      <c r="B92" s="11" t="s">
        <v>194</v>
      </c>
      <c r="C92" s="95">
        <v>6395</v>
      </c>
      <c r="D92" s="92">
        <v>-3.8345864700000003E-2</v>
      </c>
      <c r="E92" s="93">
        <v>616653.91713833006</v>
      </c>
      <c r="F92" s="35"/>
      <c r="G92" s="35"/>
      <c r="H92" s="35"/>
      <c r="I92" s="35"/>
    </row>
    <row r="93" spans="1:9">
      <c r="A93" s="40" t="s">
        <v>223</v>
      </c>
      <c r="B93" s="11" t="s">
        <v>224</v>
      </c>
      <c r="C93" s="95">
        <v>1095</v>
      </c>
      <c r="D93" s="92">
        <v>-3.9473684199999998E-2</v>
      </c>
      <c r="E93" s="93">
        <v>11290968.287690271</v>
      </c>
      <c r="F93" s="35"/>
      <c r="G93" s="35"/>
      <c r="H93" s="35"/>
      <c r="I93" s="35"/>
    </row>
    <row r="94" spans="1:9">
      <c r="A94" s="40" t="s">
        <v>211</v>
      </c>
      <c r="B94" s="11" t="s">
        <v>212</v>
      </c>
      <c r="C94" s="95">
        <v>53.3</v>
      </c>
      <c r="D94" s="92">
        <v>-3.9639639599999998E-2</v>
      </c>
      <c r="E94" s="93">
        <v>125766766.64752071</v>
      </c>
      <c r="F94" s="35"/>
      <c r="G94" s="35"/>
      <c r="H94" s="35"/>
      <c r="I94" s="35"/>
    </row>
    <row r="95" spans="1:9">
      <c r="A95" s="40" t="s">
        <v>66</v>
      </c>
      <c r="B95" s="11" t="s">
        <v>67</v>
      </c>
      <c r="C95" s="95">
        <v>3545</v>
      </c>
      <c r="D95" s="92">
        <v>-4.57604307E-2</v>
      </c>
      <c r="E95" s="93">
        <v>910759.15649949003</v>
      </c>
      <c r="F95" s="35"/>
      <c r="G95" s="35"/>
      <c r="H95" s="35"/>
      <c r="I95" s="35"/>
    </row>
    <row r="96" spans="1:9">
      <c r="A96" s="40" t="s">
        <v>199</v>
      </c>
      <c r="B96" s="11" t="s">
        <v>200</v>
      </c>
      <c r="C96" s="95">
        <v>165</v>
      </c>
      <c r="D96" s="92">
        <v>-5.1724137900000001E-2</v>
      </c>
      <c r="E96" s="93">
        <v>12054763.142923109</v>
      </c>
      <c r="F96" s="35"/>
      <c r="G96" s="35"/>
      <c r="H96" s="35"/>
      <c r="I96" s="35"/>
    </row>
    <row r="97" spans="1:9">
      <c r="A97" s="40" t="s">
        <v>201</v>
      </c>
      <c r="B97" s="11" t="s">
        <v>202</v>
      </c>
      <c r="C97" s="95">
        <v>84.9</v>
      </c>
      <c r="D97" s="92">
        <v>-5.66666667E-2</v>
      </c>
      <c r="E97" s="93">
        <v>64830479.075062983</v>
      </c>
      <c r="F97" s="35"/>
      <c r="G97" s="35"/>
      <c r="H97" s="35"/>
      <c r="I97" s="35"/>
    </row>
    <row r="98" spans="1:9">
      <c r="A98" s="40" t="s">
        <v>239</v>
      </c>
      <c r="B98" s="11" t="s">
        <v>240</v>
      </c>
      <c r="C98" s="95">
        <v>85.7</v>
      </c>
      <c r="D98" s="92">
        <v>-5.82417582E-2</v>
      </c>
      <c r="E98" s="93">
        <v>33891790.721091859</v>
      </c>
      <c r="F98" s="35"/>
      <c r="G98" s="35"/>
      <c r="H98" s="35"/>
      <c r="I98" s="35"/>
    </row>
    <row r="99" spans="1:9">
      <c r="A99" s="40" t="s">
        <v>229</v>
      </c>
      <c r="B99" s="11" t="s">
        <v>230</v>
      </c>
      <c r="C99" s="95">
        <v>88.7</v>
      </c>
      <c r="D99" s="92">
        <v>-6.1375661400000003E-2</v>
      </c>
      <c r="E99" s="93">
        <v>29497693.2581954</v>
      </c>
      <c r="F99" s="35"/>
      <c r="G99" s="35"/>
      <c r="H99" s="35"/>
      <c r="I99" s="35"/>
    </row>
    <row r="100" spans="1:9">
      <c r="A100" s="40" t="s">
        <v>173</v>
      </c>
      <c r="B100" s="11" t="s">
        <v>174</v>
      </c>
      <c r="C100" s="95">
        <v>112</v>
      </c>
      <c r="D100" s="92">
        <v>-6.6666666700000002E-2</v>
      </c>
      <c r="E100" s="93">
        <v>154026385.7506471</v>
      </c>
      <c r="F100" s="35"/>
      <c r="G100" s="35"/>
      <c r="H100" s="35"/>
      <c r="I100" s="35"/>
    </row>
    <row r="101" spans="1:9">
      <c r="A101" s="40" t="s">
        <v>209</v>
      </c>
      <c r="B101" s="11" t="s">
        <v>210</v>
      </c>
      <c r="C101" s="95">
        <v>86.6</v>
      </c>
      <c r="D101" s="92">
        <v>-6.6810344800000004E-2</v>
      </c>
      <c r="E101" s="93">
        <v>43809942.626930803</v>
      </c>
      <c r="F101" s="35"/>
      <c r="G101" s="35"/>
      <c r="H101" s="35"/>
      <c r="I101" s="35"/>
    </row>
    <row r="102" spans="1:9">
      <c r="A102" s="40" t="s">
        <v>111</v>
      </c>
      <c r="B102" s="11" t="s">
        <v>112</v>
      </c>
      <c r="C102" s="95">
        <v>125</v>
      </c>
      <c r="D102" s="92">
        <v>-6.7164179099999999E-2</v>
      </c>
      <c r="E102" s="93">
        <v>94705588.794595316</v>
      </c>
      <c r="F102" s="35"/>
      <c r="G102" s="35"/>
      <c r="H102" s="35"/>
      <c r="I102" s="35"/>
    </row>
    <row r="103" spans="1:9">
      <c r="A103" s="40" t="s">
        <v>267</v>
      </c>
      <c r="B103" s="11" t="s">
        <v>268</v>
      </c>
      <c r="C103" s="95">
        <v>24.8</v>
      </c>
      <c r="D103" s="92">
        <v>-7.1161048700000007E-2</v>
      </c>
      <c r="E103" s="93">
        <v>387219426.52260214</v>
      </c>
      <c r="F103" s="35"/>
      <c r="G103" s="35"/>
      <c r="H103" s="35"/>
      <c r="I103" s="35"/>
    </row>
    <row r="104" spans="1:9">
      <c r="A104" s="40" t="s">
        <v>231</v>
      </c>
      <c r="B104" s="11" t="s">
        <v>232</v>
      </c>
      <c r="C104" s="95">
        <v>96.2</v>
      </c>
      <c r="D104" s="92">
        <v>-8.3809523799999994E-2</v>
      </c>
      <c r="E104" s="93">
        <v>139596486.32968521</v>
      </c>
      <c r="F104" s="35"/>
      <c r="G104" s="35"/>
      <c r="H104" s="35"/>
      <c r="I104" s="35"/>
    </row>
    <row r="105" spans="1:9">
      <c r="A105" s="40" t="s">
        <v>197</v>
      </c>
      <c r="B105" s="11" t="s">
        <v>198</v>
      </c>
      <c r="C105" s="95">
        <v>13.7</v>
      </c>
      <c r="D105" s="92">
        <v>-8.6666666700000006E-2</v>
      </c>
      <c r="E105" s="93">
        <v>1013411161.8917978</v>
      </c>
      <c r="F105" s="35"/>
      <c r="G105" s="35"/>
      <c r="H105" s="35"/>
      <c r="I105" s="35"/>
    </row>
    <row r="106" spans="1:9">
      <c r="A106" s="40" t="s">
        <v>237</v>
      </c>
      <c r="B106" s="11" t="s">
        <v>238</v>
      </c>
      <c r="C106" s="95">
        <v>78.7</v>
      </c>
      <c r="D106" s="92">
        <v>-0.1005714286</v>
      </c>
      <c r="E106" s="93">
        <v>181664329.02842975</v>
      </c>
      <c r="F106" s="35"/>
      <c r="G106" s="35"/>
      <c r="H106" s="35"/>
      <c r="I106" s="35"/>
    </row>
    <row r="107" spans="1:9">
      <c r="A107" s="40" t="s">
        <v>139</v>
      </c>
      <c r="B107" s="11" t="s">
        <v>140</v>
      </c>
      <c r="C107" s="95">
        <v>2320</v>
      </c>
      <c r="D107" s="92">
        <v>-0.1076923077</v>
      </c>
      <c r="E107" s="93">
        <v>2747270.2305600899</v>
      </c>
      <c r="F107" s="35"/>
      <c r="G107" s="35"/>
      <c r="H107" s="35"/>
      <c r="I107" s="35"/>
    </row>
    <row r="108" spans="1:9">
      <c r="A108" s="40" t="s">
        <v>281</v>
      </c>
      <c r="B108" s="11" t="s">
        <v>282</v>
      </c>
      <c r="C108" s="95">
        <v>48</v>
      </c>
      <c r="D108" s="92">
        <v>-0.14132379249999999</v>
      </c>
      <c r="E108" s="93">
        <v>306943266.07221067</v>
      </c>
      <c r="F108" s="35"/>
      <c r="G108" s="35"/>
      <c r="H108" s="35"/>
      <c r="I108" s="35"/>
    </row>
    <row r="109" spans="1:9">
      <c r="A109" s="40" t="s">
        <v>233</v>
      </c>
      <c r="B109" s="11" t="s">
        <v>234</v>
      </c>
      <c r="C109" s="95">
        <v>270</v>
      </c>
      <c r="D109" s="92">
        <v>-0.14285714290000001</v>
      </c>
      <c r="E109" s="41">
        <v>37817412.717797287</v>
      </c>
    </row>
    <row r="110" spans="1:9">
      <c r="A110" s="40" t="s">
        <v>235</v>
      </c>
      <c r="B110" s="11" t="s">
        <v>236</v>
      </c>
      <c r="C110" s="95">
        <v>15.1</v>
      </c>
      <c r="D110" s="92">
        <v>-0.15642458100000001</v>
      </c>
      <c r="E110" s="41">
        <v>1282243039.4965937</v>
      </c>
    </row>
    <row r="111" spans="1:9">
      <c r="A111" s="40" t="s">
        <v>249</v>
      </c>
      <c r="B111" s="11" t="s">
        <v>250</v>
      </c>
      <c r="C111" s="95">
        <v>53.1</v>
      </c>
      <c r="D111" s="92">
        <v>-0.16246056780000001</v>
      </c>
      <c r="E111" s="41">
        <v>265721949.88835746</v>
      </c>
    </row>
    <row r="112" spans="1:9">
      <c r="A112" s="40" t="s">
        <v>251</v>
      </c>
      <c r="B112" s="11" t="s">
        <v>252</v>
      </c>
      <c r="C112" s="95">
        <v>85.2</v>
      </c>
      <c r="D112" s="92">
        <v>-0.1647058824</v>
      </c>
      <c r="E112" s="41">
        <v>81526480.064099669</v>
      </c>
    </row>
    <row r="113" spans="1:5">
      <c r="A113" s="40" t="s">
        <v>161</v>
      </c>
      <c r="B113" s="11" t="s">
        <v>162</v>
      </c>
      <c r="C113" s="95">
        <v>619</v>
      </c>
      <c r="D113" s="92">
        <v>-0.17024128690000001</v>
      </c>
      <c r="E113" s="41">
        <v>164913879.06872371</v>
      </c>
    </row>
    <row r="114" spans="1:5">
      <c r="A114" s="40" t="s">
        <v>253</v>
      </c>
      <c r="B114" s="11" t="s">
        <v>254</v>
      </c>
      <c r="C114" s="95">
        <v>16.399999999999999</v>
      </c>
      <c r="D114" s="92">
        <v>-0.1717171717</v>
      </c>
      <c r="E114" s="41">
        <v>556883014.02727389</v>
      </c>
    </row>
    <row r="115" spans="1:5">
      <c r="A115" s="40" t="s">
        <v>217</v>
      </c>
      <c r="B115" s="11" t="s">
        <v>218</v>
      </c>
      <c r="C115" s="95">
        <v>4.55</v>
      </c>
      <c r="D115" s="92">
        <v>-0.19753086419999999</v>
      </c>
      <c r="E115" s="41">
        <v>3161838565.0367255</v>
      </c>
    </row>
    <row r="116" spans="1:5">
      <c r="A116" s="40" t="s">
        <v>171</v>
      </c>
      <c r="B116" s="11" t="s">
        <v>172</v>
      </c>
      <c r="C116" s="95">
        <v>4.0999999999999996</v>
      </c>
      <c r="D116" s="92">
        <v>-0.19765166340000001</v>
      </c>
      <c r="E116" s="41">
        <v>3562084283.0195646</v>
      </c>
    </row>
    <row r="117" spans="1:5">
      <c r="A117" s="40" t="s">
        <v>207</v>
      </c>
      <c r="B117" s="11" t="s">
        <v>208</v>
      </c>
      <c r="C117" s="95">
        <v>72</v>
      </c>
      <c r="D117" s="92">
        <v>-0.19821826279999999</v>
      </c>
      <c r="E117" s="41">
        <v>270882203.28822315</v>
      </c>
    </row>
    <row r="118" spans="1:5">
      <c r="A118" s="40" t="s">
        <v>121</v>
      </c>
      <c r="B118" s="11" t="s">
        <v>122</v>
      </c>
      <c r="C118" s="95">
        <v>18.899999999999999</v>
      </c>
      <c r="D118" s="92">
        <v>-0.21900826449999999</v>
      </c>
      <c r="E118" s="41">
        <v>915145076.4061861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5" t="str">
        <f>TEXT(투자전략!$G$1, "[$-ko-KR]yyyy년 mm월") &amp; " 총결산"</f>
        <v>2021년 06월 총결산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7"/>
    </row>
    <row r="2" spans="1:15" ht="16.5" customHeight="1" thickBot="1">
      <c r="A2" s="241" t="s">
        <v>319</v>
      </c>
      <c r="B2" s="242"/>
      <c r="C2" s="242"/>
      <c r="D2" s="233" t="s">
        <v>315</v>
      </c>
      <c r="E2" s="233"/>
      <c r="F2" s="234"/>
      <c r="G2" s="235" t="s">
        <v>316</v>
      </c>
      <c r="H2" s="236"/>
      <c r="I2" s="237"/>
      <c r="J2" s="232" t="s">
        <v>317</v>
      </c>
      <c r="K2" s="233"/>
      <c r="L2" s="233"/>
      <c r="M2" s="233" t="s">
        <v>318</v>
      </c>
      <c r="N2" s="233"/>
      <c r="O2" s="234"/>
    </row>
    <row r="3" spans="1:15" ht="16.5" customHeight="1">
      <c r="A3" s="312">
        <v>1</v>
      </c>
      <c r="B3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43"/>
      <c r="D3" s="241" t="s">
        <v>320</v>
      </c>
      <c r="E3" s="242"/>
      <c r="F3" s="243"/>
      <c r="G3" s="241" t="s">
        <v>327</v>
      </c>
      <c r="H3" s="242"/>
      <c r="I3" s="243"/>
      <c r="J3" s="241" t="s">
        <v>334</v>
      </c>
      <c r="K3" s="242"/>
      <c r="L3" s="243"/>
      <c r="M3" s="241" t="s">
        <v>341</v>
      </c>
      <c r="N3" s="242"/>
      <c r="O3" s="243"/>
    </row>
    <row r="4" spans="1:15" ht="16.5" customHeight="1" thickBot="1">
      <c r="A4" s="313"/>
      <c r="B4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391,243 KRW (19.56%)</v>
      </c>
      <c r="C4" s="249"/>
      <c r="D4" s="247" t="str">
        <f ca="1" xml:space="preserve"> TEXT($F$92, "#,##0") &amp; " KRW (" &amp; TEXT($E$92, "0.00%)")</f>
        <v>391,243 KRW (19.56%)</v>
      </c>
      <c r="E4" s="248"/>
      <c r="F4" s="249"/>
      <c r="G4" s="247" t="str">
        <f ca="1" xml:space="preserve"> TEXT($I$92, "#,##0") &amp; " KRW (" &amp; TEXT($H$92, "0.00%)")</f>
        <v>-71,913 KRW (-3.60%)</v>
      </c>
      <c r="H4" s="248"/>
      <c r="I4" s="249"/>
      <c r="J4" s="247" t="str">
        <f ca="1" xml:space="preserve"> TEXT($L$92, "#,##0") &amp; " KRW (" &amp; TEXT($K$92, "0.00%)")</f>
        <v>-256,620 KRW (-12.83%)</v>
      </c>
      <c r="K4" s="248"/>
      <c r="L4" s="249"/>
      <c r="M4" s="247" t="str">
        <f ca="1" xml:space="preserve"> TEXT($O$92, "#,##0") &amp; " KRW (" &amp; TEXT($N$92, "0.00%)")</f>
        <v>-449,082 KRW (-22.45%)</v>
      </c>
      <c r="N4" s="248"/>
      <c r="O4" s="249"/>
    </row>
    <row r="5" spans="1:15" ht="16.5" customHeight="1">
      <c r="A5" s="312">
        <v>2</v>
      </c>
      <c r="B5" s="24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43"/>
      <c r="D5" s="241" t="s">
        <v>321</v>
      </c>
      <c r="E5" s="242"/>
      <c r="F5" s="243"/>
      <c r="G5" s="241" t="s">
        <v>328</v>
      </c>
      <c r="H5" s="242"/>
      <c r="I5" s="243"/>
      <c r="J5" s="241" t="s">
        <v>335</v>
      </c>
      <c r="K5" s="242"/>
      <c r="L5" s="243"/>
      <c r="M5" s="241" t="s">
        <v>342</v>
      </c>
      <c r="N5" s="242"/>
      <c r="O5" s="243"/>
    </row>
    <row r="6" spans="1:15" ht="16.5" customHeight="1" thickBot="1">
      <c r="A6" s="313"/>
      <c r="B6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263,113 KRW (13.16%)</v>
      </c>
      <c r="C6" s="249"/>
      <c r="D6" s="247" t="str">
        <f ca="1" xml:space="preserve"> TEXT($F$130, "#,##0") &amp; " KRW (" &amp; TEXT($E$130, "0.00%)")</f>
        <v>39,181 KRW (1.96%)</v>
      </c>
      <c r="E6" s="248"/>
      <c r="F6" s="249"/>
      <c r="G6" s="247" t="str">
        <f ca="1" xml:space="preserve"> TEXT($I$130, "#,##0") &amp; " KRW (" &amp; TEXT($H$130, "0.00%)")</f>
        <v>-315,400 KRW (-15.77%)</v>
      </c>
      <c r="H6" s="248"/>
      <c r="I6" s="249"/>
      <c r="J6" s="247" t="str">
        <f ca="1" xml:space="preserve"> TEXT($L$130, "#,##0") &amp; " KRW (" &amp; TEXT($K$130, "0.00%)")</f>
        <v>-442,929 KRW (-22.15%)</v>
      </c>
      <c r="K6" s="248"/>
      <c r="L6" s="249"/>
      <c r="M6" s="247" t="str">
        <f ca="1" xml:space="preserve"> TEXT($O$130, "#,##0") &amp; " KRW (" &amp; TEXT($N$130, "0.00%)")</f>
        <v>-482,535 KRW (-24.13%)</v>
      </c>
      <c r="N6" s="248"/>
      <c r="O6" s="249"/>
    </row>
    <row r="7" spans="1:15" ht="16.5" customHeight="1">
      <c r="A7" s="312">
        <v>3</v>
      </c>
      <c r="B7" s="24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실거래종목</v>
      </c>
      <c r="C7" s="243"/>
      <c r="D7" s="241" t="s">
        <v>322</v>
      </c>
      <c r="E7" s="242"/>
      <c r="F7" s="243"/>
      <c r="G7" s="241" t="s">
        <v>329</v>
      </c>
      <c r="H7" s="242"/>
      <c r="I7" s="243"/>
      <c r="J7" s="241" t="s">
        <v>336</v>
      </c>
      <c r="K7" s="242"/>
      <c r="L7" s="243"/>
      <c r="M7" s="241" t="s">
        <v>343</v>
      </c>
      <c r="N7" s="242"/>
      <c r="O7" s="243"/>
    </row>
    <row r="8" spans="1:15" ht="16.5" customHeight="1" thickBot="1">
      <c r="A8" s="313"/>
      <c r="B8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121,681 KRW (14.04%)</v>
      </c>
      <c r="C8" s="249"/>
      <c r="D8" s="247" t="str">
        <f ca="1" xml:space="preserve"> TEXT($F$206, "#,##0") &amp; " KRW (" &amp; TEXT($E$206, "0.00%)")</f>
        <v>102,564 KRW (5.13%)</v>
      </c>
      <c r="E8" s="248"/>
      <c r="F8" s="249"/>
      <c r="G8" s="247" t="str">
        <f ca="1" xml:space="preserve"> TEXT($I$206, "#,##0") &amp; " KRW (" &amp; TEXT($H$206, "0.00%)")</f>
        <v>-129,335 KRW (-6.47%)</v>
      </c>
      <c r="H8" s="248"/>
      <c r="I8" s="249"/>
      <c r="J8" s="247" t="str">
        <f ca="1" xml:space="preserve"> TEXT($L$206, "#,##0") &amp; " KRW (" &amp; TEXT($K$206, "0.00%)")</f>
        <v>-444,887 KRW (-22.24%)</v>
      </c>
      <c r="K8" s="248"/>
      <c r="L8" s="249"/>
      <c r="M8" s="247" t="str">
        <f ca="1" xml:space="preserve"> TEXT($O$206, "#,##0") &amp; " KRW (" &amp; TEXT($N$206, "0.00%)")</f>
        <v>-709,075 KRW (-35.45%)</v>
      </c>
      <c r="N8" s="248"/>
      <c r="O8" s="249"/>
    </row>
    <row r="9" spans="1:15" ht="16.5" customHeight="1">
      <c r="A9" s="312">
        <v>4</v>
      </c>
      <c r="B9" s="24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실거래종목</v>
      </c>
      <c r="C9" s="243"/>
      <c r="D9" s="241" t="s">
        <v>323</v>
      </c>
      <c r="E9" s="242"/>
      <c r="F9" s="243"/>
      <c r="G9" s="241" t="s">
        <v>330</v>
      </c>
      <c r="H9" s="242"/>
      <c r="I9" s="243"/>
      <c r="J9" s="241" t="s">
        <v>337</v>
      </c>
      <c r="K9" s="242"/>
      <c r="L9" s="243"/>
      <c r="M9" s="241" t="s">
        <v>344</v>
      </c>
      <c r="N9" s="242"/>
      <c r="O9" s="243"/>
    </row>
    <row r="10" spans="1:15" ht="16.5" customHeight="1" thickBot="1">
      <c r="A10" s="313"/>
      <c r="B10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121,285 KRW (13.99%)</v>
      </c>
      <c r="C10" s="249"/>
      <c r="D10" s="247" t="str">
        <f ca="1" xml:space="preserve"> TEXT($F$244, "#,##0") &amp; " KRW (" &amp; TEXT($E$244, "0.00%)")</f>
        <v>-75,108 KRW (-3.76%)</v>
      </c>
      <c r="E10" s="248"/>
      <c r="F10" s="249"/>
      <c r="G10" s="247" t="str">
        <f ca="1" xml:space="preserve"> TEXT($I$244, "#,##0") &amp; " KRW (" &amp; TEXT($H$244, "0.00%)")</f>
        <v>-54,421 KRW (-2.72%)</v>
      </c>
      <c r="H10" s="248"/>
      <c r="I10" s="249"/>
      <c r="J10" s="247" t="str">
        <f ca="1" xml:space="preserve"> TEXT($L$244, "#,##0") &amp; " KRW (" &amp; TEXT($K$244, "0.00%)")</f>
        <v>-220,870 KRW (-11.04%)</v>
      </c>
      <c r="K10" s="248"/>
      <c r="L10" s="249"/>
      <c r="M10" s="247" t="str">
        <f ca="1" xml:space="preserve"> TEXT($O$244, "#,##0") &amp; " KRW (" &amp; TEXT($N$244, "0.00%)")</f>
        <v>-355,595 KRW (-17.78%)</v>
      </c>
      <c r="N10" s="248"/>
      <c r="O10" s="249"/>
    </row>
    <row r="11" spans="1:15" ht="16.5" customHeight="1">
      <c r="A11" s="312">
        <v>5</v>
      </c>
      <c r="B11" s="24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Bottom20</v>
      </c>
      <c r="C11" s="243"/>
      <c r="D11" s="241" t="s">
        <v>324</v>
      </c>
      <c r="E11" s="242"/>
      <c r="F11" s="243"/>
      <c r="G11" s="241" t="s">
        <v>331</v>
      </c>
      <c r="H11" s="242"/>
      <c r="I11" s="243"/>
      <c r="J11" s="241" t="s">
        <v>338</v>
      </c>
      <c r="K11" s="242"/>
      <c r="L11" s="243"/>
      <c r="M11" s="241" t="s">
        <v>345</v>
      </c>
      <c r="N11" s="242"/>
      <c r="O11" s="243"/>
    </row>
    <row r="12" spans="1:15" ht="16.5" customHeight="1" thickBot="1">
      <c r="A12" s="313"/>
      <c r="B12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102,564 KRW (5.13%)</v>
      </c>
      <c r="C12" s="249"/>
      <c r="D12" s="247" t="str">
        <f ca="1" xml:space="preserve"> TEXT($F$168, "#,##0") &amp; " KRW (" &amp; TEXT($E$168, "0.00%)")</f>
        <v>263,113 KRW (13.16%)</v>
      </c>
      <c r="E12" s="248"/>
      <c r="F12" s="249"/>
      <c r="G12" s="247" t="str">
        <f ca="1" xml:space="preserve"> TEXT($I$168, "#,##0") &amp; " KRW (" &amp; TEXT($H$168, "0.00%)")</f>
        <v>-330,890 KRW (-16.54%)</v>
      </c>
      <c r="H12" s="248"/>
      <c r="I12" s="249"/>
      <c r="J12" s="247" t="str">
        <f ca="1" xml:space="preserve"> TEXT($L$168, "#,##0") &amp; " KRW (" &amp; TEXT($K$168, "0.00%)")</f>
        <v>-517,526 KRW (-25.88%)</v>
      </c>
      <c r="K12" s="248"/>
      <c r="L12" s="249"/>
      <c r="M12" s="247" t="str">
        <f ca="1" xml:space="preserve"> TEXT($O$168, "#,##0") &amp; " KRW (" &amp; TEXT($N$168, "0.00%)")</f>
        <v>-570,718 KRW (-28.54%)</v>
      </c>
      <c r="N12" s="248"/>
      <c r="O12" s="249"/>
    </row>
    <row r="13" spans="1:15" ht="16.5" customHeight="1">
      <c r="A13" s="312">
        <v>6</v>
      </c>
      <c r="B13" s="24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43"/>
      <c r="D13" s="241" t="s">
        <v>325</v>
      </c>
      <c r="E13" s="242"/>
      <c r="F13" s="243"/>
      <c r="G13" s="241" t="s">
        <v>332</v>
      </c>
      <c r="H13" s="242"/>
      <c r="I13" s="243"/>
      <c r="J13" s="241" t="s">
        <v>339</v>
      </c>
      <c r="K13" s="242"/>
      <c r="L13" s="243"/>
      <c r="M13" s="241" t="s">
        <v>346</v>
      </c>
      <c r="N13" s="242"/>
      <c r="O13" s="243"/>
    </row>
    <row r="14" spans="1:15" ht="16.5" customHeight="1" thickBot="1">
      <c r="A14" s="313"/>
      <c r="B14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75,018 KRW (8.66%)</v>
      </c>
      <c r="C14" s="249"/>
      <c r="D14" s="247" t="str">
        <f ca="1" xml:space="preserve"> TEXT($F$282, "#,##0") &amp; " KRW (" &amp; TEXT($E$282, "0.00%)")</f>
        <v>-345,959 KRW (-17.30%)</v>
      </c>
      <c r="E14" s="248"/>
      <c r="F14" s="249"/>
      <c r="G14" s="247" t="str">
        <f ca="1" xml:space="preserve"> TEXT($I$282, "#,##0") &amp; " KRW (" &amp; TEXT($H$282, "0.00%)")</f>
        <v>-308,964 KRW (-15.45%)</v>
      </c>
      <c r="H14" s="248"/>
      <c r="I14" s="249"/>
      <c r="J14" s="247" t="str">
        <f ca="1" xml:space="preserve"> TEXT($L$282, "#,##0") &amp; " KRW (" &amp; TEXT($K$282, "0.00%)")</f>
        <v>-658,257 KRW (-32.91%)</v>
      </c>
      <c r="K14" s="248"/>
      <c r="L14" s="249"/>
      <c r="M14" s="247" t="str">
        <f ca="1" xml:space="preserve"> TEXT($O$282, "#,##0") &amp; " KRW (" &amp; TEXT($N$282, "0.00%)")</f>
        <v>-809,412 KRW (-40.47%)</v>
      </c>
      <c r="N14" s="248"/>
      <c r="O14" s="249"/>
    </row>
    <row r="15" spans="1:15" ht="16.5" customHeight="1">
      <c r="A15" s="312">
        <v>7</v>
      </c>
      <c r="B15" s="24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실거래종목</v>
      </c>
      <c r="C15" s="243"/>
      <c r="D15" s="241" t="s">
        <v>326</v>
      </c>
      <c r="E15" s="242"/>
      <c r="F15" s="243"/>
      <c r="G15" s="241" t="s">
        <v>333</v>
      </c>
      <c r="H15" s="242"/>
      <c r="I15" s="243"/>
      <c r="J15" s="241" t="s">
        <v>340</v>
      </c>
      <c r="K15" s="242"/>
      <c r="L15" s="243"/>
      <c r="M15" s="241" t="s">
        <v>347</v>
      </c>
      <c r="N15" s="242"/>
      <c r="O15" s="243"/>
    </row>
    <row r="16" spans="1:15" ht="16.5" customHeight="1" thickBot="1">
      <c r="A16" s="313"/>
      <c r="B16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52,310 KRW (6.04%)</v>
      </c>
      <c r="C16" s="249"/>
      <c r="D16" s="247" t="str">
        <f ca="1" xml:space="preserve"> TEXT($F$54, "#,##0") &amp; " KRW (" &amp; TEXT($E$54, "0.00%)")</f>
        <v>121,285 KRW (13.99%)</v>
      </c>
      <c r="E16" s="248"/>
      <c r="F16" s="249"/>
      <c r="G16" s="247" t="str">
        <f ca="1" xml:space="preserve"> TEXT($I$54, "#,##0") &amp; " KRW (" &amp; TEXT($H$54, "0.00%)")</f>
        <v>121,681 KRW (14.04%)</v>
      </c>
      <c r="H16" s="248"/>
      <c r="I16" s="249"/>
      <c r="J16" s="247" t="str">
        <f ca="1" xml:space="preserve"> TEXT($L$54, "#,##0") &amp; " KRW (" &amp; TEXT($K$54, "0.00%)")</f>
        <v>75,018 KRW (8.66%)</v>
      </c>
      <c r="K16" s="248"/>
      <c r="L16" s="249"/>
      <c r="M16" s="247" t="str">
        <f ca="1" xml:space="preserve"> TEXT($O$54, "#,##0") &amp; " KRW (" &amp; TEXT($N$54, "0.00%)")</f>
        <v>52,310 KRW (6.04%)</v>
      </c>
      <c r="N16" s="248"/>
      <c r="O16" s="249"/>
    </row>
    <row r="18" spans="1:15" ht="16.5" customHeight="1" thickBot="1"/>
    <row r="19" spans="1:15" ht="16.5" customHeight="1" thickBot="1">
      <c r="A19" s="232" t="str">
        <f>TEXT(투자전략!$G$1, "[$-ko-KR]yyyy년 mm월 ") &amp; "실거래 월말결산"</f>
        <v>2021년 06월 실거래 월말결산</v>
      </c>
      <c r="B19" s="233"/>
      <c r="C19" s="233"/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3"/>
      <c r="O19" s="234"/>
    </row>
    <row r="20" spans="1:15" ht="16.5" customHeight="1" thickBot="1">
      <c r="A20" s="293" t="s">
        <v>314</v>
      </c>
      <c r="B20" s="247" t="s">
        <v>312</v>
      </c>
      <c r="C20" s="249"/>
      <c r="D20" s="247" t="s">
        <v>304</v>
      </c>
      <c r="E20" s="248"/>
      <c r="F20" s="249"/>
      <c r="G20" s="247" t="s">
        <v>305</v>
      </c>
      <c r="H20" s="248"/>
      <c r="I20" s="249"/>
      <c r="J20" s="247" t="s">
        <v>306</v>
      </c>
      <c r="K20" s="248"/>
      <c r="L20" s="249"/>
      <c r="M20" s="247" t="s">
        <v>307</v>
      </c>
      <c r="N20" s="248"/>
      <c r="O20" s="249"/>
    </row>
    <row r="21" spans="1:15" ht="16.5" customHeight="1" thickBot="1">
      <c r="A21" s="297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397149.47823481326</v>
      </c>
      <c r="H38" s="77">
        <f t="shared" ca="1" si="5"/>
        <v>-7.1263044129669115E-3</v>
      </c>
      <c r="I38" s="137">
        <f t="shared" ca="1" si="6"/>
        <v>-2850.5217651867647</v>
      </c>
      <c r="J38" s="139">
        <f t="shared" ca="1" si="7"/>
        <v>395211.77702720393</v>
      </c>
      <c r="K38" s="77">
        <f t="shared" ca="1" si="8"/>
        <v>-1.197055743199012E-2</v>
      </c>
      <c r="L38" s="137">
        <f t="shared" ca="1" si="9"/>
        <v>-4788.2229727960475</v>
      </c>
      <c r="M38" s="139">
        <f t="shared" ca="1" si="10"/>
        <v>393995.88929908624</v>
      </c>
      <c r="N38" s="77">
        <f t="shared" ca="1" si="11"/>
        <v>-1.5010276752284422E-2</v>
      </c>
      <c r="O38" s="137">
        <f t="shared" ca="1" si="12"/>
        <v>-6004.1107009137686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>
        <f t="shared" ca="1" si="0"/>
        <v>2000000</v>
      </c>
      <c r="D39" s="139">
        <f t="shared" ca="1" si="1"/>
        <v>2000000</v>
      </c>
      <c r="E39" s="77">
        <f t="shared" ca="1" si="2"/>
        <v>0</v>
      </c>
      <c r="F39" s="137">
        <f t="shared" ca="1" si="3"/>
        <v>0</v>
      </c>
      <c r="G39" s="139">
        <f t="shared" ca="1" si="4"/>
        <v>2000000</v>
      </c>
      <c r="H39" s="77">
        <f t="shared" ca="1" si="5"/>
        <v>0</v>
      </c>
      <c r="I39" s="137">
        <f t="shared" ca="1" si="6"/>
        <v>0</v>
      </c>
      <c r="J39" s="139">
        <f t="shared" ca="1" si="7"/>
        <v>2000000</v>
      </c>
      <c r="K39" s="77">
        <f t="shared" ca="1" si="8"/>
        <v>0</v>
      </c>
      <c r="L39" s="137">
        <f t="shared" ca="1" si="9"/>
        <v>0</v>
      </c>
      <c r="M39" s="139">
        <f t="shared" ca="1" si="10"/>
        <v>2000000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1" t="s">
        <v>313</v>
      </c>
      <c r="B53" s="243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47"/>
      <c r="B54" s="249"/>
      <c r="C54" s="136">
        <f ca="1">SUM(C22:C52)</f>
        <v>15600000</v>
      </c>
      <c r="D54" s="140">
        <f ca="1">SUM(D22:D52)</f>
        <v>15721285.382357165</v>
      </c>
      <c r="E54" s="79">
        <f ca="1">IFERROR(F54 / (SUM($C22:$C52) / COUNT($C22:$C52)), 0)</f>
        <v>0.13994467195057678</v>
      </c>
      <c r="F54" s="138">
        <f ca="1">SUM(F22:F52)</f>
        <v>121285.38235716653</v>
      </c>
      <c r="G54" s="140">
        <f ca="1">SUM(G22:G52)</f>
        <v>15721680.747069949</v>
      </c>
      <c r="H54" s="79">
        <f ca="1">IFERROR(I54 / (SUM($C22:$C52) / COUNT($C22:$C52)), 0)</f>
        <v>0.1404008620037846</v>
      </c>
      <c r="I54" s="138">
        <f ca="1">SUM(I22:I52)</f>
        <v>121680.74706994664</v>
      </c>
      <c r="J54" s="140">
        <f ca="1">SUM(J22:J52)</f>
        <v>15675017.626755644</v>
      </c>
      <c r="K54" s="79">
        <f ca="1">IFERROR(L54 / (SUM($C22:$C52) / COUNT($C22:$C52)), 0)</f>
        <v>8.6558800102667213E-2</v>
      </c>
      <c r="L54" s="138">
        <f ca="1">SUM(L22:L52)</f>
        <v>75017.626755644917</v>
      </c>
      <c r="M54" s="140">
        <f ca="1">SUM(M22:M52)</f>
        <v>15652309.680668011</v>
      </c>
      <c r="N54" s="79">
        <f ca="1">IFERROR(O54 / (SUM($C22:$C52) / COUNT($C22:$C52)), 0)</f>
        <v>6.0357323847706167E-2</v>
      </c>
      <c r="O54" s="138">
        <f ca="1">SUM(O22:O52)</f>
        <v>52309.680668012006</v>
      </c>
    </row>
    <row r="56" spans="1:15" ht="16.5" customHeight="1" thickBot="1"/>
    <row r="57" spans="1:15" ht="16.5" customHeight="1" thickBot="1">
      <c r="A57" s="232" t="str">
        <f>TEXT(투자전략!$G$1, "[$-ko-KR]yyyy년 mm월 ") &amp; "[엽전코인] 전일대비 상승률 Top20 월말결산"</f>
        <v>2021년 06월 [엽전코인] 전일대비 상승률 Top20 월말결산</v>
      </c>
      <c r="B57" s="233"/>
      <c r="C57" s="233"/>
      <c r="D57" s="233"/>
      <c r="E57" s="233"/>
      <c r="F57" s="233"/>
      <c r="G57" s="233"/>
      <c r="H57" s="233"/>
      <c r="I57" s="233"/>
      <c r="J57" s="233"/>
      <c r="K57" s="233"/>
      <c r="L57" s="233"/>
      <c r="M57" s="233"/>
      <c r="N57" s="233"/>
      <c r="O57" s="234"/>
    </row>
    <row r="58" spans="1:15" ht="16.5" customHeight="1" thickBot="1">
      <c r="A58" s="293" t="s">
        <v>314</v>
      </c>
      <c r="B58" s="247" t="s">
        <v>312</v>
      </c>
      <c r="C58" s="249"/>
      <c r="D58" s="247" t="s">
        <v>304</v>
      </c>
      <c r="E58" s="248"/>
      <c r="F58" s="249"/>
      <c r="G58" s="247" t="s">
        <v>305</v>
      </c>
      <c r="H58" s="248"/>
      <c r="I58" s="249"/>
      <c r="J58" s="247" t="s">
        <v>306</v>
      </c>
      <c r="K58" s="248"/>
      <c r="L58" s="249"/>
      <c r="M58" s="247" t="s">
        <v>307</v>
      </c>
      <c r="N58" s="248"/>
      <c r="O58" s="249"/>
    </row>
    <row r="59" spans="1:15" ht="16.5" customHeight="1" thickBot="1">
      <c r="A59" s="297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2022955.8427534583</v>
      </c>
      <c r="H76" s="77">
        <f t="shared" ca="1" si="18"/>
        <v>1.1477921376729186E-2</v>
      </c>
      <c r="I76" s="137">
        <f t="shared" ca="1" si="19"/>
        <v>22955.842753458364</v>
      </c>
      <c r="J76" s="139">
        <f t="shared" ca="1" si="20"/>
        <v>2018494.8372743148</v>
      </c>
      <c r="K76" s="77">
        <f t="shared" ca="1" si="21"/>
        <v>9.2474186371574278E-3</v>
      </c>
      <c r="L76" s="137">
        <f t="shared" ca="1" si="22"/>
        <v>18494.83727431485</v>
      </c>
      <c r="M76" s="139">
        <f t="shared" ca="1" si="23"/>
        <v>2013122.9039973619</v>
      </c>
      <c r="N76" s="77">
        <f t="shared" ca="1" si="24"/>
        <v>6.5614519986810071E-3</v>
      </c>
      <c r="O76" s="137">
        <f t="shared" ca="1" si="25"/>
        <v>13122.903997362013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>
        <f t="shared" ca="1" si="13"/>
        <v>2000000</v>
      </c>
      <c r="D77" s="139">
        <f t="shared" ca="1" si="14"/>
        <v>2000000</v>
      </c>
      <c r="E77" s="77">
        <f t="shared" ca="1" si="15"/>
        <v>0</v>
      </c>
      <c r="F77" s="137">
        <f t="shared" ca="1" si="16"/>
        <v>0</v>
      </c>
      <c r="G77" s="139">
        <f t="shared" ca="1" si="17"/>
        <v>2000000</v>
      </c>
      <c r="H77" s="77">
        <f t="shared" ca="1" si="18"/>
        <v>0</v>
      </c>
      <c r="I77" s="137">
        <f t="shared" ca="1" si="19"/>
        <v>0</v>
      </c>
      <c r="J77" s="139">
        <f t="shared" ca="1" si="20"/>
        <v>2000000</v>
      </c>
      <c r="K77" s="77">
        <f t="shared" ca="1" si="21"/>
        <v>0</v>
      </c>
      <c r="L77" s="137">
        <f t="shared" ca="1" si="22"/>
        <v>0</v>
      </c>
      <c r="M77" s="139">
        <f t="shared" ca="1" si="23"/>
        <v>2000000</v>
      </c>
      <c r="N77" s="77">
        <f t="shared" ca="1" si="24"/>
        <v>0</v>
      </c>
      <c r="O77" s="137">
        <f t="shared" ca="1" si="25"/>
        <v>0</v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1" t="s">
        <v>313</v>
      </c>
      <c r="B91" s="243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47"/>
      <c r="B92" s="249"/>
      <c r="C92" s="136">
        <f ca="1">SUM(C60:C90)</f>
        <v>36000000</v>
      </c>
      <c r="D92" s="140">
        <f ca="1">SUM(D60:D90)</f>
        <v>36391242.975000694</v>
      </c>
      <c r="E92" s="79">
        <f ca="1">IFERROR(F92 / (SUM($C60:$C90) / COUNT($C60:$C90)), 0)</f>
        <v>0.19562148750035327</v>
      </c>
      <c r="F92" s="138">
        <f ca="1">SUM(F60:F90)</f>
        <v>391242.97500070656</v>
      </c>
      <c r="G92" s="140">
        <f ca="1">SUM(G60:G90)</f>
        <v>35928086.510659479</v>
      </c>
      <c r="H92" s="79">
        <f ca="1">IFERROR(I92 / (SUM($C60:$C90) / COUNT($C60:$C90)), 0)</f>
        <v>-3.5956744670259971E-2</v>
      </c>
      <c r="I92" s="138">
        <f ca="1">SUM(I60:I90)</f>
        <v>-71913.48934051994</v>
      </c>
      <c r="J92" s="140">
        <f ca="1">SUM(J60:J90)</f>
        <v>35743379.523908943</v>
      </c>
      <c r="K92" s="79">
        <f ca="1">IFERROR(L92 / (SUM($C60:$C90) / COUNT($C60:$C90)), 0)</f>
        <v>-0.12831023804552627</v>
      </c>
      <c r="L92" s="138">
        <f ca="1">SUM(L60:L90)</f>
        <v>-256620.47609105252</v>
      </c>
      <c r="M92" s="140">
        <f ca="1">SUM(M60:M90)</f>
        <v>35550917.613031164</v>
      </c>
      <c r="N92" s="79">
        <f ca="1">IFERROR(O92 / (SUM($C60:$C90) / COUNT($C60:$C90)), 0)</f>
        <v>-0.2245411934844195</v>
      </c>
      <c r="O92" s="138">
        <f ca="1">SUM(O60:O90)</f>
        <v>-449082.38696883898</v>
      </c>
    </row>
    <row r="94" spans="1:15" ht="16.5" customHeight="1" thickBot="1"/>
    <row r="95" spans="1:15" ht="16.5" customHeight="1" thickBot="1">
      <c r="A95" s="232" t="str">
        <f>TEXT(투자전략!$G$1, "[$-ko-KR]yyyy년 mm월 ") &amp; "[동전코인] 전일대비 상승률 Top20 월말결산"</f>
        <v>2021년 06월 [동전코인] 전일대비 상승률 Top20 월말결산</v>
      </c>
      <c r="B95" s="233"/>
      <c r="C95" s="233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4"/>
    </row>
    <row r="96" spans="1:15" ht="16.5" customHeight="1" thickBot="1">
      <c r="A96" s="293" t="s">
        <v>314</v>
      </c>
      <c r="B96" s="247" t="s">
        <v>312</v>
      </c>
      <c r="C96" s="249"/>
      <c r="D96" s="247" t="s">
        <v>304</v>
      </c>
      <c r="E96" s="248"/>
      <c r="F96" s="249"/>
      <c r="G96" s="247" t="s">
        <v>305</v>
      </c>
      <c r="H96" s="248"/>
      <c r="I96" s="249"/>
      <c r="J96" s="247" t="s">
        <v>306</v>
      </c>
      <c r="K96" s="248"/>
      <c r="L96" s="249"/>
      <c r="M96" s="247" t="s">
        <v>307</v>
      </c>
      <c r="N96" s="248"/>
      <c r="O96" s="249"/>
    </row>
    <row r="97" spans="1:15" ht="16.5" customHeight="1" thickBot="1">
      <c r="A97" s="297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2012367.8796298723</v>
      </c>
      <c r="H114" s="77">
        <f t="shared" ca="1" si="31"/>
        <v>6.1839398149360469E-3</v>
      </c>
      <c r="I114" s="137">
        <f t="shared" ca="1" si="32"/>
        <v>12367.879629872097</v>
      </c>
      <c r="J114" s="139">
        <f t="shared" ca="1" si="33"/>
        <v>2008135.5298937052</v>
      </c>
      <c r="K114" s="77">
        <f t="shared" ca="1" si="34"/>
        <v>4.0677649468525891E-3</v>
      </c>
      <c r="L114" s="137">
        <f t="shared" ca="1" si="35"/>
        <v>8135.5298937051775</v>
      </c>
      <c r="M114" s="139">
        <f t="shared" ca="1" si="36"/>
        <v>2005951.2781818314</v>
      </c>
      <c r="N114" s="77">
        <f t="shared" ca="1" si="37"/>
        <v>2.9756390909156877E-3</v>
      </c>
      <c r="O114" s="137">
        <f t="shared" ca="1" si="38"/>
        <v>5951.2781818313742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>
        <f t="shared" ca="1" si="26"/>
        <v>2000000</v>
      </c>
      <c r="D115" s="139">
        <f t="shared" ca="1" si="27"/>
        <v>2000000</v>
      </c>
      <c r="E115" s="77">
        <f t="shared" ca="1" si="28"/>
        <v>0</v>
      </c>
      <c r="F115" s="137">
        <f t="shared" ca="1" si="29"/>
        <v>0</v>
      </c>
      <c r="G115" s="139">
        <f t="shared" ca="1" si="30"/>
        <v>2000000</v>
      </c>
      <c r="H115" s="77">
        <f t="shared" ca="1" si="31"/>
        <v>0</v>
      </c>
      <c r="I115" s="137">
        <f t="shared" ca="1" si="32"/>
        <v>0</v>
      </c>
      <c r="J115" s="139">
        <f t="shared" ca="1" si="33"/>
        <v>2000000</v>
      </c>
      <c r="K115" s="77">
        <f t="shared" ca="1" si="34"/>
        <v>0</v>
      </c>
      <c r="L115" s="137">
        <f t="shared" ca="1" si="35"/>
        <v>0</v>
      </c>
      <c r="M115" s="139">
        <f t="shared" ca="1" si="36"/>
        <v>2000000</v>
      </c>
      <c r="N115" s="77">
        <f t="shared" ca="1" si="37"/>
        <v>0</v>
      </c>
      <c r="O115" s="137">
        <f t="shared" ca="1" si="38"/>
        <v>0</v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1" t="s">
        <v>313</v>
      </c>
      <c r="B129" s="243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47"/>
      <c r="B130" s="249"/>
      <c r="C130" s="136">
        <f ca="1">SUM(C98:C128)</f>
        <v>36000000</v>
      </c>
      <c r="D130" s="140">
        <f ca="1">SUM(D98:D128)</f>
        <v>36039181.347763114</v>
      </c>
      <c r="E130" s="79">
        <f ca="1">IFERROR(F130 / (SUM($C98:$C128) / COUNT($C98:$C128)), 0)</f>
        <v>1.9590673881559408E-2</v>
      </c>
      <c r="F130" s="138">
        <f ca="1">SUM(F98:F128)</f>
        <v>39181.347763118814</v>
      </c>
      <c r="G130" s="140">
        <f ca="1">SUM(G98:G128)</f>
        <v>35684599.690752588</v>
      </c>
      <c r="H130" s="79">
        <f ca="1">IFERROR(I130 / (SUM($C98:$C128) / COUNT($C98:$C128)), 0)</f>
        <v>-0.1577001546237044</v>
      </c>
      <c r="I130" s="138">
        <f ca="1">SUM(I98:I128)</f>
        <v>-315400.30924740882</v>
      </c>
      <c r="J130" s="140">
        <f ca="1">SUM(J98:J128)</f>
        <v>35557071.444079354</v>
      </c>
      <c r="K130" s="79">
        <f ca="1">IFERROR(L130 / (SUM($C98:$C128) / COUNT($C98:$C128)), 0)</f>
        <v>-0.22146427796032103</v>
      </c>
      <c r="L130" s="138">
        <f ca="1">SUM(L98:L128)</f>
        <v>-442928.55592064204</v>
      </c>
      <c r="M130" s="140">
        <f ca="1">SUM(M98:M128)</f>
        <v>35517464.548725858</v>
      </c>
      <c r="N130" s="79">
        <f ca="1">IFERROR(O130 / (SUM($C98:$C128) / COUNT($C98:$C128)), 0)</f>
        <v>-0.24126772563707136</v>
      </c>
      <c r="O130" s="138">
        <f ca="1">SUM(O98:O128)</f>
        <v>-482535.45127414272</v>
      </c>
    </row>
    <row r="132" spans="1:15" ht="16.5" customHeight="1" thickBot="1"/>
    <row r="133" spans="1:15" ht="16.5" customHeight="1" thickBot="1">
      <c r="A133" s="232" t="str">
        <f>TEXT(투자전략!$G$1, "[$-ko-KR]yyyy년 mm월 ") &amp; "전일대비 상승률 Top20 월말결산"</f>
        <v>2021년 06월 전일대비 상승률 Top20 월말결산</v>
      </c>
      <c r="B133" s="233"/>
      <c r="C133" s="233"/>
      <c r="D133" s="233"/>
      <c r="E133" s="233"/>
      <c r="F133" s="233"/>
      <c r="G133" s="233"/>
      <c r="H133" s="233"/>
      <c r="I133" s="233"/>
      <c r="J133" s="233"/>
      <c r="K133" s="233"/>
      <c r="L133" s="233"/>
      <c r="M133" s="233"/>
      <c r="N133" s="233"/>
      <c r="O133" s="234"/>
    </row>
    <row r="134" spans="1:15" ht="16.5" customHeight="1" thickBot="1">
      <c r="A134" s="293" t="s">
        <v>314</v>
      </c>
      <c r="B134" s="247" t="s">
        <v>312</v>
      </c>
      <c r="C134" s="249"/>
      <c r="D134" s="247" t="s">
        <v>304</v>
      </c>
      <c r="E134" s="248"/>
      <c r="F134" s="249"/>
      <c r="G134" s="247" t="s">
        <v>305</v>
      </c>
      <c r="H134" s="248"/>
      <c r="I134" s="249"/>
      <c r="J134" s="247" t="s">
        <v>306</v>
      </c>
      <c r="K134" s="248"/>
      <c r="L134" s="249"/>
      <c r="M134" s="247" t="s">
        <v>307</v>
      </c>
      <c r="N134" s="248"/>
      <c r="O134" s="249"/>
    </row>
    <row r="135" spans="1:15" ht="16.5" customHeight="1" thickBot="1">
      <c r="A135" s="297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2022293.3180372068</v>
      </c>
      <c r="H152" s="77">
        <f t="shared" ca="1" si="44"/>
        <v>1.114665901860337E-2</v>
      </c>
      <c r="I152" s="137">
        <f t="shared" ca="1" si="45"/>
        <v>22293.31803720674</v>
      </c>
      <c r="J152" s="139">
        <f t="shared" ca="1" si="46"/>
        <v>2017492.2517767153</v>
      </c>
      <c r="K152" s="77">
        <f t="shared" ca="1" si="47"/>
        <v>8.7461258883575858E-3</v>
      </c>
      <c r="L152" s="137">
        <f t="shared" ca="1" si="48"/>
        <v>17492.251776715166</v>
      </c>
      <c r="M152" s="139">
        <f t="shared" ca="1" si="49"/>
        <v>2020776.3802337407</v>
      </c>
      <c r="N152" s="77">
        <f t="shared" ca="1" si="50"/>
        <v>1.0388190116870276E-2</v>
      </c>
      <c r="O152" s="137">
        <f t="shared" ca="1" si="51"/>
        <v>20776.38023374055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>
        <f t="shared" ca="1" si="39"/>
        <v>2000000</v>
      </c>
      <c r="D153" s="139">
        <f t="shared" ca="1" si="40"/>
        <v>2000000</v>
      </c>
      <c r="E153" s="77">
        <f t="shared" ca="1" si="41"/>
        <v>0</v>
      </c>
      <c r="F153" s="137">
        <f t="shared" ca="1" si="42"/>
        <v>0</v>
      </c>
      <c r="G153" s="139">
        <f t="shared" ca="1" si="43"/>
        <v>2000000</v>
      </c>
      <c r="H153" s="77">
        <f t="shared" ca="1" si="44"/>
        <v>0</v>
      </c>
      <c r="I153" s="137">
        <f t="shared" ca="1" si="45"/>
        <v>0</v>
      </c>
      <c r="J153" s="139">
        <f t="shared" ca="1" si="46"/>
        <v>2000000</v>
      </c>
      <c r="K153" s="77">
        <f t="shared" ca="1" si="47"/>
        <v>0</v>
      </c>
      <c r="L153" s="137">
        <f t="shared" ca="1" si="48"/>
        <v>0</v>
      </c>
      <c r="M153" s="139">
        <f t="shared" ca="1" si="49"/>
        <v>2000000</v>
      </c>
      <c r="N153" s="77">
        <f t="shared" ca="1" si="50"/>
        <v>0</v>
      </c>
      <c r="O153" s="137">
        <f t="shared" ca="1" si="51"/>
        <v>0</v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1" t="s">
        <v>313</v>
      </c>
      <c r="B167" s="243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47"/>
      <c r="B168" s="249"/>
      <c r="C168" s="136">
        <f ca="1">SUM(C136:C166)</f>
        <v>36000000</v>
      </c>
      <c r="D168" s="140">
        <f ca="1">SUM(D136:D166)</f>
        <v>36263112.502592385</v>
      </c>
      <c r="E168" s="79">
        <f ca="1">IFERROR(F168 / (SUM($C136:$C166) / COUNT($C136:$C166)), 0)</f>
        <v>0.13155625129619195</v>
      </c>
      <c r="F168" s="138">
        <f ca="1">SUM(F136:F166)</f>
        <v>263112.50259238388</v>
      </c>
      <c r="G168" s="140">
        <f ca="1">SUM(G136:G166)</f>
        <v>35669110.241374649</v>
      </c>
      <c r="H168" s="79">
        <f ca="1">IFERROR(I168 / (SUM($C136:$C166) / COUNT($C136:$C166)), 0)</f>
        <v>-0.16544487931267279</v>
      </c>
      <c r="I168" s="138">
        <f ca="1">SUM(I136:I166)</f>
        <v>-330889.7586253456</v>
      </c>
      <c r="J168" s="140">
        <f ca="1">SUM(J136:J166)</f>
        <v>35482473.962149501</v>
      </c>
      <c r="K168" s="79">
        <f ca="1">IFERROR(L168 / (SUM($C136:$C166) / COUNT($C136:$C166)), 0)</f>
        <v>-0.25876301892524622</v>
      </c>
      <c r="L168" s="138">
        <f ca="1">SUM(L136:L166)</f>
        <v>-517526.0378504924</v>
      </c>
      <c r="M168" s="140">
        <f ca="1">SUM(M136:M166)</f>
        <v>35429282.404694378</v>
      </c>
      <c r="N168" s="79">
        <f ca="1">IFERROR(O168 / (SUM($C136:$C166) / COUNT($C136:$C166)), 0)</f>
        <v>-0.2853587976528098</v>
      </c>
      <c r="O168" s="138">
        <f ca="1">SUM(O136:O166)</f>
        <v>-570717.59530561964</v>
      </c>
    </row>
    <row r="170" spans="1:15" ht="16.5" customHeight="1" thickBot="1"/>
    <row r="171" spans="1:15" ht="16.5" customHeight="1" thickBot="1">
      <c r="A171" s="232" t="str">
        <f>TEXT(투자전략!$G$1, "[$-ko-KR]yyyy년 mm월 ") &amp; "[엽전코인] 전일대비 상승률 Bottom20 월말결산"</f>
        <v>2021년 06월 [엽전코인] 전일대비 상승률 Bottom20 월말결산</v>
      </c>
      <c r="B171" s="233"/>
      <c r="C171" s="233"/>
      <c r="D171" s="233"/>
      <c r="E171" s="233"/>
      <c r="F171" s="233"/>
      <c r="G171" s="233"/>
      <c r="H171" s="233"/>
      <c r="I171" s="233"/>
      <c r="J171" s="233"/>
      <c r="K171" s="233"/>
      <c r="L171" s="233"/>
      <c r="M171" s="233"/>
      <c r="N171" s="233"/>
      <c r="O171" s="234"/>
    </row>
    <row r="172" spans="1:15" ht="16.5" customHeight="1" thickBot="1">
      <c r="A172" s="293" t="s">
        <v>314</v>
      </c>
      <c r="B172" s="247" t="s">
        <v>312</v>
      </c>
      <c r="C172" s="249"/>
      <c r="D172" s="247" t="s">
        <v>304</v>
      </c>
      <c r="E172" s="248"/>
      <c r="F172" s="249"/>
      <c r="G172" s="247" t="s">
        <v>305</v>
      </c>
      <c r="H172" s="248"/>
      <c r="I172" s="249"/>
      <c r="J172" s="247" t="s">
        <v>306</v>
      </c>
      <c r="K172" s="248"/>
      <c r="L172" s="249"/>
      <c r="M172" s="247" t="s">
        <v>307</v>
      </c>
      <c r="N172" s="248"/>
      <c r="O172" s="249"/>
    </row>
    <row r="173" spans="1:15" ht="16.5" customHeight="1" thickBot="1">
      <c r="A173" s="297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1891780.4215994321</v>
      </c>
      <c r="H190" s="77">
        <f t="shared" ca="1" si="57"/>
        <v>-5.4109789200283996E-2</v>
      </c>
      <c r="I190" s="137">
        <f t="shared" ca="1" si="58"/>
        <v>-108219.57840056799</v>
      </c>
      <c r="J190" s="139">
        <f t="shared" ca="1" si="59"/>
        <v>1875052.5337865199</v>
      </c>
      <c r="K190" s="77">
        <f t="shared" ca="1" si="60"/>
        <v>-6.2473733106740072E-2</v>
      </c>
      <c r="L190" s="137">
        <f t="shared" ca="1" si="61"/>
        <v>-124947.4662134801</v>
      </c>
      <c r="M190" s="139">
        <f t="shared" ca="1" si="62"/>
        <v>1868459.5620635161</v>
      </c>
      <c r="N190" s="77">
        <f t="shared" ca="1" si="63"/>
        <v>-6.577021896824202E-2</v>
      </c>
      <c r="O190" s="137">
        <f t="shared" ca="1" si="64"/>
        <v>-131540.43793648406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>
        <f t="shared" ca="1" si="52"/>
        <v>2000000</v>
      </c>
      <c r="D191" s="139">
        <f t="shared" ca="1" si="53"/>
        <v>2000000</v>
      </c>
      <c r="E191" s="77">
        <f t="shared" ca="1" si="54"/>
        <v>0</v>
      </c>
      <c r="F191" s="137">
        <f t="shared" ca="1" si="55"/>
        <v>0</v>
      </c>
      <c r="G191" s="139">
        <f t="shared" ca="1" si="56"/>
        <v>2000000</v>
      </c>
      <c r="H191" s="77">
        <f t="shared" ca="1" si="57"/>
        <v>0</v>
      </c>
      <c r="I191" s="137">
        <f t="shared" ca="1" si="58"/>
        <v>0</v>
      </c>
      <c r="J191" s="139">
        <f t="shared" ca="1" si="59"/>
        <v>2000000</v>
      </c>
      <c r="K191" s="77">
        <f t="shared" ca="1" si="60"/>
        <v>0</v>
      </c>
      <c r="L191" s="137">
        <f t="shared" ca="1" si="61"/>
        <v>0</v>
      </c>
      <c r="M191" s="139">
        <f t="shared" ca="1" si="62"/>
        <v>2000000</v>
      </c>
      <c r="N191" s="77">
        <f t="shared" ca="1" si="63"/>
        <v>0</v>
      </c>
      <c r="O191" s="137">
        <f t="shared" ca="1" si="64"/>
        <v>0</v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1" t="s">
        <v>313</v>
      </c>
      <c r="B205" s="243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47"/>
      <c r="B206" s="249"/>
      <c r="C206" s="136">
        <f ca="1">SUM(C174:C204)</f>
        <v>36000000</v>
      </c>
      <c r="D206" s="140">
        <f ca="1">SUM(D174:D204)</f>
        <v>36102564.392992161</v>
      </c>
      <c r="E206" s="79">
        <f ca="1">IFERROR(F206 / (SUM($C174:$C204) / COUNT($C174:$C204)), 0)</f>
        <v>5.1282196496079936E-2</v>
      </c>
      <c r="F206" s="138">
        <f ca="1">SUM(F174:F204)</f>
        <v>102564.39299215988</v>
      </c>
      <c r="G206" s="140">
        <f ca="1">SUM(G174:G204)</f>
        <v>35870664.76715976</v>
      </c>
      <c r="H206" s="79">
        <f ca="1">IFERROR(I206 / (SUM($C174:$C204) / COUNT($C174:$C204)), 0)</f>
        <v>-6.4667616420120866E-2</v>
      </c>
      <c r="I206" s="138">
        <f ca="1">SUM(I174:I204)</f>
        <v>-129335.23284024173</v>
      </c>
      <c r="J206" s="140">
        <f ca="1">SUM(J174:J204)</f>
        <v>35555113.439041048</v>
      </c>
      <c r="K206" s="79">
        <f ca="1">IFERROR(L206 / (SUM($C174:$C204) / COUNT($C174:$C204)), 0)</f>
        <v>-0.22244328047947529</v>
      </c>
      <c r="L206" s="138">
        <f ca="1">SUM(L174:L204)</f>
        <v>-444886.56095895055</v>
      </c>
      <c r="M206" s="140">
        <f ca="1">SUM(M174:M204)</f>
        <v>35290924.625534356</v>
      </c>
      <c r="N206" s="79">
        <f ca="1">IFERROR(O206 / (SUM($C174:$C204) / COUNT($C174:$C204)), 0)</f>
        <v>-0.35453768723281831</v>
      </c>
      <c r="O206" s="138">
        <f ca="1">SUM(O174:O204)</f>
        <v>-709075.37446563668</v>
      </c>
    </row>
    <row r="208" spans="1:15" ht="16.5" customHeight="1" thickBot="1"/>
    <row r="209" spans="1:15" ht="16.5" customHeight="1" thickBot="1">
      <c r="A209" s="232" t="str">
        <f>TEXT(투자전략!$G$1, "[$-ko-KR]yyyy년 mm월 ") &amp; "[동전코인] 전일대비 상승률 Bottom20 월말결산"</f>
        <v>2021년 06월 [동전코인] 전일대비 상승률 Bottom20 월말결산</v>
      </c>
      <c r="B209" s="233"/>
      <c r="C209" s="233"/>
      <c r="D209" s="233"/>
      <c r="E209" s="233"/>
      <c r="F209" s="233"/>
      <c r="G209" s="233"/>
      <c r="H209" s="233"/>
      <c r="I209" s="233"/>
      <c r="J209" s="233"/>
      <c r="K209" s="233"/>
      <c r="L209" s="233"/>
      <c r="M209" s="233"/>
      <c r="N209" s="233"/>
      <c r="O209" s="234"/>
    </row>
    <row r="210" spans="1:15" ht="16.5" customHeight="1" thickBot="1">
      <c r="A210" s="293" t="s">
        <v>314</v>
      </c>
      <c r="B210" s="247" t="s">
        <v>312</v>
      </c>
      <c r="C210" s="249"/>
      <c r="D210" s="247" t="s">
        <v>304</v>
      </c>
      <c r="E210" s="248"/>
      <c r="F210" s="249"/>
      <c r="G210" s="247" t="s">
        <v>305</v>
      </c>
      <c r="H210" s="248"/>
      <c r="I210" s="249"/>
      <c r="J210" s="247" t="s">
        <v>306</v>
      </c>
      <c r="K210" s="248"/>
      <c r="L210" s="249"/>
      <c r="M210" s="247" t="s">
        <v>307</v>
      </c>
      <c r="N210" s="248"/>
      <c r="O210" s="249"/>
    </row>
    <row r="211" spans="1:15" ht="16.5" customHeight="1" thickBot="1">
      <c r="A211" s="297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2004468.9611286058</v>
      </c>
      <c r="H228" s="77">
        <f t="shared" ca="1" si="70"/>
        <v>2.2344805643029373E-3</v>
      </c>
      <c r="I228" s="137">
        <f t="shared" ca="1" si="71"/>
        <v>4468.9611286058825</v>
      </c>
      <c r="J228" s="139">
        <f t="shared" ca="1" si="72"/>
        <v>1981509.6607840809</v>
      </c>
      <c r="K228" s="77">
        <f t="shared" ca="1" si="73"/>
        <v>-9.2451696079594893E-3</v>
      </c>
      <c r="L228" s="137">
        <f t="shared" ca="1" si="74"/>
        <v>-18490.339215918979</v>
      </c>
      <c r="M228" s="139">
        <f t="shared" ca="1" si="75"/>
        <v>1975333.6451428968</v>
      </c>
      <c r="N228" s="77">
        <f t="shared" ca="1" si="76"/>
        <v>-1.2333177428551566E-2</v>
      </c>
      <c r="O228" s="137">
        <f t="shared" ca="1" si="77"/>
        <v>-24666.354857103135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>
        <f t="shared" ca="1" si="65"/>
        <v>2000000</v>
      </c>
      <c r="D229" s="139">
        <f t="shared" ca="1" si="66"/>
        <v>2000000</v>
      </c>
      <c r="E229" s="77">
        <f t="shared" ca="1" si="67"/>
        <v>0</v>
      </c>
      <c r="F229" s="137">
        <f t="shared" ca="1" si="68"/>
        <v>0</v>
      </c>
      <c r="G229" s="139">
        <f t="shared" ca="1" si="69"/>
        <v>2000000</v>
      </c>
      <c r="H229" s="77">
        <f t="shared" ca="1" si="70"/>
        <v>0</v>
      </c>
      <c r="I229" s="137">
        <f t="shared" ca="1" si="71"/>
        <v>0</v>
      </c>
      <c r="J229" s="139">
        <f t="shared" ca="1" si="72"/>
        <v>2000000</v>
      </c>
      <c r="K229" s="77">
        <f t="shared" ca="1" si="73"/>
        <v>0</v>
      </c>
      <c r="L229" s="137">
        <f t="shared" ca="1" si="74"/>
        <v>0</v>
      </c>
      <c r="M229" s="139">
        <f t="shared" ca="1" si="75"/>
        <v>2000000</v>
      </c>
      <c r="N229" s="77">
        <f t="shared" ca="1" si="76"/>
        <v>0</v>
      </c>
      <c r="O229" s="137">
        <f t="shared" ca="1" si="77"/>
        <v>0</v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1" t="s">
        <v>313</v>
      </c>
      <c r="B243" s="243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47"/>
      <c r="B244" s="249"/>
      <c r="C244" s="136">
        <f ca="1">SUM(C212:C242)</f>
        <v>36000000</v>
      </c>
      <c r="D244" s="140">
        <f ca="1">SUM(D212:D242)</f>
        <v>35924891.832858101</v>
      </c>
      <c r="E244" s="79">
        <f ca="1">IFERROR(F244 / (SUM($C212:$C242) / COUNT($C212:$C242)), 0)</f>
        <v>-3.7554083570947132E-2</v>
      </c>
      <c r="F244" s="138">
        <f ca="1">SUM(F212:F242)</f>
        <v>-75108.167141894257</v>
      </c>
      <c r="G244" s="140">
        <f ca="1">SUM(G212:G242)</f>
        <v>35945579.267050378</v>
      </c>
      <c r="H244" s="79">
        <f ca="1">IFERROR(I244 / (SUM($C212:$C242) / COUNT($C212:$C242)), 0)</f>
        <v>-2.721036647481069E-2</v>
      </c>
      <c r="I244" s="138">
        <f ca="1">SUM(I212:I242)</f>
        <v>-54420.732949621379</v>
      </c>
      <c r="J244" s="140">
        <f ca="1">SUM(J212:J242)</f>
        <v>35779129.8275043</v>
      </c>
      <c r="K244" s="79">
        <f ca="1">IFERROR(L244 / (SUM($C212:$C242) / COUNT($C212:$C242)), 0)</f>
        <v>-0.11043508624785282</v>
      </c>
      <c r="L244" s="138">
        <f ca="1">SUM(L212:L242)</f>
        <v>-220870.17249570566</v>
      </c>
      <c r="M244" s="140">
        <f ca="1">SUM(M212:M242)</f>
        <v>35644405.020948119</v>
      </c>
      <c r="N244" s="79">
        <f ca="1">IFERROR(O244 / (SUM($C212:$C242) / COUNT($C212:$C242)), 0)</f>
        <v>-0.17779748952594299</v>
      </c>
      <c r="O244" s="138">
        <f ca="1">SUM(O212:O242)</f>
        <v>-355594.97905188595</v>
      </c>
    </row>
    <row r="246" spans="1:15" ht="16.5" customHeight="1" thickBot="1"/>
    <row r="247" spans="1:15" ht="16.5" customHeight="1" thickBot="1">
      <c r="A247" s="232" t="str">
        <f>TEXT(투자전략!$G$1, "[$-ko-KR]yyyy년 mm월 ") &amp; "전일대비 상승률 Bottom20 월말결산"</f>
        <v>2021년 06월 전일대비 상승률 Bottom20 월말결산</v>
      </c>
      <c r="B247" s="233"/>
      <c r="C247" s="233"/>
      <c r="D247" s="233"/>
      <c r="E247" s="233"/>
      <c r="F247" s="233"/>
      <c r="G247" s="233"/>
      <c r="H247" s="233"/>
      <c r="I247" s="233"/>
      <c r="J247" s="233"/>
      <c r="K247" s="233"/>
      <c r="L247" s="233"/>
      <c r="M247" s="233"/>
      <c r="N247" s="233"/>
      <c r="O247" s="234"/>
    </row>
    <row r="248" spans="1:15" ht="16.5" customHeight="1" thickBot="1">
      <c r="A248" s="293" t="s">
        <v>314</v>
      </c>
      <c r="B248" s="247" t="s">
        <v>312</v>
      </c>
      <c r="C248" s="249"/>
      <c r="D248" s="247" t="s">
        <v>304</v>
      </c>
      <c r="E248" s="248"/>
      <c r="F248" s="249"/>
      <c r="G248" s="247" t="s">
        <v>305</v>
      </c>
      <c r="H248" s="248"/>
      <c r="I248" s="249"/>
      <c r="J248" s="247" t="s">
        <v>306</v>
      </c>
      <c r="K248" s="248"/>
      <c r="L248" s="249"/>
      <c r="M248" s="247" t="s">
        <v>307</v>
      </c>
      <c r="N248" s="248"/>
      <c r="O248" s="249"/>
    </row>
    <row r="249" spans="1:15" ht="16.5" customHeight="1" thickBot="1">
      <c r="A249" s="297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1895230.9362638968</v>
      </c>
      <c r="H266" s="77">
        <f t="shared" ca="1" si="83"/>
        <v>-5.2384531868051532E-2</v>
      </c>
      <c r="I266" s="137">
        <f t="shared" ca="1" si="84"/>
        <v>-104769.06373610305</v>
      </c>
      <c r="J266" s="139">
        <f t="shared" ca="1" si="85"/>
        <v>1860509.8796971124</v>
      </c>
      <c r="K266" s="77">
        <f t="shared" ca="1" si="86"/>
        <v>-6.9745060151443744E-2</v>
      </c>
      <c r="L266" s="137">
        <f t="shared" ca="1" si="87"/>
        <v>-139490.12030288749</v>
      </c>
      <c r="M266" s="139">
        <f t="shared" ca="1" si="88"/>
        <v>1851329.5587028724</v>
      </c>
      <c r="N266" s="77">
        <f t="shared" ca="1" si="89"/>
        <v>-7.4335220648563766E-2</v>
      </c>
      <c r="O266" s="137">
        <f t="shared" ca="1" si="90"/>
        <v>-148670.44129712752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>
        <f t="shared" ca="1" si="78"/>
        <v>2000000</v>
      </c>
      <c r="D267" s="139">
        <f t="shared" ca="1" si="79"/>
        <v>2000000</v>
      </c>
      <c r="E267" s="77">
        <f t="shared" ca="1" si="80"/>
        <v>0</v>
      </c>
      <c r="F267" s="137">
        <f t="shared" ca="1" si="81"/>
        <v>0</v>
      </c>
      <c r="G267" s="139">
        <f t="shared" ca="1" si="82"/>
        <v>2000000</v>
      </c>
      <c r="H267" s="77">
        <f t="shared" ca="1" si="83"/>
        <v>0</v>
      </c>
      <c r="I267" s="137">
        <f t="shared" ca="1" si="84"/>
        <v>0</v>
      </c>
      <c r="J267" s="139">
        <f t="shared" ca="1" si="85"/>
        <v>2000000</v>
      </c>
      <c r="K267" s="77">
        <f t="shared" ca="1" si="86"/>
        <v>0</v>
      </c>
      <c r="L267" s="137">
        <f t="shared" ca="1" si="87"/>
        <v>0</v>
      </c>
      <c r="M267" s="139">
        <f t="shared" ca="1" si="88"/>
        <v>2000000</v>
      </c>
      <c r="N267" s="77">
        <f t="shared" ca="1" si="89"/>
        <v>0</v>
      </c>
      <c r="O267" s="137">
        <f t="shared" ca="1" si="90"/>
        <v>0</v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1" t="s">
        <v>313</v>
      </c>
      <c r="B281" s="243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47"/>
      <c r="B282" s="249"/>
      <c r="C282" s="136">
        <f ca="1">SUM(C250:C280)</f>
        <v>36000000</v>
      </c>
      <c r="D282" s="140">
        <f ca="1">SUM(D250:D280)</f>
        <v>35654041.163082868</v>
      </c>
      <c r="E282" s="79">
        <f ca="1">IFERROR(F282 / (SUM($C250:$C280) / COUNT($C250:$C280)), 0)</f>
        <v>-0.17297941845856615</v>
      </c>
      <c r="F282" s="138">
        <f ca="1">SUM(F250:F280)</f>
        <v>-345958.83691713231</v>
      </c>
      <c r="G282" s="140">
        <f ca="1">SUM(G250:G280)</f>
        <v>35691035.744016476</v>
      </c>
      <c r="H282" s="79">
        <f ca="1">IFERROR(I282 / (SUM($C250:$C280) / COUNT($C250:$C280)), 0)</f>
        <v>-0.15448212799176275</v>
      </c>
      <c r="I282" s="138">
        <f ca="1">SUM(I250:I280)</f>
        <v>-308964.25598352548</v>
      </c>
      <c r="J282" s="140">
        <f ca="1">SUM(J250:J280)</f>
        <v>35341742.691692598</v>
      </c>
      <c r="K282" s="79">
        <f ca="1">IFERROR(L282 / (SUM($C250:$C280) / COUNT($C250:$C280)), 0)</f>
        <v>-0.32912865415369996</v>
      </c>
      <c r="L282" s="138">
        <f ca="1">SUM(L250:L280)</f>
        <v>-658257.30830739997</v>
      </c>
      <c r="M282" s="140">
        <f ca="1">SUM(M250:M280)</f>
        <v>35190588.477959678</v>
      </c>
      <c r="N282" s="79">
        <f ca="1">IFERROR(O282 / (SUM($C250:$C280) / COUNT($C250:$C280)), 0)</f>
        <v>-0.40470576102016115</v>
      </c>
      <c r="O282" s="138">
        <f ca="1">SUM(O250:O280)</f>
        <v>-809411.52204032231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491" priority="323">
      <formula>$E$54 &gt; 0</formula>
    </cfRule>
    <cfRule type="expression" dxfId="3490" priority="324">
      <formula>$E$54 = 0</formula>
    </cfRule>
    <cfRule type="expression" dxfId="3489" priority="325">
      <formula>$E$54 &lt; 0</formula>
    </cfRule>
  </conditionalFormatting>
  <conditionalFormatting sqref="G20:I21 H54:I54">
    <cfRule type="expression" dxfId="3488" priority="320">
      <formula>$H$54 &gt; 0</formula>
    </cfRule>
    <cfRule type="expression" dxfId="3487" priority="321">
      <formula>$H$54 = 0</formula>
    </cfRule>
    <cfRule type="expression" dxfId="3486" priority="322">
      <formula>$H$54 &lt; 0</formula>
    </cfRule>
  </conditionalFormatting>
  <conditionalFormatting sqref="J20:L21 K54:L54">
    <cfRule type="expression" dxfId="3485" priority="317">
      <formula>$K$54 &gt; 0</formula>
    </cfRule>
    <cfRule type="expression" dxfId="3484" priority="318">
      <formula>$K$54 = 0</formula>
    </cfRule>
    <cfRule type="expression" dxfId="3483" priority="319">
      <formula>$K$54 &lt; 0</formula>
    </cfRule>
  </conditionalFormatting>
  <conditionalFormatting sqref="M20:O21 N54:O54">
    <cfRule type="expression" dxfId="3482" priority="314">
      <formula>$N$54 &gt; 0</formula>
    </cfRule>
    <cfRule type="expression" dxfId="3481" priority="315">
      <formula>$N$54 = 0</formula>
    </cfRule>
    <cfRule type="expression" dxfId="3480" priority="316">
      <formula>$N$54 &lt; 0</formula>
    </cfRule>
  </conditionalFormatting>
  <conditionalFormatting sqref="D22:F52">
    <cfRule type="expression" dxfId="3479" priority="299">
      <formula>AND($E22 &gt; 0, ISNUMBER($E22))</formula>
    </cfRule>
    <cfRule type="expression" dxfId="3478" priority="300">
      <formula>AND($E22 = 0, ISNUMBER($E22))</formula>
    </cfRule>
    <cfRule type="expression" dxfId="3477" priority="301">
      <formula>AND($E22 &lt; 0, ISNUMBER($E22))</formula>
    </cfRule>
  </conditionalFormatting>
  <conditionalFormatting sqref="G22:I52">
    <cfRule type="expression" dxfId="3476" priority="296">
      <formula>AND($H22 &gt; 0, ISNUMBER($H22))</formula>
    </cfRule>
    <cfRule type="expression" dxfId="3475" priority="297">
      <formula>AND($H22 = 0, ISNUMBER($H22))</formula>
    </cfRule>
    <cfRule type="expression" dxfId="3474" priority="298">
      <formula>AND($H22 &lt; 0, ISNUMBER($H22))</formula>
    </cfRule>
  </conditionalFormatting>
  <conditionalFormatting sqref="J22:L52">
    <cfRule type="expression" dxfId="3473" priority="293">
      <formula>AND($K22 &gt; 0, ISNUMBER($K22))</formula>
    </cfRule>
    <cfRule type="expression" dxfId="3472" priority="294">
      <formula>AND($K22 = 0, ISNUMBER($K22))</formula>
    </cfRule>
    <cfRule type="expression" dxfId="3471" priority="295">
      <formula>AND($K22 &lt; 0, ISNUMBER($K22))</formula>
    </cfRule>
  </conditionalFormatting>
  <conditionalFormatting sqref="M22:O52">
    <cfRule type="expression" dxfId="3470" priority="290">
      <formula>AND($N22 &gt; 0, ISNUMBER($N22))</formula>
    </cfRule>
    <cfRule type="expression" dxfId="3469" priority="291">
      <formula>AND($N22 = 0, ISNUMBER($N22))</formula>
    </cfRule>
    <cfRule type="expression" dxfId="3468" priority="292">
      <formula>AND($N22 &lt; 0, ISNUMBER($N22))</formula>
    </cfRule>
  </conditionalFormatting>
  <conditionalFormatting sqref="D58:F59 E92:F92">
    <cfRule type="expression" dxfId="3467" priority="287">
      <formula>$E$92 &gt; 0</formula>
    </cfRule>
    <cfRule type="expression" dxfId="3466" priority="288">
      <formula>$E$92 = 0</formula>
    </cfRule>
    <cfRule type="expression" dxfId="3465" priority="289">
      <formula>$E$92 &lt; 0</formula>
    </cfRule>
  </conditionalFormatting>
  <conditionalFormatting sqref="G58:I59 H92:I92">
    <cfRule type="expression" dxfId="3464" priority="284">
      <formula>$H$92 &gt; 0</formula>
    </cfRule>
    <cfRule type="expression" dxfId="3463" priority="285">
      <formula>$H$92 = 0</formula>
    </cfRule>
    <cfRule type="expression" dxfId="3462" priority="286">
      <formula>$H$92 &lt; 0</formula>
    </cfRule>
  </conditionalFormatting>
  <conditionalFormatting sqref="J58:L59 K92:L92">
    <cfRule type="expression" dxfId="3461" priority="281">
      <formula>$K$92 &gt; 0</formula>
    </cfRule>
    <cfRule type="expression" dxfId="3460" priority="282">
      <formula>$K$92 = 0</formula>
    </cfRule>
    <cfRule type="expression" dxfId="3459" priority="283">
      <formula>$K$92 &lt; 0</formula>
    </cfRule>
  </conditionalFormatting>
  <conditionalFormatting sqref="M58:O59 N92:O92">
    <cfRule type="expression" dxfId="3458" priority="278">
      <formula>$N$92 &gt; 0</formula>
    </cfRule>
    <cfRule type="expression" dxfId="3457" priority="279">
      <formula>$N$92 = 0</formula>
    </cfRule>
    <cfRule type="expression" dxfId="3456" priority="280">
      <formula>$N$92 &lt; 0</formula>
    </cfRule>
  </conditionalFormatting>
  <conditionalFormatting sqref="D60:F90">
    <cfRule type="expression" dxfId="3455" priority="275">
      <formula>AND($E60 &gt; 0, ISNUMBER($E60))</formula>
    </cfRule>
    <cfRule type="expression" dxfId="3454" priority="276">
      <formula>AND($E60 = 0, ISNUMBER($E60))</formula>
    </cfRule>
    <cfRule type="expression" dxfId="3453" priority="277">
      <formula>AND($E60 &lt; 0, ISNUMBER($E60))</formula>
    </cfRule>
  </conditionalFormatting>
  <conditionalFormatting sqref="G60:I90">
    <cfRule type="expression" dxfId="3452" priority="272">
      <formula>AND($H60 &gt; 0, ISNUMBER($H60))</formula>
    </cfRule>
    <cfRule type="expression" dxfId="3451" priority="273">
      <formula>AND($H60 = 0, ISNUMBER($H60))</formula>
    </cfRule>
    <cfRule type="expression" dxfId="3450" priority="274">
      <formula>AND($H60 &lt; 0, ISNUMBER($H60))</formula>
    </cfRule>
  </conditionalFormatting>
  <conditionalFormatting sqref="J60:L90">
    <cfRule type="expression" dxfId="3449" priority="269">
      <formula>AND($K60 &gt; 0, ISNUMBER($K60))</formula>
    </cfRule>
    <cfRule type="expression" dxfId="3448" priority="270">
      <formula>AND($K60 = 0, ISNUMBER($K60))</formula>
    </cfRule>
    <cfRule type="expression" dxfId="3447" priority="271">
      <formula>AND($K60 &lt; 0, ISNUMBER($K60))</formula>
    </cfRule>
  </conditionalFormatting>
  <conditionalFormatting sqref="M60:O90">
    <cfRule type="expression" dxfId="3446" priority="266">
      <formula>AND($N60 &gt; 0, ISNUMBER($N60))</formula>
    </cfRule>
    <cfRule type="expression" dxfId="3445" priority="267">
      <formula>AND($N60 = 0, ISNUMBER($N60))</formula>
    </cfRule>
    <cfRule type="expression" dxfId="3444" priority="268">
      <formula>AND($N60 &lt; 0, ISNUMBER($N60))</formula>
    </cfRule>
  </conditionalFormatting>
  <conditionalFormatting sqref="D96:F97 E130:F130">
    <cfRule type="expression" dxfId="3443" priority="263">
      <formula>$E$130 &gt; 0</formula>
    </cfRule>
    <cfRule type="expression" dxfId="3442" priority="264">
      <formula>$E$130 = 0</formula>
    </cfRule>
    <cfRule type="expression" dxfId="3441" priority="265">
      <formula>$E$130 &lt; 0</formula>
    </cfRule>
  </conditionalFormatting>
  <conditionalFormatting sqref="G96:I97 H130:I130">
    <cfRule type="expression" dxfId="3440" priority="260">
      <formula>$H$130 &gt; 0</formula>
    </cfRule>
    <cfRule type="expression" dxfId="3439" priority="261">
      <formula>$H$130 = 0</formula>
    </cfRule>
    <cfRule type="expression" dxfId="3438" priority="262">
      <formula>$H$130 &lt; 0</formula>
    </cfRule>
  </conditionalFormatting>
  <conditionalFormatting sqref="J96:L97 K130:L130">
    <cfRule type="expression" dxfId="3437" priority="257">
      <formula>$K$130 &gt; 0</formula>
    </cfRule>
    <cfRule type="expression" dxfId="3436" priority="258">
      <formula>$K$130 = 0</formula>
    </cfRule>
    <cfRule type="expression" dxfId="3435" priority="259">
      <formula>$K$130 &lt; 0</formula>
    </cfRule>
  </conditionalFormatting>
  <conditionalFormatting sqref="M96:O97 N130:O130">
    <cfRule type="expression" dxfId="3434" priority="254">
      <formula>$N$130 &gt; 0</formula>
    </cfRule>
    <cfRule type="expression" dxfId="3433" priority="255">
      <formula>$N$130 = 0</formula>
    </cfRule>
    <cfRule type="expression" dxfId="3432" priority="256">
      <formula>$N$130 &lt; 0</formula>
    </cfRule>
  </conditionalFormatting>
  <conditionalFormatting sqref="D98:F128">
    <cfRule type="expression" dxfId="3431" priority="251">
      <formula>AND($E98 &gt; 0, ISNUMBER($E98))</formula>
    </cfRule>
    <cfRule type="expression" dxfId="3430" priority="252">
      <formula>AND($E98 = 0, ISNUMBER($E98))</formula>
    </cfRule>
    <cfRule type="expression" dxfId="3429" priority="253">
      <formula>AND($E98 &lt; 0, ISNUMBER($E98))</formula>
    </cfRule>
  </conditionalFormatting>
  <conditionalFormatting sqref="G98:I128">
    <cfRule type="expression" dxfId="3428" priority="248">
      <formula>AND($H98 &gt; 0, ISNUMBER($H98))</formula>
    </cfRule>
    <cfRule type="expression" dxfId="3427" priority="249">
      <formula>AND($H98 = 0, ISNUMBER($H98))</formula>
    </cfRule>
    <cfRule type="expression" dxfId="3426" priority="250">
      <formula>AND($H98 &lt; 0, ISNUMBER($H98))</formula>
    </cfRule>
  </conditionalFormatting>
  <conditionalFormatting sqref="J98:L128">
    <cfRule type="expression" dxfId="3425" priority="245">
      <formula>AND($K98 &gt; 0, ISNUMBER($K98))</formula>
    </cfRule>
    <cfRule type="expression" dxfId="3424" priority="246">
      <formula>AND($K98 = 0, ISNUMBER($K98))</formula>
    </cfRule>
    <cfRule type="expression" dxfId="3423" priority="247">
      <formula>AND($K98 &lt; 0, ISNUMBER($K98))</formula>
    </cfRule>
  </conditionalFormatting>
  <conditionalFormatting sqref="M98:O128">
    <cfRule type="expression" dxfId="3422" priority="242">
      <formula>AND($N98 &gt; 0, ISNUMBER($N98))</formula>
    </cfRule>
    <cfRule type="expression" dxfId="3421" priority="243">
      <formula>AND($N98 = 0, ISNUMBER($N98))</formula>
    </cfRule>
    <cfRule type="expression" dxfId="3420" priority="244">
      <formula>AND($N98 &lt; 0, ISNUMBER($N98))</formula>
    </cfRule>
  </conditionalFormatting>
  <conditionalFormatting sqref="D134:F135 E168:F168">
    <cfRule type="expression" dxfId="3419" priority="239">
      <formula>$E$168 &gt; 0</formula>
    </cfRule>
    <cfRule type="expression" dxfId="3418" priority="240">
      <formula>$E$168 = 0</formula>
    </cfRule>
    <cfRule type="expression" dxfId="3417" priority="241">
      <formula>$E$168 &lt; 0</formula>
    </cfRule>
  </conditionalFormatting>
  <conditionalFormatting sqref="G134:I135 H168:I168">
    <cfRule type="expression" dxfId="3416" priority="236">
      <formula>$H$168 &gt; 0</formula>
    </cfRule>
    <cfRule type="expression" dxfId="3415" priority="237">
      <formula>$H$168 = 0</formula>
    </cfRule>
    <cfRule type="expression" dxfId="3414" priority="238">
      <formula>$H$168 &lt; 0</formula>
    </cfRule>
  </conditionalFormatting>
  <conditionalFormatting sqref="J134:L135 K168:L168">
    <cfRule type="expression" dxfId="3413" priority="233">
      <formula>$K$168 &gt; 0</formula>
    </cfRule>
    <cfRule type="expression" dxfId="3412" priority="234">
      <formula>$K$168 = 0</formula>
    </cfRule>
    <cfRule type="expression" dxfId="3411" priority="235">
      <formula>$K$168 &lt; 0</formula>
    </cfRule>
  </conditionalFormatting>
  <conditionalFormatting sqref="M134:O135 N168:O168">
    <cfRule type="expression" dxfId="3410" priority="230">
      <formula>$N$168 &gt; 0</formula>
    </cfRule>
    <cfRule type="expression" dxfId="3409" priority="231">
      <formula>$N$168 = 0</formula>
    </cfRule>
    <cfRule type="expression" dxfId="3408" priority="232">
      <formula>$N$168 &lt; 0</formula>
    </cfRule>
  </conditionalFormatting>
  <conditionalFormatting sqref="D136:F166">
    <cfRule type="expression" dxfId="3407" priority="227">
      <formula>AND($E136 &gt; 0, ISNUMBER($E136))</formula>
    </cfRule>
    <cfRule type="expression" dxfId="3406" priority="228">
      <formula>AND($E136 = 0, ISNUMBER($E136))</formula>
    </cfRule>
    <cfRule type="expression" dxfId="3405" priority="229">
      <formula>AND($E136 &lt; 0, ISNUMBER($E136))</formula>
    </cfRule>
  </conditionalFormatting>
  <conditionalFormatting sqref="G136:I166">
    <cfRule type="expression" dxfId="3404" priority="224">
      <formula>AND($H136 &gt; 0, ISNUMBER($H136))</formula>
    </cfRule>
    <cfRule type="expression" dxfId="3403" priority="225">
      <formula>AND($H136 = 0, ISNUMBER($H136))</formula>
    </cfRule>
    <cfRule type="expression" dxfId="3402" priority="226">
      <formula>AND($H136 &lt; 0, ISNUMBER($H136))</formula>
    </cfRule>
  </conditionalFormatting>
  <conditionalFormatting sqref="J136:L166">
    <cfRule type="expression" dxfId="3401" priority="221">
      <formula>AND($K136 &gt; 0, ISNUMBER($K136))</formula>
    </cfRule>
    <cfRule type="expression" dxfId="3400" priority="222">
      <formula>AND($K136 = 0, ISNUMBER($K136))</formula>
    </cfRule>
    <cfRule type="expression" dxfId="3399" priority="223">
      <formula>AND($K136 &lt; 0, ISNUMBER($K136))</formula>
    </cfRule>
  </conditionalFormatting>
  <conditionalFormatting sqref="M136:O166">
    <cfRule type="expression" dxfId="3398" priority="218">
      <formula>AND($N136 &gt; 0, ISNUMBER($N136))</formula>
    </cfRule>
    <cfRule type="expression" dxfId="3397" priority="219">
      <formula>AND($N136 = 0, ISNUMBER($N136))</formula>
    </cfRule>
    <cfRule type="expression" dxfId="3396" priority="220">
      <formula>AND($N136 &lt; 0, ISNUMBER($N136))</formula>
    </cfRule>
  </conditionalFormatting>
  <conditionalFormatting sqref="D172:F173 E206:F206">
    <cfRule type="expression" dxfId="3395" priority="215">
      <formula>$E$206 &gt; 0</formula>
    </cfRule>
    <cfRule type="expression" dxfId="3394" priority="216">
      <formula>$E$206 = 0</formula>
    </cfRule>
    <cfRule type="expression" dxfId="3393" priority="217">
      <formula>$E$206 &lt; 0</formula>
    </cfRule>
  </conditionalFormatting>
  <conditionalFormatting sqref="G172:I173 H206:I206">
    <cfRule type="expression" dxfId="3392" priority="212">
      <formula>$H$206 &gt; 0</formula>
    </cfRule>
    <cfRule type="expression" dxfId="3391" priority="213">
      <formula>$H$206 = 0</formula>
    </cfRule>
    <cfRule type="expression" dxfId="3390" priority="214">
      <formula>$H$206 &lt; 0</formula>
    </cfRule>
  </conditionalFormatting>
  <conditionalFormatting sqref="J172:L173 K206:L206">
    <cfRule type="expression" dxfId="3389" priority="209">
      <formula>$K$206 &gt; 0</formula>
    </cfRule>
    <cfRule type="expression" dxfId="3388" priority="210">
      <formula>$K$206 = 0</formula>
    </cfRule>
    <cfRule type="expression" dxfId="3387" priority="211">
      <formula>$K$206 &lt; 0</formula>
    </cfRule>
  </conditionalFormatting>
  <conditionalFormatting sqref="M172:O173 N206:O206">
    <cfRule type="expression" dxfId="3386" priority="206">
      <formula>$N$206 &gt; 0</formula>
    </cfRule>
    <cfRule type="expression" dxfId="3385" priority="207">
      <formula>$N$206 = 0</formula>
    </cfRule>
    <cfRule type="expression" dxfId="3384" priority="208">
      <formula>$N$206 &lt; 0</formula>
    </cfRule>
  </conditionalFormatting>
  <conditionalFormatting sqref="D174:F204">
    <cfRule type="expression" dxfId="3383" priority="203">
      <formula>AND($E174 &gt; 0, ISNUMBER($E174))</formula>
    </cfRule>
    <cfRule type="expression" dxfId="3382" priority="204">
      <formula>AND($E174 = 0, ISNUMBER($E174))</formula>
    </cfRule>
    <cfRule type="expression" dxfId="3381" priority="205">
      <formula>AND($E174 &lt; 0, ISNUMBER($E174))</formula>
    </cfRule>
  </conditionalFormatting>
  <conditionalFormatting sqref="G174:I204">
    <cfRule type="expression" dxfId="3380" priority="200">
      <formula>AND($H174 &gt; 0, ISNUMBER($H174))</formula>
    </cfRule>
    <cfRule type="expression" dxfId="3379" priority="201">
      <formula>AND($H174 = 0, ISNUMBER($H174))</formula>
    </cfRule>
    <cfRule type="expression" dxfId="3378" priority="202">
      <formula>AND($H174 &lt; 0, ISNUMBER($H174))</formula>
    </cfRule>
  </conditionalFormatting>
  <conditionalFormatting sqref="J174:L204">
    <cfRule type="expression" dxfId="3377" priority="197">
      <formula>AND($K174 &gt; 0, ISNUMBER($K174))</formula>
    </cfRule>
    <cfRule type="expression" dxfId="3376" priority="198">
      <formula>AND($K174 = 0, ISNUMBER($K174))</formula>
    </cfRule>
    <cfRule type="expression" dxfId="3375" priority="199">
      <formula>AND($K174 &lt; 0, ISNUMBER($K174))</formula>
    </cfRule>
  </conditionalFormatting>
  <conditionalFormatting sqref="M174:O204">
    <cfRule type="expression" dxfId="3374" priority="194">
      <formula>AND($N174 &gt; 0, ISNUMBER($N174))</formula>
    </cfRule>
    <cfRule type="expression" dxfId="3373" priority="195">
      <formula>AND($N174 = 0, ISNUMBER($N174))</formula>
    </cfRule>
    <cfRule type="expression" dxfId="3372" priority="196">
      <formula>AND($N174 &lt; 0, ISNUMBER($N174))</formula>
    </cfRule>
  </conditionalFormatting>
  <conditionalFormatting sqref="D210:F211 E244:F244">
    <cfRule type="expression" dxfId="3371" priority="191">
      <formula>$E$244 &gt; 0</formula>
    </cfRule>
    <cfRule type="expression" dxfId="3370" priority="192">
      <formula>$E$244 = 0</formula>
    </cfRule>
    <cfRule type="expression" dxfId="3369" priority="193">
      <formula>$E$244 &lt; 0</formula>
    </cfRule>
  </conditionalFormatting>
  <conditionalFormatting sqref="G210:I211 H244:I244">
    <cfRule type="expression" dxfId="3368" priority="188">
      <formula>$H$244 &gt; 0</formula>
    </cfRule>
    <cfRule type="expression" dxfId="3367" priority="189">
      <formula>$H$244 = 0</formula>
    </cfRule>
    <cfRule type="expression" dxfId="3366" priority="190">
      <formula>$H$244 &lt; 0</formula>
    </cfRule>
  </conditionalFormatting>
  <conditionalFormatting sqref="J210:L211 K244:L244">
    <cfRule type="expression" dxfId="3365" priority="185">
      <formula>$K$244 &gt; 0</formula>
    </cfRule>
    <cfRule type="expression" dxfId="3364" priority="186">
      <formula>$K$244 = 0</formula>
    </cfRule>
    <cfRule type="expression" dxfId="3363" priority="187">
      <formula>$K$244 &lt; 0</formula>
    </cfRule>
  </conditionalFormatting>
  <conditionalFormatting sqref="M210:O211 N244:O244">
    <cfRule type="expression" dxfId="3362" priority="182">
      <formula>$N$244 &gt; 0</formula>
    </cfRule>
    <cfRule type="expression" dxfId="3361" priority="183">
      <formula>$N$244 = 0</formula>
    </cfRule>
    <cfRule type="expression" dxfId="3360" priority="184">
      <formula>$N$244 &lt; 0</formula>
    </cfRule>
  </conditionalFormatting>
  <conditionalFormatting sqref="D212:F242">
    <cfRule type="expression" dxfId="3359" priority="179">
      <formula>AND($E212 &gt; 0, ISNUMBER($E212))</formula>
    </cfRule>
    <cfRule type="expression" dxfId="3358" priority="180">
      <formula>AND($E212 = 0, ISNUMBER($E212))</formula>
    </cfRule>
    <cfRule type="expression" dxfId="3357" priority="181">
      <formula>AND($E212 &lt; 0, ISNUMBER($E212))</formula>
    </cfRule>
  </conditionalFormatting>
  <conditionalFormatting sqref="G212:I242">
    <cfRule type="expression" dxfId="3356" priority="176">
      <formula>AND($H212 &gt; 0, ISNUMBER($H212))</formula>
    </cfRule>
    <cfRule type="expression" dxfId="3355" priority="177">
      <formula>AND($H212 = 0, ISNUMBER($H212))</formula>
    </cfRule>
    <cfRule type="expression" dxfId="3354" priority="178">
      <formula>AND($H212 &lt; 0, ISNUMBER($H212))</formula>
    </cfRule>
  </conditionalFormatting>
  <conditionalFormatting sqref="J212:L242">
    <cfRule type="expression" dxfId="3353" priority="173">
      <formula>AND($K212 &gt; 0, ISNUMBER($K212))</formula>
    </cfRule>
    <cfRule type="expression" dxfId="3352" priority="174">
      <formula>AND($K212 = 0, ISNUMBER($K212))</formula>
    </cfRule>
    <cfRule type="expression" dxfId="3351" priority="175">
      <formula>AND($K212 &lt; 0, ISNUMBER($K212))</formula>
    </cfRule>
  </conditionalFormatting>
  <conditionalFormatting sqref="M212:O242">
    <cfRule type="expression" dxfId="3350" priority="170">
      <formula>AND($N212 &gt; 0, ISNUMBER($N212))</formula>
    </cfRule>
    <cfRule type="expression" dxfId="3349" priority="171">
      <formula>AND($N212 = 0, ISNUMBER($N212))</formula>
    </cfRule>
    <cfRule type="expression" dxfId="3348" priority="172">
      <formula>AND($N212 &lt; 0, ISNUMBER($N212))</formula>
    </cfRule>
  </conditionalFormatting>
  <conditionalFormatting sqref="D248:F249 E282:F282">
    <cfRule type="expression" dxfId="3347" priority="167">
      <formula>$E$282 &gt; 0</formula>
    </cfRule>
    <cfRule type="expression" dxfId="3346" priority="168">
      <formula>$E$282 = 0</formula>
    </cfRule>
    <cfRule type="expression" dxfId="3345" priority="169">
      <formula>$E$282 &lt; 0</formula>
    </cfRule>
  </conditionalFormatting>
  <conditionalFormatting sqref="G248:I249 H282:I282">
    <cfRule type="expression" dxfId="3344" priority="164">
      <formula>$H$282 &gt; 0</formula>
    </cfRule>
    <cfRule type="expression" dxfId="3343" priority="165">
      <formula>$H$282 = 0</formula>
    </cfRule>
    <cfRule type="expression" dxfId="3342" priority="166">
      <formula>$H$282 &lt; 0</formula>
    </cfRule>
  </conditionalFormatting>
  <conditionalFormatting sqref="J248:L249 K282:L282">
    <cfRule type="expression" dxfId="3341" priority="161">
      <formula>$K$282 &gt; 0</formula>
    </cfRule>
    <cfRule type="expression" dxfId="3340" priority="162">
      <formula>$K$282 = 0</formula>
    </cfRule>
    <cfRule type="expression" dxfId="3339" priority="163">
      <formula>$K$282 &lt; 0</formula>
    </cfRule>
  </conditionalFormatting>
  <conditionalFormatting sqref="M248:O249 N282:O282">
    <cfRule type="expression" dxfId="3338" priority="158">
      <formula>$N$282 &gt; 0</formula>
    </cfRule>
    <cfRule type="expression" dxfId="3337" priority="159">
      <formula>$N$282 = 0</formula>
    </cfRule>
    <cfRule type="expression" dxfId="3336" priority="160">
      <formula>$N$282 &lt; 0</formula>
    </cfRule>
  </conditionalFormatting>
  <conditionalFormatting sqref="D250:F280">
    <cfRule type="expression" dxfId="3335" priority="155">
      <formula>AND($E250 &gt; 0, ISNUMBER($E250))</formula>
    </cfRule>
    <cfRule type="expression" dxfId="3334" priority="156">
      <formula>AND($E250 = 0, ISNUMBER($E250))</formula>
    </cfRule>
    <cfRule type="expression" dxfId="3333" priority="157">
      <formula>AND($E250 &lt; 0, ISNUMBER($E250))</formula>
    </cfRule>
  </conditionalFormatting>
  <conditionalFormatting sqref="G250:I280">
    <cfRule type="expression" dxfId="3332" priority="152">
      <formula>AND($H250 &gt; 0, ISNUMBER($H250))</formula>
    </cfRule>
    <cfRule type="expression" dxfId="3331" priority="153">
      <formula>AND($H250 = 0, ISNUMBER($H250))</formula>
    </cfRule>
    <cfRule type="expression" dxfId="3330" priority="154">
      <formula>AND($H250 &lt; 0, ISNUMBER($H250))</formula>
    </cfRule>
  </conditionalFormatting>
  <conditionalFormatting sqref="J250:L280">
    <cfRule type="expression" dxfId="3329" priority="149">
      <formula>AND($K250 &gt; 0, ISNUMBER($K250))</formula>
    </cfRule>
    <cfRule type="expression" dxfId="3328" priority="150">
      <formula>AND($K250 = 0, ISNUMBER($K250))</formula>
    </cfRule>
    <cfRule type="expression" dxfId="3327" priority="151">
      <formula>AND($K250 &lt; 0, ISNUMBER($K250))</formula>
    </cfRule>
  </conditionalFormatting>
  <conditionalFormatting sqref="M250:O280">
    <cfRule type="expression" dxfId="3326" priority="146">
      <formula>AND($N250 &gt; 0, ISNUMBER($N250))</formula>
    </cfRule>
    <cfRule type="expression" dxfId="3325" priority="147">
      <formula>AND($N250 = 0, ISNUMBER($N250))</formula>
    </cfRule>
    <cfRule type="expression" dxfId="3324" priority="148">
      <formula>AND($N250 &lt; 0, ISNUMBER($N250))</formula>
    </cfRule>
  </conditionalFormatting>
  <conditionalFormatting sqref="D5:F6">
    <cfRule type="expression" dxfId="3323" priority="143">
      <formula>$F$130 &gt; 0</formula>
    </cfRule>
    <cfRule type="expression" dxfId="3322" priority="144">
      <formula>$F$130 = 0</formula>
    </cfRule>
    <cfRule type="expression" dxfId="3321" priority="145">
      <formula>$F$130 &lt; 0</formula>
    </cfRule>
  </conditionalFormatting>
  <conditionalFormatting sqref="D7:F8">
    <cfRule type="expression" dxfId="3320" priority="140">
      <formula>$F$206 &gt; 0</formula>
    </cfRule>
    <cfRule type="expression" dxfId="3319" priority="141">
      <formula>$F$206 = 0</formula>
    </cfRule>
    <cfRule type="expression" dxfId="3318" priority="142">
      <formula>$F$206 &lt; 0</formula>
    </cfRule>
  </conditionalFormatting>
  <conditionalFormatting sqref="D9:F10">
    <cfRule type="expression" dxfId="3317" priority="137">
      <formula>$F$244 &gt; 0</formula>
    </cfRule>
    <cfRule type="expression" dxfId="3316" priority="138">
      <formula>$F$244 = 0</formula>
    </cfRule>
    <cfRule type="expression" dxfId="3315" priority="139">
      <formula>$F$244 &lt; 0</formula>
    </cfRule>
  </conditionalFormatting>
  <conditionalFormatting sqref="D11:F12">
    <cfRule type="expression" dxfId="3314" priority="134">
      <formula>$F$168 &gt; 0</formula>
    </cfRule>
    <cfRule type="expression" dxfId="3313" priority="135">
      <formula>$F$168 = 0</formula>
    </cfRule>
    <cfRule type="expression" dxfId="3312" priority="136">
      <formula>$F$168 &lt; 0</formula>
    </cfRule>
  </conditionalFormatting>
  <conditionalFormatting sqref="D13:F14">
    <cfRule type="expression" dxfId="3311" priority="92">
      <formula>$F$282 &gt; 0</formula>
    </cfRule>
    <cfRule type="expression" dxfId="3310" priority="93">
      <formula>$F$282 = 0</formula>
    </cfRule>
    <cfRule type="expression" dxfId="3309" priority="94">
      <formula>$F$282 &lt; 0</formula>
    </cfRule>
  </conditionalFormatting>
  <conditionalFormatting sqref="D15:F16">
    <cfRule type="expression" dxfId="3308" priority="77">
      <formula>$F$54 &gt; 0</formula>
    </cfRule>
    <cfRule type="expression" dxfId="3307" priority="78">
      <formula>$F$54 = 0</formula>
    </cfRule>
    <cfRule type="expression" dxfId="3306" priority="79">
      <formula>$F$54 &lt; 0</formula>
    </cfRule>
  </conditionalFormatting>
  <conditionalFormatting sqref="G5:I6">
    <cfRule type="expression" dxfId="3305" priority="65">
      <formula>$I$130 &gt; 0</formula>
    </cfRule>
    <cfRule type="expression" dxfId="3304" priority="66">
      <formula>$I$130 = 0</formula>
    </cfRule>
    <cfRule type="expression" dxfId="3303" priority="67">
      <formula>$I$130 &lt; 0</formula>
    </cfRule>
  </conditionalFormatting>
  <conditionalFormatting sqref="G7:I8">
    <cfRule type="expression" dxfId="3302" priority="62">
      <formula>$I$206 &gt; 0</formula>
    </cfRule>
    <cfRule type="expression" dxfId="3301" priority="63">
      <formula>$I$206 = 0</formula>
    </cfRule>
    <cfRule type="expression" dxfId="3300" priority="64">
      <formula>$I$206 &lt; 0</formula>
    </cfRule>
  </conditionalFormatting>
  <conditionalFormatting sqref="G9:I10">
    <cfRule type="expression" dxfId="3299" priority="59">
      <formula>$I$244 &gt; 0</formula>
    </cfRule>
    <cfRule type="expression" dxfId="3298" priority="60">
      <formula>$I$244 = 0</formula>
    </cfRule>
    <cfRule type="expression" dxfId="3297" priority="61">
      <formula>$I$244 &lt; 0</formula>
    </cfRule>
  </conditionalFormatting>
  <conditionalFormatting sqref="G11:I12">
    <cfRule type="expression" dxfId="3296" priority="56">
      <formula>$I$168 &gt; 0</formula>
    </cfRule>
    <cfRule type="expression" dxfId="3295" priority="57">
      <formula>$I$168 = 0</formula>
    </cfRule>
    <cfRule type="expression" dxfId="3294" priority="58">
      <formula>$I$168 &lt; 0</formula>
    </cfRule>
  </conditionalFormatting>
  <conditionalFormatting sqref="G13:I14">
    <cfRule type="expression" dxfId="3293" priority="53">
      <formula>$I$282 &gt; 0</formula>
    </cfRule>
    <cfRule type="expression" dxfId="3292" priority="54">
      <formula>$I$282 = 0</formula>
    </cfRule>
    <cfRule type="expression" dxfId="3291" priority="55">
      <formula>$I$282 &lt; 0</formula>
    </cfRule>
  </conditionalFormatting>
  <conditionalFormatting sqref="G15:I16">
    <cfRule type="expression" dxfId="3290" priority="50">
      <formula>$I$54 &gt; 0</formula>
    </cfRule>
    <cfRule type="expression" dxfId="3289" priority="51">
      <formula>$I$54 = 0</formula>
    </cfRule>
    <cfRule type="expression" dxfId="3288" priority="52">
      <formula>$I$54 &lt; 0</formula>
    </cfRule>
  </conditionalFormatting>
  <conditionalFormatting sqref="J5:L6">
    <cfRule type="expression" dxfId="3287" priority="47">
      <formula>$L$130 &gt; 0</formula>
    </cfRule>
    <cfRule type="expression" dxfId="3286" priority="48">
      <formula>$L$130 = 0</formula>
    </cfRule>
    <cfRule type="expression" dxfId="3285" priority="49">
      <formula>$L$130 &lt; 0</formula>
    </cfRule>
  </conditionalFormatting>
  <conditionalFormatting sqref="J7:L8">
    <cfRule type="expression" dxfId="3284" priority="44">
      <formula>$L$206 &gt; 0</formula>
    </cfRule>
    <cfRule type="expression" dxfId="3283" priority="45">
      <formula>$L$206 = 0</formula>
    </cfRule>
    <cfRule type="expression" dxfId="3282" priority="46">
      <formula>$L$206 &lt; 0</formula>
    </cfRule>
  </conditionalFormatting>
  <conditionalFormatting sqref="J9:L10">
    <cfRule type="expression" dxfId="3281" priority="41">
      <formula>$L$244 &gt; 0</formula>
    </cfRule>
    <cfRule type="expression" dxfId="3280" priority="42">
      <formula>$L$244 = 0</formula>
    </cfRule>
    <cfRule type="expression" dxfId="3279" priority="43">
      <formula>$L$244 &lt; 0</formula>
    </cfRule>
  </conditionalFormatting>
  <conditionalFormatting sqref="J11:L12">
    <cfRule type="expression" dxfId="3278" priority="38">
      <formula>$L$168 &gt; 0</formula>
    </cfRule>
    <cfRule type="expression" dxfId="3277" priority="39">
      <formula>$L$168 = 0</formula>
    </cfRule>
    <cfRule type="expression" dxfId="3276" priority="40">
      <formula>$L$168 &lt; 0</formula>
    </cfRule>
  </conditionalFormatting>
  <conditionalFormatting sqref="J13:L14">
    <cfRule type="expression" dxfId="3275" priority="35">
      <formula>$L$282 &gt; 0</formula>
    </cfRule>
    <cfRule type="expression" dxfId="3274" priority="36">
      <formula>$L$282 = 0</formula>
    </cfRule>
    <cfRule type="expression" dxfId="3273" priority="37">
      <formula>$L$282 &lt; 0</formula>
    </cfRule>
  </conditionalFormatting>
  <conditionalFormatting sqref="J15:L16">
    <cfRule type="expression" dxfId="3272" priority="32">
      <formula>$L$54 &gt; 0</formula>
    </cfRule>
    <cfRule type="expression" dxfId="3271" priority="33">
      <formula>$L$54 = 0</formula>
    </cfRule>
    <cfRule type="expression" dxfId="3270" priority="34">
      <formula>$L$54 &lt; 0</formula>
    </cfRule>
  </conditionalFormatting>
  <conditionalFormatting sqref="M5:O6">
    <cfRule type="expression" dxfId="3269" priority="29">
      <formula>$O$130 &gt; 0</formula>
    </cfRule>
    <cfRule type="expression" dxfId="3268" priority="30">
      <formula>$O$130 = 0</formula>
    </cfRule>
    <cfRule type="expression" dxfId="3267" priority="31">
      <formula>$O$130 &lt; 0</formula>
    </cfRule>
  </conditionalFormatting>
  <conditionalFormatting sqref="M7:O8">
    <cfRule type="expression" dxfId="3266" priority="26">
      <formula>$O$206 &gt; 0</formula>
    </cfRule>
    <cfRule type="expression" dxfId="3265" priority="27">
      <formula>$O$206 = 0</formula>
    </cfRule>
    <cfRule type="expression" dxfId="3264" priority="28">
      <formula>$O$206 &lt; 0</formula>
    </cfRule>
  </conditionalFormatting>
  <conditionalFormatting sqref="M9:O10">
    <cfRule type="expression" dxfId="3263" priority="23">
      <formula>$O$244 &gt; 0</formula>
    </cfRule>
    <cfRule type="expression" dxfId="3262" priority="24">
      <formula>$O$244 = 0</formula>
    </cfRule>
    <cfRule type="expression" dxfId="3261" priority="25">
      <formula>$O$244 &lt; 0</formula>
    </cfRule>
  </conditionalFormatting>
  <conditionalFormatting sqref="M11:O12">
    <cfRule type="expression" dxfId="3260" priority="20">
      <formula>$O$168 &gt; 0</formula>
    </cfRule>
    <cfRule type="expression" dxfId="3259" priority="21">
      <formula>$O$168 = 0</formula>
    </cfRule>
    <cfRule type="expression" dxfId="3258" priority="22">
      <formula>$O$168 &lt; 0</formula>
    </cfRule>
  </conditionalFormatting>
  <conditionalFormatting sqref="M13:O14">
    <cfRule type="expression" dxfId="3257" priority="17">
      <formula>$O$282 &gt; 0</formula>
    </cfRule>
    <cfRule type="expression" dxfId="3256" priority="18">
      <formula>$O$282 = 0</formula>
    </cfRule>
    <cfRule type="expression" dxfId="3255" priority="19">
      <formula>$O$282 &lt; 0</formula>
    </cfRule>
  </conditionalFormatting>
  <conditionalFormatting sqref="M15:O16">
    <cfRule type="expression" dxfId="3254" priority="14">
      <formula>$O$54 &gt; 0</formula>
    </cfRule>
    <cfRule type="expression" dxfId="3253" priority="15">
      <formula>$O$54 = 0</formula>
    </cfRule>
    <cfRule type="expression" dxfId="3252" priority="16">
      <formula>$O$54 &lt; 0</formula>
    </cfRule>
  </conditionalFormatting>
  <conditionalFormatting sqref="D3:F4">
    <cfRule type="expression" dxfId="3251" priority="13">
      <formula>$F$92 &lt; 0</formula>
    </cfRule>
    <cfRule type="expression" dxfId="3250" priority="12">
      <formula>$F$92 = 0</formula>
    </cfRule>
    <cfRule type="expression" dxfId="3249" priority="11">
      <formula>$F$92 &gt; 0</formula>
    </cfRule>
  </conditionalFormatting>
  <conditionalFormatting sqref="G3:I4">
    <cfRule type="expression" dxfId="3248" priority="10">
      <formula>$I$92 &lt; 0</formula>
    </cfRule>
    <cfRule type="expression" dxfId="3247" priority="9">
      <formula>$I$92 = 0</formula>
    </cfRule>
    <cfRule type="expression" dxfId="3246" priority="8">
      <formula>$I$92 &gt; 0</formula>
    </cfRule>
  </conditionalFormatting>
  <conditionalFormatting sqref="J3:L4">
    <cfRule type="expression" dxfId="3245" priority="5">
      <formula>$L$92 &gt; 0</formula>
    </cfRule>
    <cfRule type="expression" dxfId="3244" priority="6">
      <formula>$L$92 = 0</formula>
    </cfRule>
    <cfRule type="expression" dxfId="3243" priority="7">
      <formula>$L$92 &lt; 0</formula>
    </cfRule>
  </conditionalFormatting>
  <conditionalFormatting sqref="M3:O4">
    <cfRule type="expression" dxfId="3242" priority="2">
      <formula>$O$92 &gt; 0</formula>
    </cfRule>
    <cfRule type="expression" dxfId="3241" priority="3">
      <formula>$O$92 = 0</formula>
    </cfRule>
    <cfRule type="expression" dxfId="324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44348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350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358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48"/>
      <c r="I3" s="249"/>
      <c r="J3" s="4" t="s">
        <v>7</v>
      </c>
      <c r="K3" s="244" t="s">
        <v>351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352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349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48"/>
      <c r="I5" s="249"/>
      <c r="J5" s="4" t="s">
        <v>15</v>
      </c>
      <c r="K5" s="244" t="s">
        <v>353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354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48"/>
      <c r="I7" s="249"/>
      <c r="J7" s="4" t="s">
        <v>21</v>
      </c>
      <c r="K7" s="244" t="s">
        <v>355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/>
      <c r="L8" s="245"/>
      <c r="M8" s="245"/>
      <c r="N8" s="245"/>
      <c r="O8" s="246"/>
      <c r="Q8" s="232" t="s">
        <v>27</v>
      </c>
      <c r="R8" s="234"/>
    </row>
    <row r="9" spans="1:19" ht="17.25" thickBot="1">
      <c r="A9" s="118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48"/>
      <c r="I9" s="249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 t="s">
        <v>356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50" t="s">
        <v>357</v>
      </c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48"/>
      <c r="I11" s="249"/>
      <c r="J11" s="7" t="s">
        <v>32</v>
      </c>
      <c r="K11" s="250" t="s">
        <v>348</v>
      </c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157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97" t="s">
        <v>39</v>
      </c>
      <c r="B15" s="298" t="str">
        <f>TEXT($G$1, "[$-ko-KR]yyyy-mm-dd(ddd) ") &amp; "오전 00:00"</f>
        <v>2021-06-01(화) 오전 00:00</v>
      </c>
      <c r="C15" s="299"/>
      <c r="D15" s="255" t="str">
        <f>TEXT($G$1, "[$-ko-KR]yyyy-mm-dd(ddd) ") &amp; "오후 14:00"</f>
        <v>2021-06-01(화) 오후 14:00</v>
      </c>
      <c r="E15" s="256"/>
      <c r="F15" s="257"/>
      <c r="G15" s="255" t="str">
        <f>TEXT($G$1, "[$-ko-KR]yyyy-mm-dd(ddd) ") &amp; "오후 19:00"</f>
        <v>2021-06-01(화) 오후 19:00</v>
      </c>
      <c r="H15" s="256"/>
      <c r="I15" s="257"/>
      <c r="J15" s="255" t="str">
        <f>TEXT($G$1, "[$-ko-KR]yyyy-mm-dd(ddd) ") &amp; "오후 21:00"</f>
        <v>2021-06-01(화) 오후 21:00</v>
      </c>
      <c r="K15" s="256"/>
      <c r="L15" s="257"/>
      <c r="M15" s="255" t="str">
        <f>TEXT($G$1+1, "[$-ko-KR]yyyy-mm-dd(ddd) ") &amp; "오전 00:00"</f>
        <v>2021-06-02(수) 오전 00:00</v>
      </c>
      <c r="N15" s="256"/>
      <c r="O15" s="257"/>
      <c r="Q15" s="253"/>
      <c r="R15" s="253"/>
      <c r="S15" s="253"/>
    </row>
    <row r="16" spans="1:19" ht="17.25" customHeight="1" thickBot="1">
      <c r="A16" s="29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53"/>
      <c r="R17" s="253"/>
      <c r="S17" s="253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53"/>
      <c r="R18" s="253"/>
      <c r="S18" s="253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58"/>
      <c r="R19" s="258"/>
      <c r="S19" s="258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58"/>
      <c r="R20" s="258"/>
      <c r="S20" s="258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58"/>
      <c r="R21" s="258"/>
      <c r="S21" s="258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58"/>
      <c r="R22" s="258"/>
      <c r="S22" s="25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8"/>
      <c r="R23" s="258"/>
      <c r="S23" s="25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8"/>
      <c r="R24" s="258"/>
      <c r="S24" s="25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8"/>
      <c r="R29" s="258"/>
      <c r="S29" s="25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8"/>
      <c r="R32" s="258"/>
      <c r="S32" s="25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157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93" t="s">
        <v>55</v>
      </c>
      <c r="B42" s="295" t="str">
        <f>TEXT($G$1, "[$-ko-KR]yyyy-mm-dd(ddd) ") &amp; "오전 00:00"</f>
        <v>2021-06-01(화) 오전 00:00</v>
      </c>
      <c r="C42" s="296"/>
      <c r="D42" s="255" t="str">
        <f>TEXT($G$1, "[$-ko-KR]yyyy-mm-dd(ddd) ") &amp; "오후 14:00"</f>
        <v>2021-06-01(화) 오후 14:00</v>
      </c>
      <c r="E42" s="256"/>
      <c r="F42" s="257"/>
      <c r="G42" s="255" t="str">
        <f>TEXT($G$1, "[$-ko-KR]yyyy-mm-dd(ddd) ") &amp; "오후 19:00"</f>
        <v>2021-06-01(화) 오후 19:00</v>
      </c>
      <c r="H42" s="256"/>
      <c r="I42" s="257"/>
      <c r="J42" s="255" t="str">
        <f>TEXT($G$1, "[$-ko-KR]yyyy-mm-dd(ddd) ") &amp; "오후 21:00"</f>
        <v>2021-06-01(화) 오후 21:00</v>
      </c>
      <c r="K42" s="256"/>
      <c r="L42" s="257"/>
      <c r="M42" s="255" t="str">
        <f>TEXT($G$1+1, "[$-ko-KR]yyyy-mm-dd(ddd) ") &amp; "오전 00:00"</f>
        <v>2021-06-02(수) 오전 00:00</v>
      </c>
      <c r="N42" s="256"/>
      <c r="O42" s="257"/>
      <c r="Q42" s="253"/>
      <c r="R42" s="253"/>
      <c r="S42" s="253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53"/>
      <c r="R44" s="253"/>
      <c r="S44" s="253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53"/>
      <c r="R45" s="253"/>
      <c r="S45" s="253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58"/>
      <c r="R46" s="258"/>
      <c r="S46" s="258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58"/>
      <c r="R47" s="258"/>
      <c r="S47" s="258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58"/>
      <c r="R48" s="258"/>
      <c r="S48" s="258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58"/>
      <c r="R49" s="258"/>
      <c r="S49" s="258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58"/>
      <c r="R50" s="258"/>
      <c r="S50" s="258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58"/>
      <c r="R51" s="258"/>
      <c r="S51" s="258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67"/>
      <c r="R53" s="268"/>
      <c r="S53" s="269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70"/>
      <c r="R54" s="271"/>
      <c r="S54" s="272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73"/>
      <c r="R55" s="274"/>
      <c r="S55" s="275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58"/>
      <c r="R56" s="258"/>
      <c r="S56" s="258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53"/>
      <c r="R57" s="253"/>
      <c r="S57" s="253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53"/>
      <c r="R58" s="253"/>
      <c r="S58" s="253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58"/>
      <c r="R59" s="258"/>
      <c r="S59" s="258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58"/>
      <c r="R60" s="258"/>
      <c r="S60" s="258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58"/>
      <c r="R61" s="258"/>
      <c r="S61" s="258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80"/>
      <c r="R62" s="281"/>
      <c r="S62" s="282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83"/>
      <c r="R63" s="284"/>
      <c r="S63" s="285"/>
    </row>
    <row r="64" spans="1:19" ht="17.25" customHeight="1" thickBot="1">
      <c r="A64" s="132" t="s">
        <v>300</v>
      </c>
      <c r="B64" s="291">
        <f>$B$37</f>
        <v>100000</v>
      </c>
      <c r="C64" s="292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157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93" t="s">
        <v>55</v>
      </c>
      <c r="B69" s="295" t="str">
        <f>TEXT($G$1, "[$-ko-KR]yyyy-mm-dd(ddd) ") &amp; "오전 00:00"</f>
        <v>2021-06-01(화) 오전 00:00</v>
      </c>
      <c r="C69" s="296"/>
      <c r="D69" s="255" t="str">
        <f>TEXT($G$1, "[$-ko-KR]yyyy-mm-dd(ddd) ") &amp; "오후 14:00"</f>
        <v>2021-06-01(화) 오후 14:00</v>
      </c>
      <c r="E69" s="256"/>
      <c r="F69" s="257"/>
      <c r="G69" s="255" t="str">
        <f>TEXT($G$1, "[$-ko-KR]yyyy-mm-dd(ddd) ") &amp; "오후 19:00"</f>
        <v>2021-06-01(화) 오후 19:00</v>
      </c>
      <c r="H69" s="256"/>
      <c r="I69" s="257"/>
      <c r="J69" s="255" t="str">
        <f>TEXT($G$1, "[$-ko-KR]yyyy-mm-dd(ddd) ") &amp; "오후 21:00"</f>
        <v>2021-06-01(화) 오후 21:00</v>
      </c>
      <c r="K69" s="256"/>
      <c r="L69" s="257"/>
      <c r="M69" s="255" t="str">
        <f>TEXT($G$1+1, "[$-ko-KR]yyyy-mm-dd(ddd) ") &amp; "오전 00:00"</f>
        <v>2021-06-02(수) 오전 00:00</v>
      </c>
      <c r="N69" s="256"/>
      <c r="O69" s="257"/>
      <c r="Q69" s="253"/>
      <c r="R69" s="253"/>
      <c r="S69" s="253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53"/>
      <c r="R71" s="253"/>
      <c r="S71" s="253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53"/>
      <c r="R72" s="253"/>
      <c r="S72" s="253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58"/>
      <c r="R73" s="258"/>
      <c r="S73" s="258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58"/>
      <c r="R74" s="258"/>
      <c r="S74" s="258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58"/>
      <c r="R75" s="258"/>
      <c r="S75" s="258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58"/>
      <c r="R76" s="258"/>
      <c r="S76" s="258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58"/>
      <c r="R77" s="258"/>
      <c r="S77" s="258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58"/>
      <c r="R78" s="258"/>
      <c r="S78" s="258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67"/>
      <c r="R80" s="268"/>
      <c r="S80" s="269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70"/>
      <c r="R81" s="271"/>
      <c r="S81" s="272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73"/>
      <c r="R82" s="274"/>
      <c r="S82" s="275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58"/>
      <c r="R83" s="258"/>
      <c r="S83" s="258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53"/>
      <c r="R84" s="253"/>
      <c r="S84" s="253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53"/>
      <c r="R85" s="253"/>
      <c r="S85" s="253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58"/>
      <c r="R86" s="258"/>
      <c r="S86" s="258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58"/>
      <c r="R87" s="258"/>
      <c r="S87" s="258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58"/>
      <c r="R88" s="258"/>
      <c r="S88" s="258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80"/>
      <c r="R89" s="281"/>
      <c r="S89" s="282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83"/>
      <c r="R90" s="284"/>
      <c r="S90" s="285"/>
    </row>
    <row r="91" spans="1:19" ht="17.25" thickBot="1">
      <c r="A91" s="132" t="s">
        <v>300</v>
      </c>
      <c r="B91" s="291">
        <f>$B$37</f>
        <v>100000</v>
      </c>
      <c r="C91" s="292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157" t="s">
        <v>297</v>
      </c>
      <c r="B95" s="232" t="s">
        <v>49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93" t="s">
        <v>55</v>
      </c>
      <c r="B96" s="295" t="str">
        <f>TEXT($G$1, "[$-ko-KR]yyyy-mm-dd(ddd) ") &amp; "오전 00:00"</f>
        <v>2021-06-01(화) 오전 00:00</v>
      </c>
      <c r="C96" s="296"/>
      <c r="D96" s="255" t="str">
        <f>TEXT($G$1, "[$-ko-KR]yyyy-mm-dd(ddd) ") &amp; "오후 14:00"</f>
        <v>2021-06-01(화) 오후 14:00</v>
      </c>
      <c r="E96" s="256"/>
      <c r="F96" s="257"/>
      <c r="G96" s="255" t="str">
        <f>TEXT($G$1, "[$-ko-KR]yyyy-mm-dd(ddd) ") &amp; "오후 19:00"</f>
        <v>2021-06-01(화) 오후 19:00</v>
      </c>
      <c r="H96" s="256"/>
      <c r="I96" s="257"/>
      <c r="J96" s="255" t="str">
        <f>TEXT($G$1, "[$-ko-KR]yyyy-mm-dd(ddd) ") &amp; "오후 21:00"</f>
        <v>2021-06-01(화) 오후 21:00</v>
      </c>
      <c r="K96" s="256"/>
      <c r="L96" s="257"/>
      <c r="M96" s="255" t="str">
        <f>TEXT($G$1+1, "[$-ko-KR]yyyy-mm-dd(ddd) ") &amp; "오전 00:00"</f>
        <v>2021-06-02(수) 오전 00:00</v>
      </c>
      <c r="N96" s="256"/>
      <c r="O96" s="257"/>
      <c r="Q96" s="253"/>
      <c r="R96" s="253"/>
      <c r="S96" s="253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53"/>
      <c r="R98" s="253"/>
      <c r="S98" s="253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53"/>
      <c r="R99" s="253"/>
      <c r="S99" s="253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58"/>
      <c r="R100" s="258"/>
      <c r="S100" s="258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58"/>
      <c r="R101" s="258"/>
      <c r="S101" s="258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58"/>
      <c r="R102" s="258"/>
      <c r="S102" s="258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58"/>
      <c r="R103" s="258"/>
      <c r="S103" s="258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58"/>
      <c r="R104" s="258"/>
      <c r="S104" s="258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58"/>
      <c r="R105" s="258"/>
      <c r="S105" s="258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67"/>
      <c r="R107" s="268"/>
      <c r="S107" s="269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70"/>
      <c r="R108" s="271"/>
      <c r="S108" s="272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73"/>
      <c r="R109" s="274"/>
      <c r="S109" s="275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58"/>
      <c r="R110" s="258"/>
      <c r="S110" s="258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53"/>
      <c r="R111" s="253"/>
      <c r="S111" s="253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53"/>
      <c r="R112" s="253"/>
      <c r="S112" s="253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58"/>
      <c r="R113" s="258"/>
      <c r="S113" s="258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58"/>
      <c r="R114" s="258"/>
      <c r="S114" s="258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58"/>
      <c r="R115" s="258"/>
      <c r="S115" s="258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80"/>
      <c r="R116" s="281"/>
      <c r="S116" s="282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83"/>
      <c r="R117" s="284"/>
      <c r="S117" s="285"/>
    </row>
    <row r="118" spans="1:19" ht="17.25" thickBot="1">
      <c r="A118" s="132" t="s">
        <v>300</v>
      </c>
      <c r="B118" s="291">
        <f>$B$37</f>
        <v>100000</v>
      </c>
      <c r="C118" s="292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157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93" t="s">
        <v>55</v>
      </c>
      <c r="B123" s="295" t="str">
        <f>TEXT($G$1, "[$-ko-KR]yyyy-mm-dd(ddd) ") &amp; "오전 00:00"</f>
        <v>2021-06-01(화) 오전 00:00</v>
      </c>
      <c r="C123" s="296"/>
      <c r="D123" s="255" t="str">
        <f>TEXT($G$1, "[$-ko-KR]yyyy-mm-dd(ddd) ") &amp; "오후 14:00"</f>
        <v>2021-06-01(화) 오후 14:00</v>
      </c>
      <c r="E123" s="256"/>
      <c r="F123" s="257"/>
      <c r="G123" s="255" t="str">
        <f>TEXT($G$1, "[$-ko-KR]yyyy-mm-dd(ddd) ") &amp; "오후 19:00"</f>
        <v>2021-06-01(화) 오후 19:00</v>
      </c>
      <c r="H123" s="256"/>
      <c r="I123" s="257"/>
      <c r="J123" s="255" t="str">
        <f>TEXT($G$1, "[$-ko-KR]yyyy-mm-dd(ddd) ") &amp; "오후 21:00"</f>
        <v>2021-06-01(화) 오후 21:00</v>
      </c>
      <c r="K123" s="256"/>
      <c r="L123" s="257"/>
      <c r="M123" s="255" t="str">
        <f>TEXT($G$1+1, "[$-ko-KR]yyyy-mm-dd(ddd) ") &amp; "오전 00:00"</f>
        <v>2021-06-02(수) 오전 00:00</v>
      </c>
      <c r="N123" s="256"/>
      <c r="O123" s="257"/>
      <c r="Q123" s="253"/>
      <c r="R123" s="253"/>
      <c r="S123" s="253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53"/>
      <c r="R125" s="253"/>
      <c r="S125" s="253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53"/>
      <c r="R126" s="253"/>
      <c r="S126" s="253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58"/>
      <c r="R127" s="258"/>
      <c r="S127" s="258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58"/>
      <c r="R128" s="258"/>
      <c r="S128" s="258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58"/>
      <c r="R129" s="258"/>
      <c r="S129" s="258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58"/>
      <c r="R130" s="258"/>
      <c r="S130" s="258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58"/>
      <c r="R131" s="258"/>
      <c r="S131" s="258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58"/>
      <c r="R132" s="258"/>
      <c r="S132" s="258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67"/>
      <c r="R134" s="268"/>
      <c r="S134" s="269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70"/>
      <c r="R135" s="271"/>
      <c r="S135" s="272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73"/>
      <c r="R136" s="274"/>
      <c r="S136" s="275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58"/>
      <c r="R137" s="258"/>
      <c r="S137" s="258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53"/>
      <c r="R138" s="253"/>
      <c r="S138" s="253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53"/>
      <c r="R139" s="253"/>
      <c r="S139" s="253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58"/>
      <c r="R140" s="258"/>
      <c r="S140" s="258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58"/>
      <c r="R141" s="258"/>
      <c r="S141" s="258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58"/>
      <c r="R142" s="258"/>
      <c r="S142" s="258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80"/>
      <c r="R143" s="281"/>
      <c r="S143" s="282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83"/>
      <c r="R144" s="284"/>
      <c r="S144" s="285"/>
    </row>
    <row r="145" spans="1:19" ht="17.25" thickBot="1">
      <c r="A145" s="132" t="s">
        <v>300</v>
      </c>
      <c r="B145" s="291">
        <f>$B$37</f>
        <v>100000</v>
      </c>
      <c r="C145" s="292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157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93" t="s">
        <v>55</v>
      </c>
      <c r="B150" s="295" t="str">
        <f>TEXT($G$1, "[$-ko-KR]yyyy-mm-dd(ddd) ") &amp; "오전 00:00"</f>
        <v>2021-06-01(화) 오전 00:00</v>
      </c>
      <c r="C150" s="296"/>
      <c r="D150" s="255" t="str">
        <f>TEXT($G$1, "[$-ko-KR]yyyy-mm-dd(ddd) ") &amp; "오후 14:00"</f>
        <v>2021-06-01(화) 오후 14:00</v>
      </c>
      <c r="E150" s="256"/>
      <c r="F150" s="257"/>
      <c r="G150" s="255" t="str">
        <f>TEXT($G$1, "[$-ko-KR]yyyy-mm-dd(ddd) ") &amp; "오후 19:00"</f>
        <v>2021-06-01(화) 오후 19:00</v>
      </c>
      <c r="H150" s="256"/>
      <c r="I150" s="257"/>
      <c r="J150" s="255" t="str">
        <f>TEXT($G$1, "[$-ko-KR]yyyy-mm-dd(ddd) ") &amp; "오후 21:00"</f>
        <v>2021-06-01(화) 오후 21:00</v>
      </c>
      <c r="K150" s="256"/>
      <c r="L150" s="257"/>
      <c r="M150" s="255" t="str">
        <f>TEXT($G$1+1, "[$-ko-KR]yyyy-mm-dd(ddd) ") &amp; "오전 00:00"</f>
        <v>2021-06-02(수) 오전 00:00</v>
      </c>
      <c r="N150" s="256"/>
      <c r="O150" s="257"/>
      <c r="Q150" s="253"/>
      <c r="R150" s="253"/>
      <c r="S150" s="253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53"/>
      <c r="R152" s="253"/>
      <c r="S152" s="253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53"/>
      <c r="R153" s="253"/>
      <c r="S153" s="253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58"/>
      <c r="R154" s="258"/>
      <c r="S154" s="258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58"/>
      <c r="R155" s="258"/>
      <c r="S155" s="258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58"/>
      <c r="R156" s="258"/>
      <c r="S156" s="258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58"/>
      <c r="R157" s="258"/>
      <c r="S157" s="258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58"/>
      <c r="R158" s="258"/>
      <c r="S158" s="258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58"/>
      <c r="R159" s="258"/>
      <c r="S159" s="258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67"/>
      <c r="R161" s="268"/>
      <c r="S161" s="269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70"/>
      <c r="R162" s="271"/>
      <c r="S162" s="272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73"/>
      <c r="R163" s="274"/>
      <c r="S163" s="275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58"/>
      <c r="R164" s="258"/>
      <c r="S164" s="258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53"/>
      <c r="R165" s="253"/>
      <c r="S165" s="253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53"/>
      <c r="R166" s="253"/>
      <c r="S166" s="253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58"/>
      <c r="R167" s="258"/>
      <c r="S167" s="258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58"/>
      <c r="R168" s="258"/>
      <c r="S168" s="258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58"/>
      <c r="R169" s="258"/>
      <c r="S169" s="258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80"/>
      <c r="R170" s="281"/>
      <c r="S170" s="282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83"/>
      <c r="R171" s="284"/>
      <c r="S171" s="285"/>
    </row>
    <row r="172" spans="1:19" ht="17.25" thickBot="1">
      <c r="A172" s="132" t="s">
        <v>300</v>
      </c>
      <c r="B172" s="291">
        <f>$B$37</f>
        <v>100000</v>
      </c>
      <c r="C172" s="292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157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93" t="s">
        <v>55</v>
      </c>
      <c r="B177" s="295" t="str">
        <f>TEXT($G$1, "[$-ko-KR]yyyy-mm-dd(ddd) ") &amp; "오전 00:00"</f>
        <v>2021-06-01(화) 오전 00:00</v>
      </c>
      <c r="C177" s="296"/>
      <c r="D177" s="255" t="str">
        <f>TEXT($G$1, "[$-ko-KR]yyyy-mm-dd(ddd) ") &amp; "오후 14:00"</f>
        <v>2021-06-01(화) 오후 14:00</v>
      </c>
      <c r="E177" s="256"/>
      <c r="F177" s="257"/>
      <c r="G177" s="255" t="str">
        <f>TEXT($G$1, "[$-ko-KR]yyyy-mm-dd(ddd) ") &amp; "오후 19:00"</f>
        <v>2021-06-01(화) 오후 19:00</v>
      </c>
      <c r="H177" s="256"/>
      <c r="I177" s="257"/>
      <c r="J177" s="255" t="str">
        <f>TEXT($G$1, "[$-ko-KR]yyyy-mm-dd(ddd) ") &amp; "오후 21:00"</f>
        <v>2021-06-01(화) 오후 21:00</v>
      </c>
      <c r="K177" s="256"/>
      <c r="L177" s="257"/>
      <c r="M177" s="255" t="str">
        <f>TEXT($G$1+1, "[$-ko-KR]yyyy-mm-dd(ddd) ") &amp; "오전 00:00"</f>
        <v>2021-06-02(수) 오전 00:00</v>
      </c>
      <c r="N177" s="256"/>
      <c r="O177" s="257"/>
      <c r="Q177" s="253"/>
      <c r="R177" s="253"/>
      <c r="S177" s="253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53"/>
      <c r="R179" s="253"/>
      <c r="S179" s="253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53"/>
      <c r="R180" s="253"/>
      <c r="S180" s="253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58"/>
      <c r="R181" s="258"/>
      <c r="S181" s="258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58"/>
      <c r="R182" s="258"/>
      <c r="S182" s="258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58"/>
      <c r="R183" s="258"/>
      <c r="S183" s="258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58"/>
      <c r="R184" s="258"/>
      <c r="S184" s="258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58"/>
      <c r="R185" s="258"/>
      <c r="S185" s="258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58"/>
      <c r="R186" s="258"/>
      <c r="S186" s="258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67"/>
      <c r="R188" s="268"/>
      <c r="S188" s="269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70"/>
      <c r="R189" s="271"/>
      <c r="S189" s="272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73"/>
      <c r="R190" s="274"/>
      <c r="S190" s="275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58"/>
      <c r="R191" s="258"/>
      <c r="S191" s="258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53"/>
      <c r="R192" s="253"/>
      <c r="S192" s="253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53"/>
      <c r="R193" s="253"/>
      <c r="S193" s="253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58"/>
      <c r="R194" s="258"/>
      <c r="S194" s="258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58"/>
      <c r="R195" s="258"/>
      <c r="S195" s="258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58"/>
      <c r="R196" s="258"/>
      <c r="S196" s="258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80"/>
      <c r="R197" s="281"/>
      <c r="S197" s="282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83"/>
      <c r="R198" s="284"/>
      <c r="S198" s="285"/>
    </row>
    <row r="199" spans="1:19" ht="17.25" thickBot="1">
      <c r="A199" s="132" t="s">
        <v>300</v>
      </c>
      <c r="B199" s="291">
        <f>$B$37</f>
        <v>100000</v>
      </c>
      <c r="C199" s="292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86"/>
      <c r="R199" s="287"/>
      <c r="S199" s="28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3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3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3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3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3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3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3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3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3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3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29" priority="157">
      <formula>AND($N17 &gt; 0, ISNUMBER($N17))</formula>
    </cfRule>
    <cfRule type="expression" dxfId="3228" priority="158">
      <formula>AND($N17 = 0 * ISNUMBER($N17))</formula>
    </cfRule>
    <cfRule type="expression" dxfId="3227" priority="159">
      <formula>AND($N17 &lt; 0, ISNUMBER($N17))</formula>
    </cfRule>
  </conditionalFormatting>
  <conditionalFormatting sqref="A17:F36">
    <cfRule type="expression" dxfId="3226" priority="166">
      <formula>AND($E17 &gt; 0, ISNUMBER($E17))</formula>
    </cfRule>
    <cfRule type="expression" dxfId="3225" priority="167">
      <formula>AND($E17 = 0 * ISNUMBER($E17))</formula>
    </cfRule>
    <cfRule type="expression" dxfId="3224" priority="168">
      <formula>AND($E17 &lt; 0, ISNUMBER($E17))</formula>
    </cfRule>
  </conditionalFormatting>
  <conditionalFormatting sqref="A17:C36 G17:I36">
    <cfRule type="expression" dxfId="3223" priority="163">
      <formula>AND($H17 &gt; 0, ISNUMBER($H17))</formula>
    </cfRule>
    <cfRule type="expression" dxfId="3222" priority="164">
      <formula>AND($H17 = 0 * ISNUMBER($H17))</formula>
    </cfRule>
    <cfRule type="expression" dxfId="3221" priority="165">
      <formula>AND($H17 &lt; 0, ISNUMBER($H17))</formula>
    </cfRule>
  </conditionalFormatting>
  <conditionalFormatting sqref="A17:C36 J17:L36">
    <cfRule type="expression" dxfId="3220" priority="160">
      <formula>AND($K17 &gt; 0, ISNUMBER($K17))</formula>
    </cfRule>
    <cfRule type="expression" dxfId="3219" priority="161">
      <formula>AND($K17 = 0 * ISNUMBER($K17))</formula>
    </cfRule>
    <cfRule type="expression" dxfId="3218" priority="162">
      <formula>AND($K17 &lt; 0, ISNUMBER($K17))</formula>
    </cfRule>
  </conditionalFormatting>
  <conditionalFormatting sqref="D15:F16 E37:F37">
    <cfRule type="expression" dxfId="3217" priority="154">
      <formula>$E$37 &gt; 0</formula>
    </cfRule>
    <cfRule type="expression" dxfId="3216" priority="155">
      <formula>$E$37 = 0</formula>
    </cfRule>
    <cfRule type="expression" dxfId="3215" priority="156">
      <formula>$E$37 &lt; 0</formula>
    </cfRule>
  </conditionalFormatting>
  <conditionalFormatting sqref="G15:I16 H37:I37">
    <cfRule type="expression" dxfId="3214" priority="151">
      <formula>$H$37 &gt; 0</formula>
    </cfRule>
    <cfRule type="expression" dxfId="3213" priority="152">
      <formula>$H$37 = 0</formula>
    </cfRule>
    <cfRule type="expression" dxfId="3212" priority="153">
      <formula>$H$37 &lt; 0</formula>
    </cfRule>
  </conditionalFormatting>
  <conditionalFormatting sqref="J15:L16 K37:L37">
    <cfRule type="expression" dxfId="3211" priority="148">
      <formula>$K$37 &gt; 0</formula>
    </cfRule>
    <cfRule type="expression" dxfId="3210" priority="149">
      <formula>$K$37 = 0</formula>
    </cfRule>
    <cfRule type="expression" dxfId="3209" priority="150">
      <formula>$K$37 &lt; 0</formula>
    </cfRule>
  </conditionalFormatting>
  <conditionalFormatting sqref="M15:O16 N37:O37">
    <cfRule type="expression" dxfId="3208" priority="145">
      <formula>$N$37 &gt; 0</formula>
    </cfRule>
    <cfRule type="expression" dxfId="3207" priority="146">
      <formula>$N$37 = 0</formula>
    </cfRule>
    <cfRule type="expression" dxfId="3206" priority="147">
      <formula>$N$37 &lt; 0</formula>
    </cfRule>
  </conditionalFormatting>
  <conditionalFormatting sqref="A44:C63 M44:O63">
    <cfRule type="expression" dxfId="3205" priority="133">
      <formula>AND($N44 &gt; 0, ISNUMBER($N44))</formula>
    </cfRule>
    <cfRule type="expression" dxfId="3204" priority="134">
      <formula>AND($N44 = 0 * ISNUMBER($N44))</formula>
    </cfRule>
    <cfRule type="expression" dxfId="3203" priority="135">
      <formula>AND($N44 &lt; 0, ISNUMBER($N44))</formula>
    </cfRule>
  </conditionalFormatting>
  <conditionalFormatting sqref="A44:F63">
    <cfRule type="expression" dxfId="3202" priority="142">
      <formula>AND($E44 &gt; 0, ISNUMBER($E44))</formula>
    </cfRule>
    <cfRule type="expression" dxfId="3201" priority="143">
      <formula>AND($E44 = 0 * ISNUMBER($E44))</formula>
    </cfRule>
    <cfRule type="expression" dxfId="3200" priority="144">
      <formula>AND($E44 &lt; 0, ISNUMBER($E44))</formula>
    </cfRule>
  </conditionalFormatting>
  <conditionalFormatting sqref="A44:C63 G44:I63">
    <cfRule type="expression" dxfId="3199" priority="139">
      <formula>AND($H44 &gt; 0, ISNUMBER($H44))</formula>
    </cfRule>
    <cfRule type="expression" dxfId="3198" priority="140">
      <formula>AND($H44 = 0 * ISNUMBER($H44))</formula>
    </cfRule>
    <cfRule type="expression" dxfId="3197" priority="141">
      <formula>AND($H44 &lt; 0, ISNUMBER($H44))</formula>
    </cfRule>
  </conditionalFormatting>
  <conditionalFormatting sqref="A44:C63 J44:L63">
    <cfRule type="expression" dxfId="3196" priority="136">
      <formula>AND($K44 &gt; 0, ISNUMBER($K44))</formula>
    </cfRule>
    <cfRule type="expression" dxfId="3195" priority="137">
      <formula>AND($K44 = 0 * ISNUMBER($K44))</formula>
    </cfRule>
    <cfRule type="expression" dxfId="3194" priority="138">
      <formula>AND($K44 &lt; 0, ISNUMBER($K44))</formula>
    </cfRule>
  </conditionalFormatting>
  <conditionalFormatting sqref="D42:F43 E64:F64">
    <cfRule type="expression" dxfId="3193" priority="130">
      <formula>$E$64 &gt; 0</formula>
    </cfRule>
    <cfRule type="expression" dxfId="3192" priority="131">
      <formula>$E$64 = 0</formula>
    </cfRule>
    <cfRule type="expression" dxfId="3191" priority="132">
      <formula>$E$64 &lt; 0</formula>
    </cfRule>
  </conditionalFormatting>
  <conditionalFormatting sqref="G42:I43 H64:I64">
    <cfRule type="expression" dxfId="3190" priority="127">
      <formula>$H$64 &gt; 0</formula>
    </cfRule>
    <cfRule type="expression" dxfId="3189" priority="128">
      <formula>$H$64 = 0</formula>
    </cfRule>
    <cfRule type="expression" dxfId="3188" priority="129">
      <formula>$H$64 &lt; 0</formula>
    </cfRule>
  </conditionalFormatting>
  <conditionalFormatting sqref="J42:L43 K64:L64">
    <cfRule type="expression" dxfId="3187" priority="124">
      <formula>$K$64 &gt; 0</formula>
    </cfRule>
    <cfRule type="expression" dxfId="3186" priority="125">
      <formula>$K$64 = 0</formula>
    </cfRule>
    <cfRule type="expression" dxfId="3185" priority="126">
      <formula>$K$64 &lt; 0</formula>
    </cfRule>
  </conditionalFormatting>
  <conditionalFormatting sqref="M42:O43 N64:O64">
    <cfRule type="expression" dxfId="3184" priority="121">
      <formula>$N$64 &gt; 0</formula>
    </cfRule>
    <cfRule type="expression" dxfId="3183" priority="122">
      <formula>$N$64 = 0</formula>
    </cfRule>
    <cfRule type="expression" dxfId="3182" priority="123">
      <formula>$N$64 &lt; 0</formula>
    </cfRule>
  </conditionalFormatting>
  <conditionalFormatting sqref="A71:C90 M71:O90">
    <cfRule type="expression" dxfId="3181" priority="109">
      <formula>AND($N71 &gt; 0, ISNUMBER($N71))</formula>
    </cfRule>
    <cfRule type="expression" dxfId="3180" priority="110">
      <formula>AND($N71 = 0 * ISNUMBER($N71))</formula>
    </cfRule>
    <cfRule type="expression" dxfId="3179" priority="111">
      <formula>AND($N71 &lt; 0, ISNUMBER($N71))</formula>
    </cfRule>
  </conditionalFormatting>
  <conditionalFormatting sqref="A71:F90">
    <cfRule type="expression" dxfId="3178" priority="118">
      <formula>AND($E71 &gt; 0, ISNUMBER($E71))</formula>
    </cfRule>
    <cfRule type="expression" dxfId="3177" priority="119">
      <formula>AND($E71 = 0 * ISNUMBER($E71))</formula>
    </cfRule>
    <cfRule type="expression" dxfId="3176" priority="120">
      <formula>AND($E71 &lt; 0, ISNUMBER($E71))</formula>
    </cfRule>
  </conditionalFormatting>
  <conditionalFormatting sqref="A71:C90 G71:I90">
    <cfRule type="expression" dxfId="3175" priority="115">
      <formula>AND($H71 &gt; 0, ISNUMBER($H71))</formula>
    </cfRule>
    <cfRule type="expression" dxfId="3174" priority="116">
      <formula>AND($H71 = 0 * ISNUMBER($H71))</formula>
    </cfRule>
    <cfRule type="expression" dxfId="3173" priority="117">
      <formula>AND($H71 &lt; 0, ISNUMBER($H71))</formula>
    </cfRule>
  </conditionalFormatting>
  <conditionalFormatting sqref="A71:C90 J71:L90">
    <cfRule type="expression" dxfId="3172" priority="112">
      <formula>AND($K71 &gt; 0, ISNUMBER($K71))</formula>
    </cfRule>
    <cfRule type="expression" dxfId="3171" priority="113">
      <formula>AND($K71 = 0 * ISNUMBER($K71))</formula>
    </cfRule>
    <cfRule type="expression" dxfId="3170" priority="114">
      <formula>AND($K71 &lt; 0, ISNUMBER($K71))</formula>
    </cfRule>
  </conditionalFormatting>
  <conditionalFormatting sqref="D69:F70 E91:F91">
    <cfRule type="expression" dxfId="3169" priority="106">
      <formula>$E$91 &gt; 0</formula>
    </cfRule>
    <cfRule type="expression" dxfId="3168" priority="107">
      <formula>$E$91 = 0</formula>
    </cfRule>
    <cfRule type="expression" dxfId="3167" priority="108">
      <formula>$E$91 &lt; 0</formula>
    </cfRule>
  </conditionalFormatting>
  <conditionalFormatting sqref="G69:I70 H91:I91">
    <cfRule type="expression" dxfId="3166" priority="103">
      <formula>$H$91 &gt; 0</formula>
    </cfRule>
    <cfRule type="expression" dxfId="3165" priority="104">
      <formula>$H$91 = 0</formula>
    </cfRule>
    <cfRule type="expression" dxfId="3164" priority="105">
      <formula>$H$91 &lt; 0</formula>
    </cfRule>
  </conditionalFormatting>
  <conditionalFormatting sqref="J69:L70 K91:L91">
    <cfRule type="expression" dxfId="3163" priority="100">
      <formula>$K$91 &gt; 0</formula>
    </cfRule>
    <cfRule type="expression" dxfId="3162" priority="101">
      <formula>$K$91 = 0</formula>
    </cfRule>
    <cfRule type="expression" dxfId="3161" priority="102">
      <formula>$K$91 &lt; 0</formula>
    </cfRule>
  </conditionalFormatting>
  <conditionalFormatting sqref="M69:O70 N91:O91">
    <cfRule type="expression" dxfId="3160" priority="97">
      <formula>$N$91 &gt; 0</formula>
    </cfRule>
    <cfRule type="expression" dxfId="3159" priority="98">
      <formula>$N$91 = 0</formula>
    </cfRule>
    <cfRule type="expression" dxfId="3158" priority="99">
      <formula>$N$91 &lt; 0</formula>
    </cfRule>
  </conditionalFormatting>
  <conditionalFormatting sqref="A98:C117 M98:O117">
    <cfRule type="expression" dxfId="3157" priority="85">
      <formula>AND($N98 &gt; 0, ISNUMBER($N98))</formula>
    </cfRule>
    <cfRule type="expression" dxfId="3156" priority="86">
      <formula>AND($N98 = 0 * ISNUMBER($N98))</formula>
    </cfRule>
    <cfRule type="expression" dxfId="3155" priority="87">
      <formula>AND($N98 &lt; 0, ISNUMBER($N98))</formula>
    </cfRule>
  </conditionalFormatting>
  <conditionalFormatting sqref="A98:F117">
    <cfRule type="expression" dxfId="3154" priority="94">
      <formula>AND($E98 &gt; 0, ISNUMBER($E98))</formula>
    </cfRule>
    <cfRule type="expression" dxfId="3153" priority="95">
      <formula>AND($E98 = 0 * ISNUMBER($E98))</formula>
    </cfRule>
    <cfRule type="expression" dxfId="3152" priority="96">
      <formula>AND($E98 &lt; 0, ISNUMBER($E98))</formula>
    </cfRule>
  </conditionalFormatting>
  <conditionalFormatting sqref="A98:C117 G98:I117">
    <cfRule type="expression" dxfId="3151" priority="91">
      <formula>AND($H98 &gt; 0, ISNUMBER($H98))</formula>
    </cfRule>
    <cfRule type="expression" dxfId="3150" priority="92">
      <formula>AND($H98 = 0 * ISNUMBER($H98))</formula>
    </cfRule>
    <cfRule type="expression" dxfId="3149" priority="93">
      <formula>AND($H98 &lt; 0, ISNUMBER($H98))</formula>
    </cfRule>
  </conditionalFormatting>
  <conditionalFormatting sqref="A98:C117 J98:L117">
    <cfRule type="expression" dxfId="3148" priority="88">
      <formula>AND($K98 &gt; 0, ISNUMBER($K98))</formula>
    </cfRule>
    <cfRule type="expression" dxfId="3147" priority="89">
      <formula>AND($K98 = 0 * ISNUMBER($K98))</formula>
    </cfRule>
    <cfRule type="expression" dxfId="3146" priority="90">
      <formula>AND($K98 &lt; 0, ISNUMBER($K98))</formula>
    </cfRule>
  </conditionalFormatting>
  <conditionalFormatting sqref="D96:F97 E118:F118">
    <cfRule type="expression" dxfId="3145" priority="82">
      <formula>$E$118 &gt; 0</formula>
    </cfRule>
    <cfRule type="expression" dxfId="3144" priority="83">
      <formula>$E$118 = 0</formula>
    </cfRule>
    <cfRule type="expression" dxfId="3143" priority="84">
      <formula>$E$118 &lt; 0</formula>
    </cfRule>
  </conditionalFormatting>
  <conditionalFormatting sqref="G96:I97 H118:I118">
    <cfRule type="expression" dxfId="3142" priority="79">
      <formula>$H$118 &gt; 0</formula>
    </cfRule>
    <cfRule type="expression" dxfId="3141" priority="80">
      <formula>$H$118 = 0</formula>
    </cfRule>
    <cfRule type="expression" dxfId="3140" priority="81">
      <formula>$H$118 &lt; 0</formula>
    </cfRule>
  </conditionalFormatting>
  <conditionalFormatting sqref="J96:L97 K118:L118">
    <cfRule type="expression" dxfId="3139" priority="76">
      <formula>$K$118 &gt; 0</formula>
    </cfRule>
    <cfRule type="expression" dxfId="3138" priority="77">
      <formula>$K$118 = 0</formula>
    </cfRule>
    <cfRule type="expression" dxfId="3137" priority="78">
      <formula>$K$118 &lt; 0</formula>
    </cfRule>
  </conditionalFormatting>
  <conditionalFormatting sqref="M96:O97 N118:O118">
    <cfRule type="expression" dxfId="3136" priority="73">
      <formula>$N$118 &gt; 0</formula>
    </cfRule>
    <cfRule type="expression" dxfId="3135" priority="74">
      <formula>$N$118 = 0</formula>
    </cfRule>
    <cfRule type="expression" dxfId="3134" priority="75">
      <formula>$N$118 &lt; 0</formula>
    </cfRule>
  </conditionalFormatting>
  <conditionalFormatting sqref="A125:C144 M125:O144">
    <cfRule type="expression" dxfId="3133" priority="61">
      <formula>AND($N125 &gt; 0, ISNUMBER($N125))</formula>
    </cfRule>
    <cfRule type="expression" dxfId="3132" priority="62">
      <formula>AND($N125 = 0 * ISNUMBER($N125))</formula>
    </cfRule>
    <cfRule type="expression" dxfId="3131" priority="63">
      <formula>AND($N125 &lt; 0, ISNUMBER($N125))</formula>
    </cfRule>
  </conditionalFormatting>
  <conditionalFormatting sqref="A125:F144">
    <cfRule type="expression" dxfId="3130" priority="70">
      <formula>AND($E125 &gt; 0, ISNUMBER($E125))</formula>
    </cfRule>
    <cfRule type="expression" dxfId="3129" priority="71">
      <formula>AND($E125 = 0 * ISNUMBER($E125))</formula>
    </cfRule>
    <cfRule type="expression" dxfId="3128" priority="72">
      <formula>AND($E125 &lt; 0, ISNUMBER($E125))</formula>
    </cfRule>
  </conditionalFormatting>
  <conditionalFormatting sqref="A125:C144 G125:I144">
    <cfRule type="expression" dxfId="3127" priority="67">
      <formula>AND($H125 &gt; 0, ISNUMBER($H125))</formula>
    </cfRule>
    <cfRule type="expression" dxfId="3126" priority="68">
      <formula>AND($H125 = 0 * ISNUMBER($H125))</formula>
    </cfRule>
    <cfRule type="expression" dxfId="3125" priority="69">
      <formula>AND($H125 &lt; 0, ISNUMBER($H125))</formula>
    </cfRule>
  </conditionalFormatting>
  <conditionalFormatting sqref="A125:C144 J125:L144">
    <cfRule type="expression" dxfId="3124" priority="64">
      <formula>AND($K125 &gt; 0, ISNUMBER($K125))</formula>
    </cfRule>
    <cfRule type="expression" dxfId="3123" priority="65">
      <formula>AND($K125 = 0 * ISNUMBER($K125))</formula>
    </cfRule>
    <cfRule type="expression" dxfId="3122" priority="66">
      <formula>AND($K125 &lt; 0, ISNUMBER($K125))</formula>
    </cfRule>
  </conditionalFormatting>
  <conditionalFormatting sqref="D123:F124 E145:F145">
    <cfRule type="expression" dxfId="3121" priority="58">
      <formula>$E$145 &gt; 0</formula>
    </cfRule>
    <cfRule type="expression" dxfId="3120" priority="59">
      <formula>$E$145 = 0</formula>
    </cfRule>
    <cfRule type="expression" dxfId="3119" priority="60">
      <formula>$E$145 &lt; 0</formula>
    </cfRule>
  </conditionalFormatting>
  <conditionalFormatting sqref="G123:I124 H145:I145">
    <cfRule type="expression" dxfId="3118" priority="55">
      <formula>$H$145 &gt; 0</formula>
    </cfRule>
    <cfRule type="expression" dxfId="3117" priority="56">
      <formula>$H$145 = 0</formula>
    </cfRule>
    <cfRule type="expression" dxfId="3116" priority="57">
      <formula>$H$145 &lt; 0</formula>
    </cfRule>
  </conditionalFormatting>
  <conditionalFormatting sqref="J123:L124 K145:L145">
    <cfRule type="expression" dxfId="3115" priority="52">
      <formula>$K$145 &gt; 0</formula>
    </cfRule>
    <cfRule type="expression" dxfId="3114" priority="53">
      <formula>$K$145 = 0</formula>
    </cfRule>
    <cfRule type="expression" dxfId="3113" priority="54">
      <formula>$K$145 &lt; 0</formula>
    </cfRule>
  </conditionalFormatting>
  <conditionalFormatting sqref="M123:O124 N145:O145">
    <cfRule type="expression" dxfId="3112" priority="49">
      <formula>$N$145 &gt; 0</formula>
    </cfRule>
    <cfRule type="expression" dxfId="3111" priority="50">
      <formula>$N$145 = 0</formula>
    </cfRule>
    <cfRule type="expression" dxfId="3110" priority="51">
      <formula>$N$145 &lt; 0</formula>
    </cfRule>
  </conditionalFormatting>
  <conditionalFormatting sqref="A152:C171 M152:O171">
    <cfRule type="expression" dxfId="3109" priority="37">
      <formula>AND($N152 &gt; 0, ISNUMBER($N152))</formula>
    </cfRule>
    <cfRule type="expression" dxfId="3108" priority="38">
      <formula>AND($N152 = 0 * ISNUMBER($N152))</formula>
    </cfRule>
    <cfRule type="expression" dxfId="3107" priority="39">
      <formula>AND($N152 &lt; 0, ISNUMBER($N152))</formula>
    </cfRule>
  </conditionalFormatting>
  <conditionalFormatting sqref="A152:F171">
    <cfRule type="expression" dxfId="3106" priority="46">
      <formula>AND($E152 &gt; 0, ISNUMBER($E152))</formula>
    </cfRule>
    <cfRule type="expression" dxfId="3105" priority="47">
      <formula>AND($E152 = 0 * ISNUMBER($E152))</formula>
    </cfRule>
    <cfRule type="expression" dxfId="3104" priority="48">
      <formula>AND($E152 &lt; 0, ISNUMBER($E152))</formula>
    </cfRule>
  </conditionalFormatting>
  <conditionalFormatting sqref="A152:C171 G152:I171">
    <cfRule type="expression" dxfId="3103" priority="43">
      <formula>AND($H152 &gt; 0, ISNUMBER($H152))</formula>
    </cfRule>
    <cfRule type="expression" dxfId="3102" priority="44">
      <formula>AND($H152 = 0 * ISNUMBER($H152))</formula>
    </cfRule>
    <cfRule type="expression" dxfId="3101" priority="45">
      <formula>AND($H152 &lt; 0, ISNUMBER($H152))</formula>
    </cfRule>
  </conditionalFormatting>
  <conditionalFormatting sqref="A152:C171 J152:L171">
    <cfRule type="expression" dxfId="3100" priority="40">
      <formula>AND($K152 &gt; 0, ISNUMBER($K152))</formula>
    </cfRule>
    <cfRule type="expression" dxfId="3099" priority="41">
      <formula>AND($K152 = 0 * ISNUMBER($K152))</formula>
    </cfRule>
    <cfRule type="expression" dxfId="3098" priority="42">
      <formula>AND($K152 &lt; 0, ISNUMBER($K152))</formula>
    </cfRule>
  </conditionalFormatting>
  <conditionalFormatting sqref="D150:F151 E172:F172">
    <cfRule type="expression" dxfId="3097" priority="34">
      <formula>$E$172 &gt; 0</formula>
    </cfRule>
    <cfRule type="expression" dxfId="3096" priority="35">
      <formula>$E$172 = 0</formula>
    </cfRule>
    <cfRule type="expression" dxfId="3095" priority="36">
      <formula>$E$172 &lt; 0</formula>
    </cfRule>
  </conditionalFormatting>
  <conditionalFormatting sqref="G150:I151 H172:I172">
    <cfRule type="expression" dxfId="3094" priority="31">
      <formula>$H$172 &gt; 0</formula>
    </cfRule>
    <cfRule type="expression" dxfId="3093" priority="32">
      <formula>$H$172 = 0</formula>
    </cfRule>
    <cfRule type="expression" dxfId="3092" priority="33">
      <formula>$H$172 &lt; 0</formula>
    </cfRule>
  </conditionalFormatting>
  <conditionalFormatting sqref="J150:L151 K172:L172">
    <cfRule type="expression" dxfId="3091" priority="28">
      <formula>$K$172 &gt; 0</formula>
    </cfRule>
    <cfRule type="expression" dxfId="3090" priority="29">
      <formula>$K$172 = 0</formula>
    </cfRule>
    <cfRule type="expression" dxfId="3089" priority="30">
      <formula>$K$172 &lt; 0</formula>
    </cfRule>
  </conditionalFormatting>
  <conditionalFormatting sqref="M150:O151 N172:O172">
    <cfRule type="expression" dxfId="3088" priority="25">
      <formula>$N$172 &gt; 0</formula>
    </cfRule>
    <cfRule type="expression" dxfId="3087" priority="26">
      <formula>$N$172 = 0</formula>
    </cfRule>
    <cfRule type="expression" dxfId="3086" priority="27">
      <formula>$N$172 &lt; 0</formula>
    </cfRule>
  </conditionalFormatting>
  <conditionalFormatting sqref="A179:C198 M179:O198">
    <cfRule type="expression" dxfId="3085" priority="13">
      <formula>AND($N179 &gt; 0, ISNUMBER($N179))</formula>
    </cfRule>
    <cfRule type="expression" dxfId="3084" priority="14">
      <formula>AND($N179 = 0 * ISNUMBER($N179))</formula>
    </cfRule>
    <cfRule type="expression" dxfId="3083" priority="15">
      <formula>AND($N179 &lt; 0, ISNUMBER($N179))</formula>
    </cfRule>
  </conditionalFormatting>
  <conditionalFormatting sqref="A179:F198">
    <cfRule type="expression" dxfId="3082" priority="22">
      <formula>AND($E179 &gt; 0, ISNUMBER($E179))</formula>
    </cfRule>
    <cfRule type="expression" dxfId="3081" priority="23">
      <formula>AND($E179 = 0 * ISNUMBER($E179))</formula>
    </cfRule>
    <cfRule type="expression" dxfId="3080" priority="24">
      <formula>AND($E179 &lt; 0, ISNUMBER($E179))</formula>
    </cfRule>
  </conditionalFormatting>
  <conditionalFormatting sqref="A179:C198 G179:I198">
    <cfRule type="expression" dxfId="3079" priority="19">
      <formula>AND($H179 &gt; 0, ISNUMBER($H179))</formula>
    </cfRule>
    <cfRule type="expression" dxfId="3078" priority="20">
      <formula>AND($H179 = 0 * ISNUMBER($H179))</formula>
    </cfRule>
    <cfRule type="expression" dxfId="3077" priority="21">
      <formula>AND($H179 &lt; 0, ISNUMBER($H179))</formula>
    </cfRule>
  </conditionalFormatting>
  <conditionalFormatting sqref="A179:C198 J179:L198">
    <cfRule type="expression" dxfId="3076" priority="16">
      <formula>AND($K179 &gt; 0, ISNUMBER($K179))</formula>
    </cfRule>
    <cfRule type="expression" dxfId="3075" priority="17">
      <formula>AND($K179 = 0 * ISNUMBER($K179))</formula>
    </cfRule>
    <cfRule type="expression" dxfId="3074" priority="18">
      <formula>AND($K179 &lt; 0, ISNUMBER($K179))</formula>
    </cfRule>
  </conditionalFormatting>
  <conditionalFormatting sqref="D177:F178 E199:F199">
    <cfRule type="expression" dxfId="3073" priority="10">
      <formula>$E$199 &gt; 0</formula>
    </cfRule>
    <cfRule type="expression" dxfId="3072" priority="11">
      <formula>$E$199 = 0</formula>
    </cfRule>
    <cfRule type="expression" dxfId="3071" priority="12">
      <formula>$E$199 &lt; 0</formula>
    </cfRule>
  </conditionalFormatting>
  <conditionalFormatting sqref="G177:I178 H199:I199">
    <cfRule type="expression" dxfId="3070" priority="7">
      <formula>$H$199 &gt; 0</formula>
    </cfRule>
    <cfRule type="expression" dxfId="3069" priority="8">
      <formula>$H$199 = 0</formula>
    </cfRule>
    <cfRule type="expression" dxfId="3068" priority="9">
      <formula>$H$199 &lt; 0</formula>
    </cfRule>
  </conditionalFormatting>
  <conditionalFormatting sqref="J177:L178 K199:L199">
    <cfRule type="expression" dxfId="3067" priority="4">
      <formula>$K$199 &gt; 0</formula>
    </cfRule>
    <cfRule type="expression" dxfId="3066" priority="5">
      <formula>$K$199 = 0</formula>
    </cfRule>
    <cfRule type="expression" dxfId="3065" priority="6">
      <formula>$K$199 &lt; 0</formula>
    </cfRule>
  </conditionalFormatting>
  <conditionalFormatting sqref="M177:O178 N199:O199">
    <cfRule type="expression" dxfId="3064" priority="1">
      <formula>$N$199 &gt; 0</formula>
    </cfRule>
    <cfRule type="expression" dxfId="3063" priority="2">
      <formula>$N$199 = 0</formula>
    </cfRule>
    <cfRule type="expression" dxfId="306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44349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350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358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48"/>
      <c r="I3" s="249"/>
      <c r="J3" s="4" t="s">
        <v>7</v>
      </c>
      <c r="K3" s="244" t="s">
        <v>351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352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349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48"/>
      <c r="I5" s="249"/>
      <c r="J5" s="4" t="s">
        <v>15</v>
      </c>
      <c r="K5" s="244" t="s">
        <v>353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354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48"/>
      <c r="I7" s="249"/>
      <c r="J7" s="4" t="s">
        <v>21</v>
      </c>
      <c r="K7" s="244" t="s">
        <v>355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/>
      <c r="L8" s="245"/>
      <c r="M8" s="245"/>
      <c r="N8" s="245"/>
      <c r="O8" s="246"/>
      <c r="Q8" s="232" t="s">
        <v>27</v>
      </c>
      <c r="R8" s="234"/>
    </row>
    <row r="9" spans="1:19" ht="17.25" thickBot="1">
      <c r="A9" s="118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48"/>
      <c r="I9" s="249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 t="s">
        <v>356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50" t="s">
        <v>357</v>
      </c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48"/>
      <c r="I11" s="249"/>
      <c r="J11" s="7" t="s">
        <v>32</v>
      </c>
      <c r="K11" s="250" t="s">
        <v>348</v>
      </c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164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97" t="s">
        <v>39</v>
      </c>
      <c r="B15" s="298" t="str">
        <f>TEXT($G$1, "[$-ko-KR]yyyy-mm-dd(ddd) ") &amp; "오전 00:00"</f>
        <v>2021-06-02(수) 오전 00:00</v>
      </c>
      <c r="C15" s="299"/>
      <c r="D15" s="255" t="str">
        <f>TEXT($G$1, "[$-ko-KR]yyyy-mm-dd(ddd) ") &amp; "오후 14:00"</f>
        <v>2021-06-02(수) 오후 14:00</v>
      </c>
      <c r="E15" s="256"/>
      <c r="F15" s="257"/>
      <c r="G15" s="255" t="str">
        <f>TEXT($G$1, "[$-ko-KR]yyyy-mm-dd(ddd) ") &amp; "오후 19:00"</f>
        <v>2021-06-02(수) 오후 19:00</v>
      </c>
      <c r="H15" s="256"/>
      <c r="I15" s="257"/>
      <c r="J15" s="255" t="str">
        <f>TEXT($G$1, "[$-ko-KR]yyyy-mm-dd(ddd) ") &amp; "오후 21:00"</f>
        <v>2021-06-02(수) 오후 21:00</v>
      </c>
      <c r="K15" s="256"/>
      <c r="L15" s="257"/>
      <c r="M15" s="255" t="str">
        <f>TEXT($G$1+1, "[$-ko-KR]yyyy-mm-dd(ddd) ") &amp; "오전 00:00"</f>
        <v>2021-06-03(목) 오전 00:00</v>
      </c>
      <c r="N15" s="256"/>
      <c r="O15" s="257"/>
      <c r="Q15" s="253"/>
      <c r="R15" s="253"/>
      <c r="S15" s="253"/>
    </row>
    <row r="16" spans="1:19" ht="17.25" customHeight="1" thickBot="1">
      <c r="A16" s="29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53"/>
      <c r="R17" s="253"/>
      <c r="S17" s="25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53"/>
      <c r="R18" s="253"/>
      <c r="S18" s="253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58"/>
      <c r="R19" s="258"/>
      <c r="S19" s="258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58"/>
      <c r="R20" s="258"/>
      <c r="S20" s="258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58"/>
      <c r="R21" s="258"/>
      <c r="S21" s="258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58"/>
      <c r="R22" s="258"/>
      <c r="S22" s="25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8"/>
      <c r="R23" s="258"/>
      <c r="S23" s="25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8"/>
      <c r="R24" s="258"/>
      <c r="S24" s="25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8"/>
      <c r="R29" s="258"/>
      <c r="S29" s="25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8"/>
      <c r="R32" s="258"/>
      <c r="S32" s="25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164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93" t="s">
        <v>55</v>
      </c>
      <c r="B42" s="295" t="str">
        <f>TEXT($G$1, "[$-ko-KR]yyyy-mm-dd(ddd) ") &amp; "오전 00:00"</f>
        <v>2021-06-02(수) 오전 00:00</v>
      </c>
      <c r="C42" s="296"/>
      <c r="D42" s="255" t="str">
        <f>TEXT($G$1, "[$-ko-KR]yyyy-mm-dd(ddd) ") &amp; "오후 14:00"</f>
        <v>2021-06-02(수) 오후 14:00</v>
      </c>
      <c r="E42" s="256"/>
      <c r="F42" s="257"/>
      <c r="G42" s="255" t="str">
        <f>TEXT($G$1, "[$-ko-KR]yyyy-mm-dd(ddd) ") &amp; "오후 19:00"</f>
        <v>2021-06-02(수) 오후 19:00</v>
      </c>
      <c r="H42" s="256"/>
      <c r="I42" s="257"/>
      <c r="J42" s="255" t="str">
        <f>TEXT($G$1, "[$-ko-KR]yyyy-mm-dd(ddd) ") &amp; "오후 21:00"</f>
        <v>2021-06-02(수) 오후 21:00</v>
      </c>
      <c r="K42" s="256"/>
      <c r="L42" s="257"/>
      <c r="M42" s="255" t="str">
        <f>TEXT($G$1+1, "[$-ko-KR]yyyy-mm-dd(ddd) ") &amp; "오전 00:00"</f>
        <v>2021-06-03(목) 오전 00:00</v>
      </c>
      <c r="N42" s="256"/>
      <c r="O42" s="257"/>
      <c r="Q42" s="253"/>
      <c r="R42" s="253"/>
      <c r="S42" s="253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53"/>
      <c r="R44" s="253"/>
      <c r="S44" s="253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53"/>
      <c r="R45" s="253"/>
      <c r="S45" s="253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58"/>
      <c r="R46" s="258"/>
      <c r="S46" s="258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58"/>
      <c r="R47" s="258"/>
      <c r="S47" s="258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58"/>
      <c r="R48" s="258"/>
      <c r="S48" s="258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58"/>
      <c r="R49" s="258"/>
      <c r="S49" s="258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58"/>
      <c r="R50" s="258"/>
      <c r="S50" s="258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58"/>
      <c r="R51" s="258"/>
      <c r="S51" s="258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67"/>
      <c r="R53" s="268"/>
      <c r="S53" s="269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70"/>
      <c r="R54" s="271"/>
      <c r="S54" s="272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73"/>
      <c r="R55" s="274"/>
      <c r="S55" s="275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58"/>
      <c r="R56" s="258"/>
      <c r="S56" s="258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53"/>
      <c r="R57" s="253"/>
      <c r="S57" s="253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53"/>
      <c r="R58" s="253"/>
      <c r="S58" s="253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58"/>
      <c r="R59" s="258"/>
      <c r="S59" s="258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58"/>
      <c r="R60" s="258"/>
      <c r="S60" s="258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58"/>
      <c r="R61" s="258"/>
      <c r="S61" s="258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80"/>
      <c r="R62" s="281"/>
      <c r="S62" s="282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83"/>
      <c r="R63" s="284"/>
      <c r="S63" s="285"/>
    </row>
    <row r="64" spans="1:19" ht="17.25" customHeight="1" thickBot="1">
      <c r="A64" s="132" t="s">
        <v>300</v>
      </c>
      <c r="B64" s="291">
        <f>$B$37</f>
        <v>100000</v>
      </c>
      <c r="C64" s="292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164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93" t="s">
        <v>55</v>
      </c>
      <c r="B69" s="295" t="str">
        <f>TEXT($G$1, "[$-ko-KR]yyyy-mm-dd(ddd) ") &amp; "오전 00:00"</f>
        <v>2021-06-02(수) 오전 00:00</v>
      </c>
      <c r="C69" s="296"/>
      <c r="D69" s="255" t="str">
        <f>TEXT($G$1, "[$-ko-KR]yyyy-mm-dd(ddd) ") &amp; "오후 14:00"</f>
        <v>2021-06-02(수) 오후 14:00</v>
      </c>
      <c r="E69" s="256"/>
      <c r="F69" s="257"/>
      <c r="G69" s="255" t="str">
        <f>TEXT($G$1, "[$-ko-KR]yyyy-mm-dd(ddd) ") &amp; "오후 19:00"</f>
        <v>2021-06-02(수) 오후 19:00</v>
      </c>
      <c r="H69" s="256"/>
      <c r="I69" s="257"/>
      <c r="J69" s="255" t="str">
        <f>TEXT($G$1, "[$-ko-KR]yyyy-mm-dd(ddd) ") &amp; "오후 21:00"</f>
        <v>2021-06-02(수) 오후 21:00</v>
      </c>
      <c r="K69" s="256"/>
      <c r="L69" s="257"/>
      <c r="M69" s="255" t="str">
        <f>TEXT($G$1+1, "[$-ko-KR]yyyy-mm-dd(ddd) ") &amp; "오전 00:00"</f>
        <v>2021-06-03(목) 오전 00:00</v>
      </c>
      <c r="N69" s="256"/>
      <c r="O69" s="257"/>
      <c r="Q69" s="253"/>
      <c r="R69" s="253"/>
      <c r="S69" s="253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53"/>
      <c r="R71" s="253"/>
      <c r="S71" s="253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53"/>
      <c r="R72" s="253"/>
      <c r="S72" s="253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58"/>
      <c r="R73" s="258"/>
      <c r="S73" s="258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58"/>
      <c r="R74" s="258"/>
      <c r="S74" s="258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58"/>
      <c r="R75" s="258"/>
      <c r="S75" s="258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58"/>
      <c r="R76" s="258"/>
      <c r="S76" s="258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58"/>
      <c r="R77" s="258"/>
      <c r="S77" s="258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58"/>
      <c r="R78" s="258"/>
      <c r="S78" s="258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67"/>
      <c r="R80" s="268"/>
      <c r="S80" s="269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70"/>
      <c r="R81" s="271"/>
      <c r="S81" s="272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73"/>
      <c r="R82" s="274"/>
      <c r="S82" s="275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58"/>
      <c r="R83" s="258"/>
      <c r="S83" s="258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53"/>
      <c r="R84" s="253"/>
      <c r="S84" s="253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53"/>
      <c r="R85" s="253"/>
      <c r="S85" s="253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58"/>
      <c r="R86" s="258"/>
      <c r="S86" s="258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58"/>
      <c r="R87" s="258"/>
      <c r="S87" s="258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58"/>
      <c r="R88" s="258"/>
      <c r="S88" s="258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80"/>
      <c r="R89" s="281"/>
      <c r="S89" s="282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83"/>
      <c r="R90" s="284"/>
      <c r="S90" s="285"/>
    </row>
    <row r="91" spans="1:19" ht="17.25" thickBot="1">
      <c r="A91" s="132" t="s">
        <v>300</v>
      </c>
      <c r="B91" s="291">
        <f>$B$37</f>
        <v>100000</v>
      </c>
      <c r="C91" s="292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164" t="s">
        <v>297</v>
      </c>
      <c r="B95" s="232" t="s">
        <v>49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93" t="s">
        <v>55</v>
      </c>
      <c r="B96" s="295" t="str">
        <f>TEXT($G$1, "[$-ko-KR]yyyy-mm-dd(ddd) ") &amp; "오전 00:00"</f>
        <v>2021-06-02(수) 오전 00:00</v>
      </c>
      <c r="C96" s="296"/>
      <c r="D96" s="255" t="str">
        <f>TEXT($G$1, "[$-ko-KR]yyyy-mm-dd(ddd) ") &amp; "오후 14:00"</f>
        <v>2021-06-02(수) 오후 14:00</v>
      </c>
      <c r="E96" s="256"/>
      <c r="F96" s="257"/>
      <c r="G96" s="255" t="str">
        <f>TEXT($G$1, "[$-ko-KR]yyyy-mm-dd(ddd) ") &amp; "오후 19:00"</f>
        <v>2021-06-02(수) 오후 19:00</v>
      </c>
      <c r="H96" s="256"/>
      <c r="I96" s="257"/>
      <c r="J96" s="255" t="str">
        <f>TEXT($G$1, "[$-ko-KR]yyyy-mm-dd(ddd) ") &amp; "오후 21:00"</f>
        <v>2021-06-02(수) 오후 21:00</v>
      </c>
      <c r="K96" s="256"/>
      <c r="L96" s="257"/>
      <c r="M96" s="255" t="str">
        <f>TEXT($G$1+1, "[$-ko-KR]yyyy-mm-dd(ddd) ") &amp; "오전 00:00"</f>
        <v>2021-06-03(목) 오전 00:00</v>
      </c>
      <c r="N96" s="256"/>
      <c r="O96" s="257"/>
      <c r="Q96" s="253"/>
      <c r="R96" s="253"/>
      <c r="S96" s="253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53"/>
      <c r="R98" s="253"/>
      <c r="S98" s="253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53"/>
      <c r="R99" s="253"/>
      <c r="S99" s="253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58"/>
      <c r="R100" s="258"/>
      <c r="S100" s="258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58"/>
      <c r="R101" s="258"/>
      <c r="S101" s="258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58"/>
      <c r="R102" s="258"/>
      <c r="S102" s="258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58"/>
      <c r="R103" s="258"/>
      <c r="S103" s="258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58"/>
      <c r="R104" s="258"/>
      <c r="S104" s="258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58"/>
      <c r="R105" s="258"/>
      <c r="S105" s="258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67"/>
      <c r="R107" s="268"/>
      <c r="S107" s="269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70"/>
      <c r="R108" s="271"/>
      <c r="S108" s="272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73"/>
      <c r="R109" s="274"/>
      <c r="S109" s="275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58"/>
      <c r="R110" s="258"/>
      <c r="S110" s="258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53"/>
      <c r="R111" s="253"/>
      <c r="S111" s="253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53"/>
      <c r="R112" s="253"/>
      <c r="S112" s="253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58"/>
      <c r="R113" s="258"/>
      <c r="S113" s="258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58"/>
      <c r="R114" s="258"/>
      <c r="S114" s="258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58"/>
      <c r="R115" s="258"/>
      <c r="S115" s="258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80"/>
      <c r="R116" s="281"/>
      <c r="S116" s="282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83"/>
      <c r="R117" s="284"/>
      <c r="S117" s="285"/>
    </row>
    <row r="118" spans="1:19" ht="17.25" thickBot="1">
      <c r="A118" s="132" t="s">
        <v>300</v>
      </c>
      <c r="B118" s="291">
        <f>$B$37</f>
        <v>100000</v>
      </c>
      <c r="C118" s="292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164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93" t="s">
        <v>55</v>
      </c>
      <c r="B123" s="295" t="str">
        <f>TEXT($G$1, "[$-ko-KR]yyyy-mm-dd(ddd) ") &amp; "오전 00:00"</f>
        <v>2021-06-02(수) 오전 00:00</v>
      </c>
      <c r="C123" s="296"/>
      <c r="D123" s="255" t="str">
        <f>TEXT($G$1, "[$-ko-KR]yyyy-mm-dd(ddd) ") &amp; "오후 14:00"</f>
        <v>2021-06-02(수) 오후 14:00</v>
      </c>
      <c r="E123" s="256"/>
      <c r="F123" s="257"/>
      <c r="G123" s="255" t="str">
        <f>TEXT($G$1, "[$-ko-KR]yyyy-mm-dd(ddd) ") &amp; "오후 19:00"</f>
        <v>2021-06-02(수) 오후 19:00</v>
      </c>
      <c r="H123" s="256"/>
      <c r="I123" s="257"/>
      <c r="J123" s="255" t="str">
        <f>TEXT($G$1, "[$-ko-KR]yyyy-mm-dd(ddd) ") &amp; "오후 21:00"</f>
        <v>2021-06-02(수) 오후 21:00</v>
      </c>
      <c r="K123" s="256"/>
      <c r="L123" s="257"/>
      <c r="M123" s="255" t="str">
        <f>TEXT($G$1+1, "[$-ko-KR]yyyy-mm-dd(ddd) ") &amp; "오전 00:00"</f>
        <v>2021-06-03(목) 오전 00:00</v>
      </c>
      <c r="N123" s="256"/>
      <c r="O123" s="257"/>
      <c r="Q123" s="253"/>
      <c r="R123" s="253"/>
      <c r="S123" s="253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53"/>
      <c r="R125" s="253"/>
      <c r="S125" s="253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53"/>
      <c r="R126" s="253"/>
      <c r="S126" s="253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58"/>
      <c r="R127" s="258"/>
      <c r="S127" s="258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58"/>
      <c r="R128" s="258"/>
      <c r="S128" s="258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58"/>
      <c r="R129" s="258"/>
      <c r="S129" s="258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58"/>
      <c r="R130" s="258"/>
      <c r="S130" s="258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58"/>
      <c r="R131" s="258"/>
      <c r="S131" s="258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58"/>
      <c r="R132" s="258"/>
      <c r="S132" s="258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67"/>
      <c r="R134" s="268"/>
      <c r="S134" s="269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70"/>
      <c r="R135" s="271"/>
      <c r="S135" s="272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73"/>
      <c r="R136" s="274"/>
      <c r="S136" s="275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58"/>
      <c r="R137" s="258"/>
      <c r="S137" s="258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53"/>
      <c r="R138" s="253"/>
      <c r="S138" s="253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53"/>
      <c r="R139" s="253"/>
      <c r="S139" s="253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58"/>
      <c r="R140" s="258"/>
      <c r="S140" s="258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58"/>
      <c r="R141" s="258"/>
      <c r="S141" s="258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58"/>
      <c r="R142" s="258"/>
      <c r="S142" s="258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80"/>
      <c r="R143" s="281"/>
      <c r="S143" s="282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83"/>
      <c r="R144" s="284"/>
      <c r="S144" s="285"/>
    </row>
    <row r="145" spans="1:19" ht="17.25" thickBot="1">
      <c r="A145" s="132" t="s">
        <v>300</v>
      </c>
      <c r="B145" s="291">
        <f>$B$37</f>
        <v>100000</v>
      </c>
      <c r="C145" s="292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164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93" t="s">
        <v>55</v>
      </c>
      <c r="B150" s="295" t="str">
        <f>TEXT($G$1, "[$-ko-KR]yyyy-mm-dd(ddd) ") &amp; "오전 00:00"</f>
        <v>2021-06-02(수) 오전 00:00</v>
      </c>
      <c r="C150" s="296"/>
      <c r="D150" s="255" t="str">
        <f>TEXT($G$1, "[$-ko-KR]yyyy-mm-dd(ddd) ") &amp; "오후 14:00"</f>
        <v>2021-06-02(수) 오후 14:00</v>
      </c>
      <c r="E150" s="256"/>
      <c r="F150" s="257"/>
      <c r="G150" s="255" t="str">
        <f>TEXT($G$1, "[$-ko-KR]yyyy-mm-dd(ddd) ") &amp; "오후 19:00"</f>
        <v>2021-06-02(수) 오후 19:00</v>
      </c>
      <c r="H150" s="256"/>
      <c r="I150" s="257"/>
      <c r="J150" s="255" t="str">
        <f>TEXT($G$1, "[$-ko-KR]yyyy-mm-dd(ddd) ") &amp; "오후 21:00"</f>
        <v>2021-06-02(수) 오후 21:00</v>
      </c>
      <c r="K150" s="256"/>
      <c r="L150" s="257"/>
      <c r="M150" s="255" t="str">
        <f>TEXT($G$1+1, "[$-ko-KR]yyyy-mm-dd(ddd) ") &amp; "오전 00:00"</f>
        <v>2021-06-03(목) 오전 00:00</v>
      </c>
      <c r="N150" s="256"/>
      <c r="O150" s="257"/>
      <c r="Q150" s="253"/>
      <c r="R150" s="253"/>
      <c r="S150" s="253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53"/>
      <c r="R152" s="253"/>
      <c r="S152" s="253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53"/>
      <c r="R153" s="253"/>
      <c r="S153" s="253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58"/>
      <c r="R154" s="258"/>
      <c r="S154" s="258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58"/>
      <c r="R155" s="258"/>
      <c r="S155" s="258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58"/>
      <c r="R156" s="258"/>
      <c r="S156" s="258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58"/>
      <c r="R157" s="258"/>
      <c r="S157" s="258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58"/>
      <c r="R158" s="258"/>
      <c r="S158" s="258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58"/>
      <c r="R159" s="258"/>
      <c r="S159" s="258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67"/>
      <c r="R161" s="268"/>
      <c r="S161" s="269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70"/>
      <c r="R162" s="271"/>
      <c r="S162" s="272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73"/>
      <c r="R163" s="274"/>
      <c r="S163" s="275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58"/>
      <c r="R164" s="258"/>
      <c r="S164" s="258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53"/>
      <c r="R165" s="253"/>
      <c r="S165" s="253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53"/>
      <c r="R166" s="253"/>
      <c r="S166" s="253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58"/>
      <c r="R167" s="258"/>
      <c r="S167" s="258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58"/>
      <c r="R168" s="258"/>
      <c r="S168" s="258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58"/>
      <c r="R169" s="258"/>
      <c r="S169" s="258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80"/>
      <c r="R170" s="281"/>
      <c r="S170" s="282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83"/>
      <c r="R171" s="284"/>
      <c r="S171" s="285"/>
    </row>
    <row r="172" spans="1:19" ht="17.25" thickBot="1">
      <c r="A172" s="132" t="s">
        <v>300</v>
      </c>
      <c r="B172" s="291">
        <f>$B$37</f>
        <v>100000</v>
      </c>
      <c r="C172" s="292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164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93" t="s">
        <v>55</v>
      </c>
      <c r="B177" s="295" t="str">
        <f>TEXT($G$1, "[$-ko-KR]yyyy-mm-dd(ddd) ") &amp; "오전 00:00"</f>
        <v>2021-06-02(수) 오전 00:00</v>
      </c>
      <c r="C177" s="296"/>
      <c r="D177" s="255" t="str">
        <f>TEXT($G$1, "[$-ko-KR]yyyy-mm-dd(ddd) ") &amp; "오후 14:00"</f>
        <v>2021-06-02(수) 오후 14:00</v>
      </c>
      <c r="E177" s="256"/>
      <c r="F177" s="257"/>
      <c r="G177" s="255" t="str">
        <f>TEXT($G$1, "[$-ko-KR]yyyy-mm-dd(ddd) ") &amp; "오후 19:00"</f>
        <v>2021-06-02(수) 오후 19:00</v>
      </c>
      <c r="H177" s="256"/>
      <c r="I177" s="257"/>
      <c r="J177" s="255" t="str">
        <f>TEXT($G$1, "[$-ko-KR]yyyy-mm-dd(ddd) ") &amp; "오후 21:00"</f>
        <v>2021-06-02(수) 오후 21:00</v>
      </c>
      <c r="K177" s="256"/>
      <c r="L177" s="257"/>
      <c r="M177" s="255" t="str">
        <f>TEXT($G$1+1, "[$-ko-KR]yyyy-mm-dd(ddd) ") &amp; "오전 00:00"</f>
        <v>2021-06-03(목) 오전 00:00</v>
      </c>
      <c r="N177" s="256"/>
      <c r="O177" s="257"/>
      <c r="Q177" s="253"/>
      <c r="R177" s="253"/>
      <c r="S177" s="253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53"/>
      <c r="R179" s="253"/>
      <c r="S179" s="253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53"/>
      <c r="R180" s="253"/>
      <c r="S180" s="253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58"/>
      <c r="R181" s="258"/>
      <c r="S181" s="258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58"/>
      <c r="R182" s="258"/>
      <c r="S182" s="258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58"/>
      <c r="R183" s="258"/>
      <c r="S183" s="258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58"/>
      <c r="R184" s="258"/>
      <c r="S184" s="258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58"/>
      <c r="R185" s="258"/>
      <c r="S185" s="258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58"/>
      <c r="R186" s="258"/>
      <c r="S186" s="258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67"/>
      <c r="R188" s="268"/>
      <c r="S188" s="269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70"/>
      <c r="R189" s="271"/>
      <c r="S189" s="272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73"/>
      <c r="R190" s="274"/>
      <c r="S190" s="275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58"/>
      <c r="R191" s="258"/>
      <c r="S191" s="258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53"/>
      <c r="R192" s="253"/>
      <c r="S192" s="253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53"/>
      <c r="R193" s="253"/>
      <c r="S193" s="253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58"/>
      <c r="R194" s="258"/>
      <c r="S194" s="258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58"/>
      <c r="R195" s="258"/>
      <c r="S195" s="258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58"/>
      <c r="R196" s="258"/>
      <c r="S196" s="258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80"/>
      <c r="R197" s="281"/>
      <c r="S197" s="282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83"/>
      <c r="R198" s="284"/>
      <c r="S198" s="285"/>
    </row>
    <row r="199" spans="1:19" ht="17.25" thickBot="1">
      <c r="A199" s="132" t="s">
        <v>300</v>
      </c>
      <c r="B199" s="291">
        <f>$B$37</f>
        <v>100000</v>
      </c>
      <c r="C199" s="292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86"/>
      <c r="R199" s="287"/>
      <c r="S199" s="28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6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6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5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5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5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5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5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5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5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5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51" priority="157">
      <formula>AND($N17 &gt; 0, ISNUMBER($N17))</formula>
    </cfRule>
    <cfRule type="expression" dxfId="3050" priority="158">
      <formula>AND($N17 = 0 * ISNUMBER($N17))</formula>
    </cfRule>
    <cfRule type="expression" dxfId="3049" priority="159">
      <formula>AND($N17 &lt; 0, ISNUMBER($N17))</formula>
    </cfRule>
  </conditionalFormatting>
  <conditionalFormatting sqref="A17:F36">
    <cfRule type="expression" dxfId="3048" priority="166">
      <formula>AND($E17 &gt; 0, ISNUMBER($E17))</formula>
    </cfRule>
    <cfRule type="expression" dxfId="3047" priority="167">
      <formula>AND($E17 = 0 * ISNUMBER($E17))</formula>
    </cfRule>
    <cfRule type="expression" dxfId="3046" priority="168">
      <formula>AND($E17 &lt; 0, ISNUMBER($E17))</formula>
    </cfRule>
  </conditionalFormatting>
  <conditionalFormatting sqref="A17:C36 G17:I36">
    <cfRule type="expression" dxfId="3045" priority="163">
      <formula>AND($H17 &gt; 0, ISNUMBER($H17))</formula>
    </cfRule>
    <cfRule type="expression" dxfId="3044" priority="164">
      <formula>AND($H17 = 0 * ISNUMBER($H17))</formula>
    </cfRule>
    <cfRule type="expression" dxfId="3043" priority="165">
      <formula>AND($H17 &lt; 0, ISNUMBER($H17))</formula>
    </cfRule>
  </conditionalFormatting>
  <conditionalFormatting sqref="A17:C36 J17:L36">
    <cfRule type="expression" dxfId="3042" priority="160">
      <formula>AND($K17 &gt; 0, ISNUMBER($K17))</formula>
    </cfRule>
    <cfRule type="expression" dxfId="3041" priority="161">
      <formula>AND($K17 = 0 * ISNUMBER($K17))</formula>
    </cfRule>
    <cfRule type="expression" dxfId="3040" priority="162">
      <formula>AND($K17 &lt; 0, ISNUMBER($K17))</formula>
    </cfRule>
  </conditionalFormatting>
  <conditionalFormatting sqref="D15:F16 E37:F37">
    <cfRule type="expression" dxfId="3039" priority="154">
      <formula>$E$37 &gt; 0</formula>
    </cfRule>
    <cfRule type="expression" dxfId="3038" priority="155">
      <formula>$E$37 = 0</formula>
    </cfRule>
    <cfRule type="expression" dxfId="3037" priority="156">
      <formula>$E$37 &lt; 0</formula>
    </cfRule>
  </conditionalFormatting>
  <conditionalFormatting sqref="G15:I16 H37:I37">
    <cfRule type="expression" dxfId="3036" priority="151">
      <formula>$H$37 &gt; 0</formula>
    </cfRule>
    <cfRule type="expression" dxfId="3035" priority="152">
      <formula>$H$37 = 0</formula>
    </cfRule>
    <cfRule type="expression" dxfId="3034" priority="153">
      <formula>$H$37 &lt; 0</formula>
    </cfRule>
  </conditionalFormatting>
  <conditionalFormatting sqref="J15:L16 K37:L37">
    <cfRule type="expression" dxfId="3033" priority="148">
      <formula>$K$37 &gt; 0</formula>
    </cfRule>
    <cfRule type="expression" dxfId="3032" priority="149">
      <formula>$K$37 = 0</formula>
    </cfRule>
    <cfRule type="expression" dxfId="3031" priority="150">
      <formula>$K$37 &lt; 0</formula>
    </cfRule>
  </conditionalFormatting>
  <conditionalFormatting sqref="M15:O16 N37:O37">
    <cfRule type="expression" dxfId="3030" priority="145">
      <formula>$N$37 &gt; 0</formula>
    </cfRule>
    <cfRule type="expression" dxfId="3029" priority="146">
      <formula>$N$37 = 0</formula>
    </cfRule>
    <cfRule type="expression" dxfId="3028" priority="147">
      <formula>$N$37 &lt; 0</formula>
    </cfRule>
  </conditionalFormatting>
  <conditionalFormatting sqref="A44:C63 M44:O63">
    <cfRule type="expression" dxfId="3027" priority="133">
      <formula>AND($N44 &gt; 0, ISNUMBER($N44))</formula>
    </cfRule>
    <cfRule type="expression" dxfId="3026" priority="134">
      <formula>AND($N44 = 0 * ISNUMBER($N44))</formula>
    </cfRule>
    <cfRule type="expression" dxfId="3025" priority="135">
      <formula>AND($N44 &lt; 0, ISNUMBER($N44))</formula>
    </cfRule>
  </conditionalFormatting>
  <conditionalFormatting sqref="A44:F63">
    <cfRule type="expression" dxfId="3024" priority="142">
      <formula>AND($E44 &gt; 0, ISNUMBER($E44))</formula>
    </cfRule>
    <cfRule type="expression" dxfId="3023" priority="143">
      <formula>AND($E44 = 0 * ISNUMBER($E44))</formula>
    </cfRule>
    <cfRule type="expression" dxfId="3022" priority="144">
      <formula>AND($E44 &lt; 0, ISNUMBER($E44))</formula>
    </cfRule>
  </conditionalFormatting>
  <conditionalFormatting sqref="A44:C63 G44:I63">
    <cfRule type="expression" dxfId="3021" priority="139">
      <formula>AND($H44 &gt; 0, ISNUMBER($H44))</formula>
    </cfRule>
    <cfRule type="expression" dxfId="3020" priority="140">
      <formula>AND($H44 = 0 * ISNUMBER($H44))</formula>
    </cfRule>
    <cfRule type="expression" dxfId="3019" priority="141">
      <formula>AND($H44 &lt; 0, ISNUMBER($H44))</formula>
    </cfRule>
  </conditionalFormatting>
  <conditionalFormatting sqref="A44:C63 J44:L63">
    <cfRule type="expression" dxfId="3018" priority="136">
      <formula>AND($K44 &gt; 0, ISNUMBER($K44))</formula>
    </cfRule>
    <cfRule type="expression" dxfId="3017" priority="137">
      <formula>AND($K44 = 0 * ISNUMBER($K44))</formula>
    </cfRule>
    <cfRule type="expression" dxfId="3016" priority="138">
      <formula>AND($K44 &lt; 0, ISNUMBER($K44))</formula>
    </cfRule>
  </conditionalFormatting>
  <conditionalFormatting sqref="D42:F43 E64:F64">
    <cfRule type="expression" dxfId="3015" priority="130">
      <formula>$E$64 &gt; 0</formula>
    </cfRule>
    <cfRule type="expression" dxfId="3014" priority="131">
      <formula>$E$64 = 0</formula>
    </cfRule>
    <cfRule type="expression" dxfId="3013" priority="132">
      <formula>$E$64 &lt; 0</formula>
    </cfRule>
  </conditionalFormatting>
  <conditionalFormatting sqref="G42:I43 H64:I64">
    <cfRule type="expression" dxfId="3012" priority="127">
      <formula>$H$64 &gt; 0</formula>
    </cfRule>
    <cfRule type="expression" dxfId="3011" priority="128">
      <formula>$H$64 = 0</formula>
    </cfRule>
    <cfRule type="expression" dxfId="3010" priority="129">
      <formula>$H$64 &lt; 0</formula>
    </cfRule>
  </conditionalFormatting>
  <conditionalFormatting sqref="J42:L43 K64:L64">
    <cfRule type="expression" dxfId="3009" priority="124">
      <formula>$K$64 &gt; 0</formula>
    </cfRule>
    <cfRule type="expression" dxfId="3008" priority="125">
      <formula>$K$64 = 0</formula>
    </cfRule>
    <cfRule type="expression" dxfId="3007" priority="126">
      <formula>$K$64 &lt; 0</formula>
    </cfRule>
  </conditionalFormatting>
  <conditionalFormatting sqref="M42:O43 N64:O64">
    <cfRule type="expression" dxfId="3006" priority="121">
      <formula>$N$64 &gt; 0</formula>
    </cfRule>
    <cfRule type="expression" dxfId="3005" priority="122">
      <formula>$N$64 = 0</formula>
    </cfRule>
    <cfRule type="expression" dxfId="3004" priority="123">
      <formula>$N$64 &lt; 0</formula>
    </cfRule>
  </conditionalFormatting>
  <conditionalFormatting sqref="A71:C90 M71:O90">
    <cfRule type="expression" dxfId="3003" priority="109">
      <formula>AND($N71 &gt; 0, ISNUMBER($N71))</formula>
    </cfRule>
    <cfRule type="expression" dxfId="3002" priority="110">
      <formula>AND($N71 = 0 * ISNUMBER($N71))</formula>
    </cfRule>
    <cfRule type="expression" dxfId="3001" priority="111">
      <formula>AND($N71 &lt; 0, ISNUMBER($N71))</formula>
    </cfRule>
  </conditionalFormatting>
  <conditionalFormatting sqref="A71:F90">
    <cfRule type="expression" dxfId="3000" priority="118">
      <formula>AND($E71 &gt; 0, ISNUMBER($E71))</formula>
    </cfRule>
    <cfRule type="expression" dxfId="2999" priority="119">
      <formula>AND($E71 = 0 * ISNUMBER($E71))</formula>
    </cfRule>
    <cfRule type="expression" dxfId="2998" priority="120">
      <formula>AND($E71 &lt; 0, ISNUMBER($E71))</formula>
    </cfRule>
  </conditionalFormatting>
  <conditionalFormatting sqref="A71:C90 G71:I90">
    <cfRule type="expression" dxfId="2997" priority="115">
      <formula>AND($H71 &gt; 0, ISNUMBER($H71))</formula>
    </cfRule>
    <cfRule type="expression" dxfId="2996" priority="116">
      <formula>AND($H71 = 0 * ISNUMBER($H71))</formula>
    </cfRule>
    <cfRule type="expression" dxfId="2995" priority="117">
      <formula>AND($H71 &lt; 0, ISNUMBER($H71))</formula>
    </cfRule>
  </conditionalFormatting>
  <conditionalFormatting sqref="A71:C90 J71:L90">
    <cfRule type="expression" dxfId="2994" priority="112">
      <formula>AND($K71 &gt; 0, ISNUMBER($K71))</formula>
    </cfRule>
    <cfRule type="expression" dxfId="2993" priority="113">
      <formula>AND($K71 = 0 * ISNUMBER($K71))</formula>
    </cfRule>
    <cfRule type="expression" dxfId="2992" priority="114">
      <formula>AND($K71 &lt; 0, ISNUMBER($K71))</formula>
    </cfRule>
  </conditionalFormatting>
  <conditionalFormatting sqref="D69:F70 E91:F91">
    <cfRule type="expression" dxfId="2991" priority="106">
      <formula>$E$91 &gt; 0</formula>
    </cfRule>
    <cfRule type="expression" dxfId="2990" priority="107">
      <formula>$E$91 = 0</formula>
    </cfRule>
    <cfRule type="expression" dxfId="2989" priority="108">
      <formula>$E$91 &lt; 0</formula>
    </cfRule>
  </conditionalFormatting>
  <conditionalFormatting sqref="G69:I70 H91:I91">
    <cfRule type="expression" dxfId="2988" priority="103">
      <formula>$H$91 &gt; 0</formula>
    </cfRule>
    <cfRule type="expression" dxfId="2987" priority="104">
      <formula>$H$91 = 0</formula>
    </cfRule>
    <cfRule type="expression" dxfId="2986" priority="105">
      <formula>$H$91 &lt; 0</formula>
    </cfRule>
  </conditionalFormatting>
  <conditionalFormatting sqref="J69:L70 K91:L91">
    <cfRule type="expression" dxfId="2985" priority="100">
      <formula>$K$91 &gt; 0</formula>
    </cfRule>
    <cfRule type="expression" dxfId="2984" priority="101">
      <formula>$K$91 = 0</formula>
    </cfRule>
    <cfRule type="expression" dxfId="2983" priority="102">
      <formula>$K$91 &lt; 0</formula>
    </cfRule>
  </conditionalFormatting>
  <conditionalFormatting sqref="M69:O70 N91:O91">
    <cfRule type="expression" dxfId="2982" priority="97">
      <formula>$N$91 &gt; 0</formula>
    </cfRule>
    <cfRule type="expression" dxfId="2981" priority="98">
      <formula>$N$91 = 0</formula>
    </cfRule>
    <cfRule type="expression" dxfId="2980" priority="99">
      <formula>$N$91 &lt; 0</formula>
    </cfRule>
  </conditionalFormatting>
  <conditionalFormatting sqref="A98:C117 M98:O117">
    <cfRule type="expression" dxfId="2979" priority="85">
      <formula>AND($N98 &gt; 0, ISNUMBER($N98))</formula>
    </cfRule>
    <cfRule type="expression" dxfId="2978" priority="86">
      <formula>AND($N98 = 0 * ISNUMBER($N98))</formula>
    </cfRule>
    <cfRule type="expression" dxfId="2977" priority="87">
      <formula>AND($N98 &lt; 0, ISNUMBER($N98))</formula>
    </cfRule>
  </conditionalFormatting>
  <conditionalFormatting sqref="A98:F117">
    <cfRule type="expression" dxfId="2976" priority="94">
      <formula>AND($E98 &gt; 0, ISNUMBER($E98))</formula>
    </cfRule>
    <cfRule type="expression" dxfId="2975" priority="95">
      <formula>AND($E98 = 0 * ISNUMBER($E98))</formula>
    </cfRule>
    <cfRule type="expression" dxfId="2974" priority="96">
      <formula>AND($E98 &lt; 0, ISNUMBER($E98))</formula>
    </cfRule>
  </conditionalFormatting>
  <conditionalFormatting sqref="A98:C117 G98:I117">
    <cfRule type="expression" dxfId="2973" priority="91">
      <formula>AND($H98 &gt; 0, ISNUMBER($H98))</formula>
    </cfRule>
    <cfRule type="expression" dxfId="2972" priority="92">
      <formula>AND($H98 = 0 * ISNUMBER($H98))</formula>
    </cfRule>
    <cfRule type="expression" dxfId="2971" priority="93">
      <formula>AND($H98 &lt; 0, ISNUMBER($H98))</formula>
    </cfRule>
  </conditionalFormatting>
  <conditionalFormatting sqref="A98:C117 J98:L117">
    <cfRule type="expression" dxfId="2970" priority="88">
      <formula>AND($K98 &gt; 0, ISNUMBER($K98))</formula>
    </cfRule>
    <cfRule type="expression" dxfId="2969" priority="89">
      <formula>AND($K98 = 0 * ISNUMBER($K98))</formula>
    </cfRule>
    <cfRule type="expression" dxfId="2968" priority="90">
      <formula>AND($K98 &lt; 0, ISNUMBER($K98))</formula>
    </cfRule>
  </conditionalFormatting>
  <conditionalFormatting sqref="D96:F97 E118:F118">
    <cfRule type="expression" dxfId="2967" priority="82">
      <formula>$E$118 &gt; 0</formula>
    </cfRule>
    <cfRule type="expression" dxfId="2966" priority="83">
      <formula>$E$118 = 0</formula>
    </cfRule>
    <cfRule type="expression" dxfId="2965" priority="84">
      <formula>$E$118 &lt; 0</formula>
    </cfRule>
  </conditionalFormatting>
  <conditionalFormatting sqref="G96:I97 H118:I118">
    <cfRule type="expression" dxfId="2964" priority="79">
      <formula>$H$118 &gt; 0</formula>
    </cfRule>
    <cfRule type="expression" dxfId="2963" priority="80">
      <formula>$H$118 = 0</formula>
    </cfRule>
    <cfRule type="expression" dxfId="2962" priority="81">
      <formula>$H$118 &lt; 0</formula>
    </cfRule>
  </conditionalFormatting>
  <conditionalFormatting sqref="J96:L97 K118:L118">
    <cfRule type="expression" dxfId="2961" priority="76">
      <formula>$K$118 &gt; 0</formula>
    </cfRule>
    <cfRule type="expression" dxfId="2960" priority="77">
      <formula>$K$118 = 0</formula>
    </cfRule>
    <cfRule type="expression" dxfId="2959" priority="78">
      <formula>$K$118 &lt; 0</formula>
    </cfRule>
  </conditionalFormatting>
  <conditionalFormatting sqref="M96:O97 N118:O118">
    <cfRule type="expression" dxfId="2958" priority="73">
      <formula>$N$118 &gt; 0</formula>
    </cfRule>
    <cfRule type="expression" dxfId="2957" priority="74">
      <formula>$N$118 = 0</formula>
    </cfRule>
    <cfRule type="expression" dxfId="2956" priority="75">
      <formula>$N$118 &lt; 0</formula>
    </cfRule>
  </conditionalFormatting>
  <conditionalFormatting sqref="A125:C144 M125:O144">
    <cfRule type="expression" dxfId="2955" priority="61">
      <formula>AND($N125 &gt; 0, ISNUMBER($N125))</formula>
    </cfRule>
    <cfRule type="expression" dxfId="2954" priority="62">
      <formula>AND($N125 = 0 * ISNUMBER($N125))</formula>
    </cfRule>
    <cfRule type="expression" dxfId="2953" priority="63">
      <formula>AND($N125 &lt; 0, ISNUMBER($N125))</formula>
    </cfRule>
  </conditionalFormatting>
  <conditionalFormatting sqref="A125:F144">
    <cfRule type="expression" dxfId="2952" priority="70">
      <formula>AND($E125 &gt; 0, ISNUMBER($E125))</formula>
    </cfRule>
    <cfRule type="expression" dxfId="2951" priority="71">
      <formula>AND($E125 = 0 * ISNUMBER($E125))</formula>
    </cfRule>
    <cfRule type="expression" dxfId="2950" priority="72">
      <formula>AND($E125 &lt; 0, ISNUMBER($E125))</formula>
    </cfRule>
  </conditionalFormatting>
  <conditionalFormatting sqref="A125:C144 G125:I144">
    <cfRule type="expression" dxfId="2949" priority="67">
      <formula>AND($H125 &gt; 0, ISNUMBER($H125))</formula>
    </cfRule>
    <cfRule type="expression" dxfId="2948" priority="68">
      <formula>AND($H125 = 0 * ISNUMBER($H125))</formula>
    </cfRule>
    <cfRule type="expression" dxfId="2947" priority="69">
      <formula>AND($H125 &lt; 0, ISNUMBER($H125))</formula>
    </cfRule>
  </conditionalFormatting>
  <conditionalFormatting sqref="A125:C144 J125:L144">
    <cfRule type="expression" dxfId="2946" priority="64">
      <formula>AND($K125 &gt; 0, ISNUMBER($K125))</formula>
    </cfRule>
    <cfRule type="expression" dxfId="2945" priority="65">
      <formula>AND($K125 = 0 * ISNUMBER($K125))</formula>
    </cfRule>
    <cfRule type="expression" dxfId="2944" priority="66">
      <formula>AND($K125 &lt; 0, ISNUMBER($K125))</formula>
    </cfRule>
  </conditionalFormatting>
  <conditionalFormatting sqref="D123:F124 E145:F145">
    <cfRule type="expression" dxfId="2943" priority="58">
      <formula>$E$145 &gt; 0</formula>
    </cfRule>
    <cfRule type="expression" dxfId="2942" priority="59">
      <formula>$E$145 = 0</formula>
    </cfRule>
    <cfRule type="expression" dxfId="2941" priority="60">
      <formula>$E$145 &lt; 0</formula>
    </cfRule>
  </conditionalFormatting>
  <conditionalFormatting sqref="G123:I124 H145:I145">
    <cfRule type="expression" dxfId="2940" priority="55">
      <formula>$H$145 &gt; 0</formula>
    </cfRule>
    <cfRule type="expression" dxfId="2939" priority="56">
      <formula>$H$145 = 0</formula>
    </cfRule>
    <cfRule type="expression" dxfId="2938" priority="57">
      <formula>$H$145 &lt; 0</formula>
    </cfRule>
  </conditionalFormatting>
  <conditionalFormatting sqref="J123:L124 K145:L145">
    <cfRule type="expression" dxfId="2937" priority="52">
      <formula>$K$145 &gt; 0</formula>
    </cfRule>
    <cfRule type="expression" dxfId="2936" priority="53">
      <formula>$K$145 = 0</formula>
    </cfRule>
    <cfRule type="expression" dxfId="2935" priority="54">
      <formula>$K$145 &lt; 0</formula>
    </cfRule>
  </conditionalFormatting>
  <conditionalFormatting sqref="M123:O124 N145:O145">
    <cfRule type="expression" dxfId="2934" priority="49">
      <formula>$N$145 &gt; 0</formula>
    </cfRule>
    <cfRule type="expression" dxfId="2933" priority="50">
      <formula>$N$145 = 0</formula>
    </cfRule>
    <cfRule type="expression" dxfId="2932" priority="51">
      <formula>$N$145 &lt; 0</formula>
    </cfRule>
  </conditionalFormatting>
  <conditionalFormatting sqref="A152:C171 M152:O171">
    <cfRule type="expression" dxfId="2931" priority="37">
      <formula>AND($N152 &gt; 0, ISNUMBER($N152))</formula>
    </cfRule>
    <cfRule type="expression" dxfId="2930" priority="38">
      <formula>AND($N152 = 0 * ISNUMBER($N152))</formula>
    </cfRule>
    <cfRule type="expression" dxfId="2929" priority="39">
      <formula>AND($N152 &lt; 0, ISNUMBER($N152))</formula>
    </cfRule>
  </conditionalFormatting>
  <conditionalFormatting sqref="A152:F171">
    <cfRule type="expression" dxfId="2928" priority="46">
      <formula>AND($E152 &gt; 0, ISNUMBER($E152))</formula>
    </cfRule>
    <cfRule type="expression" dxfId="2927" priority="47">
      <formula>AND($E152 = 0 * ISNUMBER($E152))</formula>
    </cfRule>
    <cfRule type="expression" dxfId="2926" priority="48">
      <formula>AND($E152 &lt; 0, ISNUMBER($E152))</formula>
    </cfRule>
  </conditionalFormatting>
  <conditionalFormatting sqref="A152:C171 G152:I171">
    <cfRule type="expression" dxfId="2925" priority="43">
      <formula>AND($H152 &gt; 0, ISNUMBER($H152))</formula>
    </cfRule>
    <cfRule type="expression" dxfId="2924" priority="44">
      <formula>AND($H152 = 0 * ISNUMBER($H152))</formula>
    </cfRule>
    <cfRule type="expression" dxfId="2923" priority="45">
      <formula>AND($H152 &lt; 0, ISNUMBER($H152))</formula>
    </cfRule>
  </conditionalFormatting>
  <conditionalFormatting sqref="A152:C171 J152:L171">
    <cfRule type="expression" dxfId="2922" priority="40">
      <formula>AND($K152 &gt; 0, ISNUMBER($K152))</formula>
    </cfRule>
    <cfRule type="expression" dxfId="2921" priority="41">
      <formula>AND($K152 = 0 * ISNUMBER($K152))</formula>
    </cfRule>
    <cfRule type="expression" dxfId="2920" priority="42">
      <formula>AND($K152 &lt; 0, ISNUMBER($K152))</formula>
    </cfRule>
  </conditionalFormatting>
  <conditionalFormatting sqref="D150:F151 E172:F172">
    <cfRule type="expression" dxfId="2919" priority="34">
      <formula>$E$172 &gt; 0</formula>
    </cfRule>
    <cfRule type="expression" dxfId="2918" priority="35">
      <formula>$E$172 = 0</formula>
    </cfRule>
    <cfRule type="expression" dxfId="2917" priority="36">
      <formula>$E$172 &lt; 0</formula>
    </cfRule>
  </conditionalFormatting>
  <conditionalFormatting sqref="G150:I151 H172:I172">
    <cfRule type="expression" dxfId="2916" priority="31">
      <formula>$H$172 &gt; 0</formula>
    </cfRule>
    <cfRule type="expression" dxfId="2915" priority="32">
      <formula>$H$172 = 0</formula>
    </cfRule>
    <cfRule type="expression" dxfId="2914" priority="33">
      <formula>$H$172 &lt; 0</formula>
    </cfRule>
  </conditionalFormatting>
  <conditionalFormatting sqref="J150:L151 K172:L172">
    <cfRule type="expression" dxfId="2913" priority="28">
      <formula>$K$172 &gt; 0</formula>
    </cfRule>
    <cfRule type="expression" dxfId="2912" priority="29">
      <formula>$K$172 = 0</formula>
    </cfRule>
    <cfRule type="expression" dxfId="2911" priority="30">
      <formula>$K$172 &lt; 0</formula>
    </cfRule>
  </conditionalFormatting>
  <conditionalFormatting sqref="M150:O151 N172:O172">
    <cfRule type="expression" dxfId="2910" priority="25">
      <formula>$N$172 &gt; 0</formula>
    </cfRule>
    <cfRule type="expression" dxfId="2909" priority="26">
      <formula>$N$172 = 0</formula>
    </cfRule>
    <cfRule type="expression" dxfId="2908" priority="27">
      <formula>$N$172 &lt; 0</formula>
    </cfRule>
  </conditionalFormatting>
  <conditionalFormatting sqref="A179:C198 M179:O198">
    <cfRule type="expression" dxfId="2907" priority="13">
      <formula>AND($N179 &gt; 0, ISNUMBER($N179))</formula>
    </cfRule>
    <cfRule type="expression" dxfId="2906" priority="14">
      <formula>AND($N179 = 0 * ISNUMBER($N179))</formula>
    </cfRule>
    <cfRule type="expression" dxfId="2905" priority="15">
      <formula>AND($N179 &lt; 0, ISNUMBER($N179))</formula>
    </cfRule>
  </conditionalFormatting>
  <conditionalFormatting sqref="A179:F198">
    <cfRule type="expression" dxfId="2904" priority="22">
      <formula>AND($E179 &gt; 0, ISNUMBER($E179))</formula>
    </cfRule>
    <cfRule type="expression" dxfId="2903" priority="23">
      <formula>AND($E179 = 0 * ISNUMBER($E179))</formula>
    </cfRule>
    <cfRule type="expression" dxfId="2902" priority="24">
      <formula>AND($E179 &lt; 0, ISNUMBER($E179))</formula>
    </cfRule>
  </conditionalFormatting>
  <conditionalFormatting sqref="A179:C198 G179:I198">
    <cfRule type="expression" dxfId="2901" priority="19">
      <formula>AND($H179 &gt; 0, ISNUMBER($H179))</formula>
    </cfRule>
    <cfRule type="expression" dxfId="2900" priority="20">
      <formula>AND($H179 = 0 * ISNUMBER($H179))</formula>
    </cfRule>
    <cfRule type="expression" dxfId="2899" priority="21">
      <formula>AND($H179 &lt; 0, ISNUMBER($H179))</formula>
    </cfRule>
  </conditionalFormatting>
  <conditionalFormatting sqref="A179:C198 J179:L198">
    <cfRule type="expression" dxfId="2898" priority="16">
      <formula>AND($K179 &gt; 0, ISNUMBER($K179))</formula>
    </cfRule>
    <cfRule type="expression" dxfId="2897" priority="17">
      <formula>AND($K179 = 0 * ISNUMBER($K179))</formula>
    </cfRule>
    <cfRule type="expression" dxfId="2896" priority="18">
      <formula>AND($K179 &lt; 0, ISNUMBER($K179))</formula>
    </cfRule>
  </conditionalFormatting>
  <conditionalFormatting sqref="D177:F178 E199:F199">
    <cfRule type="expression" dxfId="2895" priority="10">
      <formula>$E$199 &gt; 0</formula>
    </cfRule>
    <cfRule type="expression" dxfId="2894" priority="11">
      <formula>$E$199 = 0</formula>
    </cfRule>
    <cfRule type="expression" dxfId="2893" priority="12">
      <formula>$E$199 &lt; 0</formula>
    </cfRule>
  </conditionalFormatting>
  <conditionalFormatting sqref="G177:I178 H199:I199">
    <cfRule type="expression" dxfId="2892" priority="7">
      <formula>$H$199 &gt; 0</formula>
    </cfRule>
    <cfRule type="expression" dxfId="2891" priority="8">
      <formula>$H$199 = 0</formula>
    </cfRule>
    <cfRule type="expression" dxfId="2890" priority="9">
      <formula>$H$199 &lt; 0</formula>
    </cfRule>
  </conditionalFormatting>
  <conditionalFormatting sqref="J177:L178 K199:L199">
    <cfRule type="expression" dxfId="2889" priority="4">
      <formula>$K$199 &gt; 0</formula>
    </cfRule>
    <cfRule type="expression" dxfId="2888" priority="5">
      <formula>$K$199 = 0</formula>
    </cfRule>
    <cfRule type="expression" dxfId="2887" priority="6">
      <formula>$K$199 &lt; 0</formula>
    </cfRule>
  </conditionalFormatting>
  <conditionalFormatting sqref="M177:O178 N199:O199">
    <cfRule type="expression" dxfId="2886" priority="1">
      <formula>$N$199 &gt; 0</formula>
    </cfRule>
    <cfRule type="expression" dxfId="2885" priority="2">
      <formula>$N$199 = 0</formula>
    </cfRule>
    <cfRule type="expression" dxfId="288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44350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350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358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48"/>
      <c r="I3" s="249"/>
      <c r="J3" s="4" t="s">
        <v>7</v>
      </c>
      <c r="K3" s="244" t="s">
        <v>351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352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349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48"/>
      <c r="I5" s="249"/>
      <c r="J5" s="4" t="s">
        <v>15</v>
      </c>
      <c r="K5" s="244" t="s">
        <v>353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354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48"/>
      <c r="I7" s="249"/>
      <c r="J7" s="4" t="s">
        <v>21</v>
      </c>
      <c r="K7" s="244" t="s">
        <v>355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/>
      <c r="L8" s="245"/>
      <c r="M8" s="245"/>
      <c r="N8" s="245"/>
      <c r="O8" s="246"/>
      <c r="Q8" s="232" t="s">
        <v>27</v>
      </c>
      <c r="R8" s="234"/>
    </row>
    <row r="9" spans="1:19" ht="17.25" thickBot="1">
      <c r="A9" s="118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48"/>
      <c r="I9" s="249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 t="s">
        <v>356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50" t="s">
        <v>357</v>
      </c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48"/>
      <c r="I11" s="249"/>
      <c r="J11" s="7" t="s">
        <v>32</v>
      </c>
      <c r="K11" s="250" t="s">
        <v>348</v>
      </c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168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97" t="s">
        <v>39</v>
      </c>
      <c r="B15" s="298" t="str">
        <f>TEXT($G$1, "[$-ko-KR]yyyy-mm-dd(ddd) ") &amp; "오전 00:00"</f>
        <v>2021-06-03(목) 오전 00:00</v>
      </c>
      <c r="C15" s="299"/>
      <c r="D15" s="255" t="str">
        <f>TEXT($G$1, "[$-ko-KR]yyyy-mm-dd(ddd) ") &amp; "오후 14:00"</f>
        <v>2021-06-03(목) 오후 14:00</v>
      </c>
      <c r="E15" s="256"/>
      <c r="F15" s="257"/>
      <c r="G15" s="255" t="str">
        <f>TEXT($G$1, "[$-ko-KR]yyyy-mm-dd(ddd) ") &amp; "오후 19:00"</f>
        <v>2021-06-03(목) 오후 19:00</v>
      </c>
      <c r="H15" s="256"/>
      <c r="I15" s="257"/>
      <c r="J15" s="255" t="str">
        <f>TEXT($G$1, "[$-ko-KR]yyyy-mm-dd(ddd) ") &amp; "오후 21:00"</f>
        <v>2021-06-03(목) 오후 21:00</v>
      </c>
      <c r="K15" s="256"/>
      <c r="L15" s="257"/>
      <c r="M15" s="255" t="str">
        <f>TEXT($G$1+1, "[$-ko-KR]yyyy-mm-dd(ddd) ") &amp; "오전 00:00"</f>
        <v>2021-06-04(금) 오전 00:00</v>
      </c>
      <c r="N15" s="256"/>
      <c r="O15" s="257"/>
      <c r="Q15" s="253"/>
      <c r="R15" s="253"/>
      <c r="S15" s="253"/>
    </row>
    <row r="16" spans="1:19" ht="17.25" customHeight="1" thickBot="1">
      <c r="A16" s="29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53"/>
      <c r="R17" s="253"/>
      <c r="S17" s="25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53"/>
      <c r="R18" s="253"/>
      <c r="S18" s="253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58"/>
      <c r="R19" s="258"/>
      <c r="S19" s="258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58"/>
      <c r="R20" s="258"/>
      <c r="S20" s="258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58"/>
      <c r="R21" s="258"/>
      <c r="S21" s="258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58"/>
      <c r="R22" s="258"/>
      <c r="S22" s="258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58"/>
      <c r="R23" s="258"/>
      <c r="S23" s="258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58"/>
      <c r="R24" s="258"/>
      <c r="S24" s="258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67"/>
      <c r="R26" s="268"/>
      <c r="S26" s="269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70"/>
      <c r="R27" s="271"/>
      <c r="S27" s="272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73"/>
      <c r="R28" s="274"/>
      <c r="S28" s="275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58"/>
      <c r="R29" s="258"/>
      <c r="S29" s="258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53"/>
      <c r="R30" s="253"/>
      <c r="S30" s="253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53"/>
      <c r="R31" s="253"/>
      <c r="S31" s="253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58"/>
      <c r="R32" s="258"/>
      <c r="S32" s="25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168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93" t="s">
        <v>55</v>
      </c>
      <c r="B42" s="295" t="str">
        <f>TEXT($G$1, "[$-ko-KR]yyyy-mm-dd(ddd) ") &amp; "오전 00:00"</f>
        <v>2021-06-03(목) 오전 00:00</v>
      </c>
      <c r="C42" s="296"/>
      <c r="D42" s="255" t="str">
        <f>TEXT($G$1, "[$-ko-KR]yyyy-mm-dd(ddd) ") &amp; "오후 14:00"</f>
        <v>2021-06-03(목) 오후 14:00</v>
      </c>
      <c r="E42" s="256"/>
      <c r="F42" s="257"/>
      <c r="G42" s="255" t="str">
        <f>TEXT($G$1, "[$-ko-KR]yyyy-mm-dd(ddd) ") &amp; "오후 19:00"</f>
        <v>2021-06-03(목) 오후 19:00</v>
      </c>
      <c r="H42" s="256"/>
      <c r="I42" s="257"/>
      <c r="J42" s="255" t="str">
        <f>TEXT($G$1, "[$-ko-KR]yyyy-mm-dd(ddd) ") &amp; "오후 21:00"</f>
        <v>2021-06-03(목) 오후 21:00</v>
      </c>
      <c r="K42" s="256"/>
      <c r="L42" s="257"/>
      <c r="M42" s="255" t="str">
        <f>TEXT($G$1+1, "[$-ko-KR]yyyy-mm-dd(ddd) ") &amp; "오전 00:00"</f>
        <v>2021-06-04(금) 오전 00:00</v>
      </c>
      <c r="N42" s="256"/>
      <c r="O42" s="257"/>
      <c r="Q42" s="253"/>
      <c r="R42" s="253"/>
      <c r="S42" s="253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53"/>
      <c r="R44" s="253"/>
      <c r="S44" s="253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53"/>
      <c r="R45" s="253"/>
      <c r="S45" s="253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58"/>
      <c r="R46" s="258"/>
      <c r="S46" s="258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58"/>
      <c r="R47" s="258"/>
      <c r="S47" s="258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58"/>
      <c r="R48" s="258"/>
      <c r="S48" s="258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58"/>
      <c r="R49" s="258"/>
      <c r="S49" s="258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58"/>
      <c r="R50" s="258"/>
      <c r="S50" s="258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58"/>
      <c r="R51" s="258"/>
      <c r="S51" s="258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67"/>
      <c r="R53" s="268"/>
      <c r="S53" s="269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70"/>
      <c r="R54" s="271"/>
      <c r="S54" s="272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73"/>
      <c r="R55" s="274"/>
      <c r="S55" s="275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58"/>
      <c r="R56" s="258"/>
      <c r="S56" s="258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53"/>
      <c r="R57" s="253"/>
      <c r="S57" s="253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53"/>
      <c r="R58" s="253"/>
      <c r="S58" s="253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58"/>
      <c r="R59" s="258"/>
      <c r="S59" s="258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58"/>
      <c r="R60" s="258"/>
      <c r="S60" s="258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58"/>
      <c r="R61" s="258"/>
      <c r="S61" s="258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80"/>
      <c r="R62" s="281"/>
      <c r="S62" s="282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83"/>
      <c r="R63" s="284"/>
      <c r="S63" s="285"/>
    </row>
    <row r="64" spans="1:19" ht="17.25" customHeight="1" thickBot="1">
      <c r="A64" s="132" t="s">
        <v>300</v>
      </c>
      <c r="B64" s="291">
        <f>$B$37</f>
        <v>100000</v>
      </c>
      <c r="C64" s="292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168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93" t="s">
        <v>55</v>
      </c>
      <c r="B69" s="295" t="str">
        <f>TEXT($G$1, "[$-ko-KR]yyyy-mm-dd(ddd) ") &amp; "오전 00:00"</f>
        <v>2021-06-03(목) 오전 00:00</v>
      </c>
      <c r="C69" s="296"/>
      <c r="D69" s="255" t="str">
        <f>TEXT($G$1, "[$-ko-KR]yyyy-mm-dd(ddd) ") &amp; "오후 14:00"</f>
        <v>2021-06-03(목) 오후 14:00</v>
      </c>
      <c r="E69" s="256"/>
      <c r="F69" s="257"/>
      <c r="G69" s="255" t="str">
        <f>TEXT($G$1, "[$-ko-KR]yyyy-mm-dd(ddd) ") &amp; "오후 19:00"</f>
        <v>2021-06-03(목) 오후 19:00</v>
      </c>
      <c r="H69" s="256"/>
      <c r="I69" s="257"/>
      <c r="J69" s="255" t="str">
        <f>TEXT($G$1, "[$-ko-KR]yyyy-mm-dd(ddd) ") &amp; "오후 21:00"</f>
        <v>2021-06-03(목) 오후 21:00</v>
      </c>
      <c r="K69" s="256"/>
      <c r="L69" s="257"/>
      <c r="M69" s="255" t="str">
        <f>TEXT($G$1+1, "[$-ko-KR]yyyy-mm-dd(ddd) ") &amp; "오전 00:00"</f>
        <v>2021-06-04(금) 오전 00:00</v>
      </c>
      <c r="N69" s="256"/>
      <c r="O69" s="257"/>
      <c r="Q69" s="253"/>
      <c r="R69" s="253"/>
      <c r="S69" s="253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53"/>
      <c r="R71" s="253"/>
      <c r="S71" s="253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53"/>
      <c r="R72" s="253"/>
      <c r="S72" s="253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58"/>
      <c r="R73" s="258"/>
      <c r="S73" s="258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58"/>
      <c r="R74" s="258"/>
      <c r="S74" s="258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58"/>
      <c r="R75" s="258"/>
      <c r="S75" s="258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58"/>
      <c r="R76" s="258"/>
      <c r="S76" s="258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58"/>
      <c r="R77" s="258"/>
      <c r="S77" s="258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58"/>
      <c r="R78" s="258"/>
      <c r="S78" s="258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67"/>
      <c r="R80" s="268"/>
      <c r="S80" s="269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70"/>
      <c r="R81" s="271"/>
      <c r="S81" s="272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73"/>
      <c r="R82" s="274"/>
      <c r="S82" s="275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58"/>
      <c r="R83" s="258"/>
      <c r="S83" s="258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53"/>
      <c r="R84" s="253"/>
      <c r="S84" s="253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53"/>
      <c r="R85" s="253"/>
      <c r="S85" s="253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58"/>
      <c r="R86" s="258"/>
      <c r="S86" s="258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58"/>
      <c r="R87" s="258"/>
      <c r="S87" s="258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58"/>
      <c r="R88" s="258"/>
      <c r="S88" s="258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80"/>
      <c r="R89" s="281"/>
      <c r="S89" s="282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83"/>
      <c r="R90" s="284"/>
      <c r="S90" s="285"/>
    </row>
    <row r="91" spans="1:19" ht="17.25" thickBot="1">
      <c r="A91" s="132" t="s">
        <v>300</v>
      </c>
      <c r="B91" s="291">
        <f>$B$37</f>
        <v>100000</v>
      </c>
      <c r="C91" s="292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168" t="s">
        <v>297</v>
      </c>
      <c r="B95" s="232" t="s">
        <v>49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93" t="s">
        <v>55</v>
      </c>
      <c r="B96" s="295" t="str">
        <f>TEXT($G$1, "[$-ko-KR]yyyy-mm-dd(ddd) ") &amp; "오전 00:00"</f>
        <v>2021-06-03(목) 오전 00:00</v>
      </c>
      <c r="C96" s="296"/>
      <c r="D96" s="255" t="str">
        <f>TEXT($G$1, "[$-ko-KR]yyyy-mm-dd(ddd) ") &amp; "오후 14:00"</f>
        <v>2021-06-03(목) 오후 14:00</v>
      </c>
      <c r="E96" s="256"/>
      <c r="F96" s="257"/>
      <c r="G96" s="255" t="str">
        <f>TEXT($G$1, "[$-ko-KR]yyyy-mm-dd(ddd) ") &amp; "오후 19:00"</f>
        <v>2021-06-03(목) 오후 19:00</v>
      </c>
      <c r="H96" s="256"/>
      <c r="I96" s="257"/>
      <c r="J96" s="255" t="str">
        <f>TEXT($G$1, "[$-ko-KR]yyyy-mm-dd(ddd) ") &amp; "오후 21:00"</f>
        <v>2021-06-03(목) 오후 21:00</v>
      </c>
      <c r="K96" s="256"/>
      <c r="L96" s="257"/>
      <c r="M96" s="255" t="str">
        <f>TEXT($G$1+1, "[$-ko-KR]yyyy-mm-dd(ddd) ") &amp; "오전 00:00"</f>
        <v>2021-06-04(금) 오전 00:00</v>
      </c>
      <c r="N96" s="256"/>
      <c r="O96" s="257"/>
      <c r="Q96" s="253"/>
      <c r="R96" s="253"/>
      <c r="S96" s="253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53"/>
      <c r="R98" s="253"/>
      <c r="S98" s="253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53"/>
      <c r="R99" s="253"/>
      <c r="S99" s="253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58"/>
      <c r="R100" s="258"/>
      <c r="S100" s="258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58"/>
      <c r="R101" s="258"/>
      <c r="S101" s="258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58"/>
      <c r="R102" s="258"/>
      <c r="S102" s="258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58"/>
      <c r="R103" s="258"/>
      <c r="S103" s="258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58"/>
      <c r="R104" s="258"/>
      <c r="S104" s="258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58"/>
      <c r="R105" s="258"/>
      <c r="S105" s="258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67"/>
      <c r="R107" s="268"/>
      <c r="S107" s="269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70"/>
      <c r="R108" s="271"/>
      <c r="S108" s="272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73"/>
      <c r="R109" s="274"/>
      <c r="S109" s="275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58"/>
      <c r="R110" s="258"/>
      <c r="S110" s="258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53"/>
      <c r="R111" s="253"/>
      <c r="S111" s="253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53"/>
      <c r="R112" s="253"/>
      <c r="S112" s="253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58"/>
      <c r="R113" s="258"/>
      <c r="S113" s="258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58"/>
      <c r="R114" s="258"/>
      <c r="S114" s="258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58"/>
      <c r="R115" s="258"/>
      <c r="S115" s="258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80"/>
      <c r="R116" s="281"/>
      <c r="S116" s="282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83"/>
      <c r="R117" s="284"/>
      <c r="S117" s="285"/>
    </row>
    <row r="118" spans="1:19" ht="17.25" thickBot="1">
      <c r="A118" s="132" t="s">
        <v>300</v>
      </c>
      <c r="B118" s="291">
        <f>$B$37</f>
        <v>100000</v>
      </c>
      <c r="C118" s="292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168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93" t="s">
        <v>55</v>
      </c>
      <c r="B123" s="295" t="str">
        <f>TEXT($G$1, "[$-ko-KR]yyyy-mm-dd(ddd) ") &amp; "오전 00:00"</f>
        <v>2021-06-03(목) 오전 00:00</v>
      </c>
      <c r="C123" s="296"/>
      <c r="D123" s="255" t="str">
        <f>TEXT($G$1, "[$-ko-KR]yyyy-mm-dd(ddd) ") &amp; "오후 14:00"</f>
        <v>2021-06-03(목) 오후 14:00</v>
      </c>
      <c r="E123" s="256"/>
      <c r="F123" s="257"/>
      <c r="G123" s="255" t="str">
        <f>TEXT($G$1, "[$-ko-KR]yyyy-mm-dd(ddd) ") &amp; "오후 19:00"</f>
        <v>2021-06-03(목) 오후 19:00</v>
      </c>
      <c r="H123" s="256"/>
      <c r="I123" s="257"/>
      <c r="J123" s="255" t="str">
        <f>TEXT($G$1, "[$-ko-KR]yyyy-mm-dd(ddd) ") &amp; "오후 21:00"</f>
        <v>2021-06-03(목) 오후 21:00</v>
      </c>
      <c r="K123" s="256"/>
      <c r="L123" s="257"/>
      <c r="M123" s="255" t="str">
        <f>TEXT($G$1+1, "[$-ko-KR]yyyy-mm-dd(ddd) ") &amp; "오전 00:00"</f>
        <v>2021-06-04(금) 오전 00:00</v>
      </c>
      <c r="N123" s="256"/>
      <c r="O123" s="257"/>
      <c r="Q123" s="253"/>
      <c r="R123" s="253"/>
      <c r="S123" s="253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53"/>
      <c r="R125" s="253"/>
      <c r="S125" s="253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53"/>
      <c r="R126" s="253"/>
      <c r="S126" s="253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58"/>
      <c r="R127" s="258"/>
      <c r="S127" s="258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58"/>
      <c r="R128" s="258"/>
      <c r="S128" s="258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58"/>
      <c r="R129" s="258"/>
      <c r="S129" s="258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58"/>
      <c r="R130" s="258"/>
      <c r="S130" s="258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58"/>
      <c r="R131" s="258"/>
      <c r="S131" s="258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58"/>
      <c r="R132" s="258"/>
      <c r="S132" s="258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67"/>
      <c r="R134" s="268"/>
      <c r="S134" s="269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70"/>
      <c r="R135" s="271"/>
      <c r="S135" s="272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73"/>
      <c r="R136" s="274"/>
      <c r="S136" s="275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58"/>
      <c r="R137" s="258"/>
      <c r="S137" s="258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53"/>
      <c r="R138" s="253"/>
      <c r="S138" s="253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53"/>
      <c r="R139" s="253"/>
      <c r="S139" s="253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58"/>
      <c r="R140" s="258"/>
      <c r="S140" s="258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58"/>
      <c r="R141" s="258"/>
      <c r="S141" s="258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58"/>
      <c r="R142" s="258"/>
      <c r="S142" s="258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80"/>
      <c r="R143" s="281"/>
      <c r="S143" s="282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83"/>
      <c r="R144" s="284"/>
      <c r="S144" s="285"/>
    </row>
    <row r="145" spans="1:19" ht="17.25" thickBot="1">
      <c r="A145" s="132" t="s">
        <v>300</v>
      </c>
      <c r="B145" s="291">
        <f>$B$37</f>
        <v>100000</v>
      </c>
      <c r="C145" s="292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168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93" t="s">
        <v>55</v>
      </c>
      <c r="B150" s="295" t="str">
        <f>TEXT($G$1, "[$-ko-KR]yyyy-mm-dd(ddd) ") &amp; "오전 00:00"</f>
        <v>2021-06-03(목) 오전 00:00</v>
      </c>
      <c r="C150" s="296"/>
      <c r="D150" s="255" t="str">
        <f>TEXT($G$1, "[$-ko-KR]yyyy-mm-dd(ddd) ") &amp; "오후 14:00"</f>
        <v>2021-06-03(목) 오후 14:00</v>
      </c>
      <c r="E150" s="256"/>
      <c r="F150" s="257"/>
      <c r="G150" s="255" t="str">
        <f>TEXT($G$1, "[$-ko-KR]yyyy-mm-dd(ddd) ") &amp; "오후 19:00"</f>
        <v>2021-06-03(목) 오후 19:00</v>
      </c>
      <c r="H150" s="256"/>
      <c r="I150" s="257"/>
      <c r="J150" s="255" t="str">
        <f>TEXT($G$1, "[$-ko-KR]yyyy-mm-dd(ddd) ") &amp; "오후 21:00"</f>
        <v>2021-06-03(목) 오후 21:00</v>
      </c>
      <c r="K150" s="256"/>
      <c r="L150" s="257"/>
      <c r="M150" s="255" t="str">
        <f>TEXT($G$1+1, "[$-ko-KR]yyyy-mm-dd(ddd) ") &amp; "오전 00:00"</f>
        <v>2021-06-04(금) 오전 00:00</v>
      </c>
      <c r="N150" s="256"/>
      <c r="O150" s="257"/>
      <c r="Q150" s="253"/>
      <c r="R150" s="253"/>
      <c r="S150" s="253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53"/>
      <c r="R152" s="253"/>
      <c r="S152" s="253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53"/>
      <c r="R153" s="253"/>
      <c r="S153" s="253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58"/>
      <c r="R154" s="258"/>
      <c r="S154" s="258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58"/>
      <c r="R155" s="258"/>
      <c r="S155" s="258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58"/>
      <c r="R156" s="258"/>
      <c r="S156" s="258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58"/>
      <c r="R157" s="258"/>
      <c r="S157" s="258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58"/>
      <c r="R158" s="258"/>
      <c r="S158" s="258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58"/>
      <c r="R159" s="258"/>
      <c r="S159" s="258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67"/>
      <c r="R161" s="268"/>
      <c r="S161" s="269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70"/>
      <c r="R162" s="271"/>
      <c r="S162" s="272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73"/>
      <c r="R163" s="274"/>
      <c r="S163" s="275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58"/>
      <c r="R164" s="258"/>
      <c r="S164" s="258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53"/>
      <c r="R165" s="253"/>
      <c r="S165" s="253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53"/>
      <c r="R166" s="253"/>
      <c r="S166" s="253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58"/>
      <c r="R167" s="258"/>
      <c r="S167" s="258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58"/>
      <c r="R168" s="258"/>
      <c r="S168" s="258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58"/>
      <c r="R169" s="258"/>
      <c r="S169" s="258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80"/>
      <c r="R170" s="281"/>
      <c r="S170" s="282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83"/>
      <c r="R171" s="284"/>
      <c r="S171" s="285"/>
    </row>
    <row r="172" spans="1:19" ht="17.25" thickBot="1">
      <c r="A172" s="132" t="s">
        <v>300</v>
      </c>
      <c r="B172" s="291">
        <f>$B$37</f>
        <v>100000</v>
      </c>
      <c r="C172" s="292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168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93" t="s">
        <v>55</v>
      </c>
      <c r="B177" s="295" t="str">
        <f>TEXT($G$1, "[$-ko-KR]yyyy-mm-dd(ddd) ") &amp; "오전 00:00"</f>
        <v>2021-06-03(목) 오전 00:00</v>
      </c>
      <c r="C177" s="296"/>
      <c r="D177" s="255" t="str">
        <f>TEXT($G$1, "[$-ko-KR]yyyy-mm-dd(ddd) ") &amp; "오후 14:00"</f>
        <v>2021-06-03(목) 오후 14:00</v>
      </c>
      <c r="E177" s="256"/>
      <c r="F177" s="257"/>
      <c r="G177" s="255" t="str">
        <f>TEXT($G$1, "[$-ko-KR]yyyy-mm-dd(ddd) ") &amp; "오후 19:00"</f>
        <v>2021-06-03(목) 오후 19:00</v>
      </c>
      <c r="H177" s="256"/>
      <c r="I177" s="257"/>
      <c r="J177" s="255" t="str">
        <f>TEXT($G$1, "[$-ko-KR]yyyy-mm-dd(ddd) ") &amp; "오후 21:00"</f>
        <v>2021-06-03(목) 오후 21:00</v>
      </c>
      <c r="K177" s="256"/>
      <c r="L177" s="257"/>
      <c r="M177" s="255" t="str">
        <f>TEXT($G$1+1, "[$-ko-KR]yyyy-mm-dd(ddd) ") &amp; "오전 00:00"</f>
        <v>2021-06-04(금) 오전 00:00</v>
      </c>
      <c r="N177" s="256"/>
      <c r="O177" s="257"/>
      <c r="Q177" s="253"/>
      <c r="R177" s="253"/>
      <c r="S177" s="253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53"/>
      <c r="R179" s="253"/>
      <c r="S179" s="253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53"/>
      <c r="R180" s="253"/>
      <c r="S180" s="253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58"/>
      <c r="R181" s="258"/>
      <c r="S181" s="258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58"/>
      <c r="R182" s="258"/>
      <c r="S182" s="258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58"/>
      <c r="R183" s="258"/>
      <c r="S183" s="258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58"/>
      <c r="R184" s="258"/>
      <c r="S184" s="258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58"/>
      <c r="R185" s="258"/>
      <c r="S185" s="258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58"/>
      <c r="R186" s="258"/>
      <c r="S186" s="258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67"/>
      <c r="R188" s="268"/>
      <c r="S188" s="269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70"/>
      <c r="R189" s="271"/>
      <c r="S189" s="272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73"/>
      <c r="R190" s="274"/>
      <c r="S190" s="275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58"/>
      <c r="R191" s="258"/>
      <c r="S191" s="258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53"/>
      <c r="R192" s="253"/>
      <c r="S192" s="253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53"/>
      <c r="R193" s="253"/>
      <c r="S193" s="253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58"/>
      <c r="R194" s="258"/>
      <c r="S194" s="258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58"/>
      <c r="R195" s="258"/>
      <c r="S195" s="258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58"/>
      <c r="R196" s="258"/>
      <c r="S196" s="258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80"/>
      <c r="R197" s="281"/>
      <c r="S197" s="282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83"/>
      <c r="R198" s="284"/>
      <c r="S198" s="285"/>
    </row>
    <row r="199" spans="1:19" ht="17.25" thickBot="1">
      <c r="A199" s="132" t="s">
        <v>300</v>
      </c>
      <c r="B199" s="291">
        <f>$B$37</f>
        <v>100000</v>
      </c>
      <c r="C199" s="292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86"/>
      <c r="R199" s="287"/>
      <c r="S199" s="28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8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8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8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8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7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7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7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7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7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7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73" priority="157">
      <formula>AND($N17 &gt; 0, ISNUMBER($N17))</formula>
    </cfRule>
    <cfRule type="expression" dxfId="2872" priority="158">
      <formula>AND($N17 = 0 * ISNUMBER($N17))</formula>
    </cfRule>
    <cfRule type="expression" dxfId="2871" priority="159">
      <formula>AND($N17 &lt; 0, ISNUMBER($N17))</formula>
    </cfRule>
  </conditionalFormatting>
  <conditionalFormatting sqref="A17:F36">
    <cfRule type="expression" dxfId="2870" priority="166">
      <formula>AND($E17 &gt; 0, ISNUMBER($E17))</formula>
    </cfRule>
    <cfRule type="expression" dxfId="2869" priority="167">
      <formula>AND($E17 = 0 * ISNUMBER($E17))</formula>
    </cfRule>
    <cfRule type="expression" dxfId="2868" priority="168">
      <formula>AND($E17 &lt; 0, ISNUMBER($E17))</formula>
    </cfRule>
  </conditionalFormatting>
  <conditionalFormatting sqref="A17:C36 G17:I36">
    <cfRule type="expression" dxfId="2867" priority="163">
      <formula>AND($H17 &gt; 0, ISNUMBER($H17))</formula>
    </cfRule>
    <cfRule type="expression" dxfId="2866" priority="164">
      <formula>AND($H17 = 0 * ISNUMBER($H17))</formula>
    </cfRule>
    <cfRule type="expression" dxfId="2865" priority="165">
      <formula>AND($H17 &lt; 0, ISNUMBER($H17))</formula>
    </cfRule>
  </conditionalFormatting>
  <conditionalFormatting sqref="A17:C36 J17:L36">
    <cfRule type="expression" dxfId="2864" priority="160">
      <formula>AND($K17 &gt; 0, ISNUMBER($K17))</formula>
    </cfRule>
    <cfRule type="expression" dxfId="2863" priority="161">
      <formula>AND($K17 = 0 * ISNUMBER($K17))</formula>
    </cfRule>
    <cfRule type="expression" dxfId="2862" priority="162">
      <formula>AND($K17 &lt; 0, ISNUMBER($K17))</formula>
    </cfRule>
  </conditionalFormatting>
  <conditionalFormatting sqref="D15:F16 E37:F37">
    <cfRule type="expression" dxfId="2861" priority="154">
      <formula>$E$37 &gt; 0</formula>
    </cfRule>
    <cfRule type="expression" dxfId="2860" priority="155">
      <formula>$E$37 = 0</formula>
    </cfRule>
    <cfRule type="expression" dxfId="2859" priority="156">
      <formula>$E$37 &lt; 0</formula>
    </cfRule>
  </conditionalFormatting>
  <conditionalFormatting sqref="G15:I16 H37:I37">
    <cfRule type="expression" dxfId="2858" priority="151">
      <formula>$H$37 &gt; 0</formula>
    </cfRule>
    <cfRule type="expression" dxfId="2857" priority="152">
      <formula>$H$37 = 0</formula>
    </cfRule>
    <cfRule type="expression" dxfId="2856" priority="153">
      <formula>$H$37 &lt; 0</formula>
    </cfRule>
  </conditionalFormatting>
  <conditionalFormatting sqref="J15:L16 K37:L37">
    <cfRule type="expression" dxfId="2855" priority="148">
      <formula>$K$37 &gt; 0</formula>
    </cfRule>
    <cfRule type="expression" dxfId="2854" priority="149">
      <formula>$K$37 = 0</formula>
    </cfRule>
    <cfRule type="expression" dxfId="2853" priority="150">
      <formula>$K$37 &lt; 0</formula>
    </cfRule>
  </conditionalFormatting>
  <conditionalFormatting sqref="M15:O16 N37:O37">
    <cfRule type="expression" dxfId="2852" priority="145">
      <formula>$N$37 &gt; 0</formula>
    </cfRule>
    <cfRule type="expression" dxfId="2851" priority="146">
      <formula>$N$37 = 0</formula>
    </cfRule>
    <cfRule type="expression" dxfId="2850" priority="147">
      <formula>$N$37 &lt; 0</formula>
    </cfRule>
  </conditionalFormatting>
  <conditionalFormatting sqref="A44:C63 M44:O63">
    <cfRule type="expression" dxfId="2849" priority="133">
      <formula>AND($N44 &gt; 0, ISNUMBER($N44))</formula>
    </cfRule>
    <cfRule type="expression" dxfId="2848" priority="134">
      <formula>AND($N44 = 0 * ISNUMBER($N44))</formula>
    </cfRule>
    <cfRule type="expression" dxfId="2847" priority="135">
      <formula>AND($N44 &lt; 0, ISNUMBER($N44))</formula>
    </cfRule>
  </conditionalFormatting>
  <conditionalFormatting sqref="A44:F63">
    <cfRule type="expression" dxfId="2846" priority="142">
      <formula>AND($E44 &gt; 0, ISNUMBER($E44))</formula>
    </cfRule>
    <cfRule type="expression" dxfId="2845" priority="143">
      <formula>AND($E44 = 0 * ISNUMBER($E44))</formula>
    </cfRule>
    <cfRule type="expression" dxfId="2844" priority="144">
      <formula>AND($E44 &lt; 0, ISNUMBER($E44))</formula>
    </cfRule>
  </conditionalFormatting>
  <conditionalFormatting sqref="A44:C63 G44:I63">
    <cfRule type="expression" dxfId="2843" priority="139">
      <formula>AND($H44 &gt; 0, ISNUMBER($H44))</formula>
    </cfRule>
    <cfRule type="expression" dxfId="2842" priority="140">
      <formula>AND($H44 = 0 * ISNUMBER($H44))</formula>
    </cfRule>
    <cfRule type="expression" dxfId="2841" priority="141">
      <formula>AND($H44 &lt; 0, ISNUMBER($H44))</formula>
    </cfRule>
  </conditionalFormatting>
  <conditionalFormatting sqref="A44:C63 J44:L63">
    <cfRule type="expression" dxfId="2840" priority="136">
      <formula>AND($K44 &gt; 0, ISNUMBER($K44))</formula>
    </cfRule>
    <cfRule type="expression" dxfId="2839" priority="137">
      <formula>AND($K44 = 0 * ISNUMBER($K44))</formula>
    </cfRule>
    <cfRule type="expression" dxfId="2838" priority="138">
      <formula>AND($K44 &lt; 0, ISNUMBER($K44))</formula>
    </cfRule>
  </conditionalFormatting>
  <conditionalFormatting sqref="D42:F43 E64:F64">
    <cfRule type="expression" dxfId="2837" priority="130">
      <formula>$E$64 &gt; 0</formula>
    </cfRule>
    <cfRule type="expression" dxfId="2836" priority="131">
      <formula>$E$64 = 0</formula>
    </cfRule>
    <cfRule type="expression" dxfId="2835" priority="132">
      <formula>$E$64 &lt; 0</formula>
    </cfRule>
  </conditionalFormatting>
  <conditionalFormatting sqref="G42:I43 H64:I64">
    <cfRule type="expression" dxfId="2834" priority="127">
      <formula>$H$64 &gt; 0</formula>
    </cfRule>
    <cfRule type="expression" dxfId="2833" priority="128">
      <formula>$H$64 = 0</formula>
    </cfRule>
    <cfRule type="expression" dxfId="2832" priority="129">
      <formula>$H$64 &lt; 0</formula>
    </cfRule>
  </conditionalFormatting>
  <conditionalFormatting sqref="J42:L43 K64:L64">
    <cfRule type="expression" dxfId="2831" priority="124">
      <formula>$K$64 &gt; 0</formula>
    </cfRule>
    <cfRule type="expression" dxfId="2830" priority="125">
      <formula>$K$64 = 0</formula>
    </cfRule>
    <cfRule type="expression" dxfId="2829" priority="126">
      <formula>$K$64 &lt; 0</formula>
    </cfRule>
  </conditionalFormatting>
  <conditionalFormatting sqref="M42:O43 N64:O64">
    <cfRule type="expression" dxfId="2828" priority="121">
      <formula>$N$64 &gt; 0</formula>
    </cfRule>
    <cfRule type="expression" dxfId="2827" priority="122">
      <formula>$N$64 = 0</formula>
    </cfRule>
    <cfRule type="expression" dxfId="2826" priority="123">
      <formula>$N$64 &lt; 0</formula>
    </cfRule>
  </conditionalFormatting>
  <conditionalFormatting sqref="A71:C90 M71:O90">
    <cfRule type="expression" dxfId="2825" priority="109">
      <formula>AND($N71 &gt; 0, ISNUMBER($N71))</formula>
    </cfRule>
    <cfRule type="expression" dxfId="2824" priority="110">
      <formula>AND($N71 = 0 * ISNUMBER($N71))</formula>
    </cfRule>
    <cfRule type="expression" dxfId="2823" priority="111">
      <formula>AND($N71 &lt; 0, ISNUMBER($N71))</formula>
    </cfRule>
  </conditionalFormatting>
  <conditionalFormatting sqref="A71:F90">
    <cfRule type="expression" dxfId="2822" priority="118">
      <formula>AND($E71 &gt; 0, ISNUMBER($E71))</formula>
    </cfRule>
    <cfRule type="expression" dxfId="2821" priority="119">
      <formula>AND($E71 = 0 * ISNUMBER($E71))</formula>
    </cfRule>
    <cfRule type="expression" dxfId="2820" priority="120">
      <formula>AND($E71 &lt; 0, ISNUMBER($E71))</formula>
    </cfRule>
  </conditionalFormatting>
  <conditionalFormatting sqref="A71:C90 G71:I90">
    <cfRule type="expression" dxfId="2819" priority="115">
      <formula>AND($H71 &gt; 0, ISNUMBER($H71))</formula>
    </cfRule>
    <cfRule type="expression" dxfId="2818" priority="116">
      <formula>AND($H71 = 0 * ISNUMBER($H71))</formula>
    </cfRule>
    <cfRule type="expression" dxfId="2817" priority="117">
      <formula>AND($H71 &lt; 0, ISNUMBER($H71))</formula>
    </cfRule>
  </conditionalFormatting>
  <conditionalFormatting sqref="A71:C90 J71:L90">
    <cfRule type="expression" dxfId="2816" priority="112">
      <formula>AND($K71 &gt; 0, ISNUMBER($K71))</formula>
    </cfRule>
    <cfRule type="expression" dxfId="2815" priority="113">
      <formula>AND($K71 = 0 * ISNUMBER($K71))</formula>
    </cfRule>
    <cfRule type="expression" dxfId="2814" priority="114">
      <formula>AND($K71 &lt; 0, ISNUMBER($K71))</formula>
    </cfRule>
  </conditionalFormatting>
  <conditionalFormatting sqref="D69:F70 E91:F91">
    <cfRule type="expression" dxfId="2813" priority="106">
      <formula>$E$91 &gt; 0</formula>
    </cfRule>
    <cfRule type="expression" dxfId="2812" priority="107">
      <formula>$E$91 = 0</formula>
    </cfRule>
    <cfRule type="expression" dxfId="2811" priority="108">
      <formula>$E$91 &lt; 0</formula>
    </cfRule>
  </conditionalFormatting>
  <conditionalFormatting sqref="G69:I70 H91:I91">
    <cfRule type="expression" dxfId="2810" priority="103">
      <formula>$H$91 &gt; 0</formula>
    </cfRule>
    <cfRule type="expression" dxfId="2809" priority="104">
      <formula>$H$91 = 0</formula>
    </cfRule>
    <cfRule type="expression" dxfId="2808" priority="105">
      <formula>$H$91 &lt; 0</formula>
    </cfRule>
  </conditionalFormatting>
  <conditionalFormatting sqref="J69:L70 K91:L91">
    <cfRule type="expression" dxfId="2807" priority="100">
      <formula>$K$91 &gt; 0</formula>
    </cfRule>
    <cfRule type="expression" dxfId="2806" priority="101">
      <formula>$K$91 = 0</formula>
    </cfRule>
    <cfRule type="expression" dxfId="2805" priority="102">
      <formula>$K$91 &lt; 0</formula>
    </cfRule>
  </conditionalFormatting>
  <conditionalFormatting sqref="M69:O70 N91:O91">
    <cfRule type="expression" dxfId="2804" priority="97">
      <formula>$N$91 &gt; 0</formula>
    </cfRule>
    <cfRule type="expression" dxfId="2803" priority="98">
      <formula>$N$91 = 0</formula>
    </cfRule>
    <cfRule type="expression" dxfId="2802" priority="99">
      <formula>$N$91 &lt; 0</formula>
    </cfRule>
  </conditionalFormatting>
  <conditionalFormatting sqref="A98:C117 M98:O117">
    <cfRule type="expression" dxfId="2801" priority="85">
      <formula>AND($N98 &gt; 0, ISNUMBER($N98))</formula>
    </cfRule>
    <cfRule type="expression" dxfId="2800" priority="86">
      <formula>AND($N98 = 0 * ISNUMBER($N98))</formula>
    </cfRule>
    <cfRule type="expression" dxfId="2799" priority="87">
      <formula>AND($N98 &lt; 0, ISNUMBER($N98))</formula>
    </cfRule>
  </conditionalFormatting>
  <conditionalFormatting sqref="A98:F117">
    <cfRule type="expression" dxfId="2798" priority="94">
      <formula>AND($E98 &gt; 0, ISNUMBER($E98))</formula>
    </cfRule>
    <cfRule type="expression" dxfId="2797" priority="95">
      <formula>AND($E98 = 0 * ISNUMBER($E98))</formula>
    </cfRule>
    <cfRule type="expression" dxfId="2796" priority="96">
      <formula>AND($E98 &lt; 0, ISNUMBER($E98))</formula>
    </cfRule>
  </conditionalFormatting>
  <conditionalFormatting sqref="A98:C117 G98:I117">
    <cfRule type="expression" dxfId="2795" priority="91">
      <formula>AND($H98 &gt; 0, ISNUMBER($H98))</formula>
    </cfRule>
    <cfRule type="expression" dxfId="2794" priority="92">
      <formula>AND($H98 = 0 * ISNUMBER($H98))</formula>
    </cfRule>
    <cfRule type="expression" dxfId="2793" priority="93">
      <formula>AND($H98 &lt; 0, ISNUMBER($H98))</formula>
    </cfRule>
  </conditionalFormatting>
  <conditionalFormatting sqref="A98:C117 J98:L117">
    <cfRule type="expression" dxfId="2792" priority="88">
      <formula>AND($K98 &gt; 0, ISNUMBER($K98))</formula>
    </cfRule>
    <cfRule type="expression" dxfId="2791" priority="89">
      <formula>AND($K98 = 0 * ISNUMBER($K98))</formula>
    </cfRule>
    <cfRule type="expression" dxfId="2790" priority="90">
      <formula>AND($K98 &lt; 0, ISNUMBER($K98))</formula>
    </cfRule>
  </conditionalFormatting>
  <conditionalFormatting sqref="D96:F97 E118:F118">
    <cfRule type="expression" dxfId="2789" priority="82">
      <formula>$E$118 &gt; 0</formula>
    </cfRule>
    <cfRule type="expression" dxfId="2788" priority="83">
      <formula>$E$118 = 0</formula>
    </cfRule>
    <cfRule type="expression" dxfId="2787" priority="84">
      <formula>$E$118 &lt; 0</formula>
    </cfRule>
  </conditionalFormatting>
  <conditionalFormatting sqref="G96:I97 H118:I118">
    <cfRule type="expression" dxfId="2786" priority="79">
      <formula>$H$118 &gt; 0</formula>
    </cfRule>
    <cfRule type="expression" dxfId="2785" priority="80">
      <formula>$H$118 = 0</formula>
    </cfRule>
    <cfRule type="expression" dxfId="2784" priority="81">
      <formula>$H$118 &lt; 0</formula>
    </cfRule>
  </conditionalFormatting>
  <conditionalFormatting sqref="J96:L97 K118:L118">
    <cfRule type="expression" dxfId="2783" priority="76">
      <formula>$K$118 &gt; 0</formula>
    </cfRule>
    <cfRule type="expression" dxfId="2782" priority="77">
      <formula>$K$118 = 0</formula>
    </cfRule>
    <cfRule type="expression" dxfId="2781" priority="78">
      <formula>$K$118 &lt; 0</formula>
    </cfRule>
  </conditionalFormatting>
  <conditionalFormatting sqref="M96:O97 N118:O118">
    <cfRule type="expression" dxfId="2780" priority="73">
      <formula>$N$118 &gt; 0</formula>
    </cfRule>
    <cfRule type="expression" dxfId="2779" priority="74">
      <formula>$N$118 = 0</formula>
    </cfRule>
    <cfRule type="expression" dxfId="2778" priority="75">
      <formula>$N$118 &lt; 0</formula>
    </cfRule>
  </conditionalFormatting>
  <conditionalFormatting sqref="A125:C144 M125:O144">
    <cfRule type="expression" dxfId="2777" priority="61">
      <formula>AND($N125 &gt; 0, ISNUMBER($N125))</formula>
    </cfRule>
    <cfRule type="expression" dxfId="2776" priority="62">
      <formula>AND($N125 = 0 * ISNUMBER($N125))</formula>
    </cfRule>
    <cfRule type="expression" dxfId="2775" priority="63">
      <formula>AND($N125 &lt; 0, ISNUMBER($N125))</formula>
    </cfRule>
  </conditionalFormatting>
  <conditionalFormatting sqref="A125:F144">
    <cfRule type="expression" dxfId="2774" priority="70">
      <formula>AND($E125 &gt; 0, ISNUMBER($E125))</formula>
    </cfRule>
    <cfRule type="expression" dxfId="2773" priority="71">
      <formula>AND($E125 = 0 * ISNUMBER($E125))</formula>
    </cfRule>
    <cfRule type="expression" dxfId="2772" priority="72">
      <formula>AND($E125 &lt; 0, ISNUMBER($E125))</formula>
    </cfRule>
  </conditionalFormatting>
  <conditionalFormatting sqref="A125:C144 G125:I144">
    <cfRule type="expression" dxfId="2771" priority="67">
      <formula>AND($H125 &gt; 0, ISNUMBER($H125))</formula>
    </cfRule>
    <cfRule type="expression" dxfId="2770" priority="68">
      <formula>AND($H125 = 0 * ISNUMBER($H125))</formula>
    </cfRule>
    <cfRule type="expression" dxfId="2769" priority="69">
      <formula>AND($H125 &lt; 0, ISNUMBER($H125))</formula>
    </cfRule>
  </conditionalFormatting>
  <conditionalFormatting sqref="A125:C144 J125:L144">
    <cfRule type="expression" dxfId="2768" priority="64">
      <formula>AND($K125 &gt; 0, ISNUMBER($K125))</formula>
    </cfRule>
    <cfRule type="expression" dxfId="2767" priority="65">
      <formula>AND($K125 = 0 * ISNUMBER($K125))</formula>
    </cfRule>
    <cfRule type="expression" dxfId="2766" priority="66">
      <formula>AND($K125 &lt; 0, ISNUMBER($K125))</formula>
    </cfRule>
  </conditionalFormatting>
  <conditionalFormatting sqref="D123:F124 E145:F145">
    <cfRule type="expression" dxfId="2765" priority="58">
      <formula>$E$145 &gt; 0</formula>
    </cfRule>
    <cfRule type="expression" dxfId="2764" priority="59">
      <formula>$E$145 = 0</formula>
    </cfRule>
    <cfRule type="expression" dxfId="2763" priority="60">
      <formula>$E$145 &lt; 0</formula>
    </cfRule>
  </conditionalFormatting>
  <conditionalFormatting sqref="G123:I124 H145:I145">
    <cfRule type="expression" dxfId="2762" priority="55">
      <formula>$H$145 &gt; 0</formula>
    </cfRule>
    <cfRule type="expression" dxfId="2761" priority="56">
      <formula>$H$145 = 0</formula>
    </cfRule>
    <cfRule type="expression" dxfId="2760" priority="57">
      <formula>$H$145 &lt; 0</formula>
    </cfRule>
  </conditionalFormatting>
  <conditionalFormatting sqref="J123:L124 K145:L145">
    <cfRule type="expression" dxfId="2759" priority="52">
      <formula>$K$145 &gt; 0</formula>
    </cfRule>
    <cfRule type="expression" dxfId="2758" priority="53">
      <formula>$K$145 = 0</formula>
    </cfRule>
    <cfRule type="expression" dxfId="2757" priority="54">
      <formula>$K$145 &lt; 0</formula>
    </cfRule>
  </conditionalFormatting>
  <conditionalFormatting sqref="M123:O124 N145:O145">
    <cfRule type="expression" dxfId="2756" priority="49">
      <formula>$N$145 &gt; 0</formula>
    </cfRule>
    <cfRule type="expression" dxfId="2755" priority="50">
      <formula>$N$145 = 0</formula>
    </cfRule>
    <cfRule type="expression" dxfId="2754" priority="51">
      <formula>$N$145 &lt; 0</formula>
    </cfRule>
  </conditionalFormatting>
  <conditionalFormatting sqref="A152:C171 M152:O171">
    <cfRule type="expression" dxfId="2753" priority="37">
      <formula>AND($N152 &gt; 0, ISNUMBER($N152))</formula>
    </cfRule>
    <cfRule type="expression" dxfId="2752" priority="38">
      <formula>AND($N152 = 0 * ISNUMBER($N152))</formula>
    </cfRule>
    <cfRule type="expression" dxfId="2751" priority="39">
      <formula>AND($N152 &lt; 0, ISNUMBER($N152))</formula>
    </cfRule>
  </conditionalFormatting>
  <conditionalFormatting sqref="A152:F171">
    <cfRule type="expression" dxfId="2750" priority="46">
      <formula>AND($E152 &gt; 0, ISNUMBER($E152))</formula>
    </cfRule>
    <cfRule type="expression" dxfId="2749" priority="47">
      <formula>AND($E152 = 0 * ISNUMBER($E152))</formula>
    </cfRule>
    <cfRule type="expression" dxfId="2748" priority="48">
      <formula>AND($E152 &lt; 0, ISNUMBER($E152))</formula>
    </cfRule>
  </conditionalFormatting>
  <conditionalFormatting sqref="A152:C171 G152:I171">
    <cfRule type="expression" dxfId="2747" priority="43">
      <formula>AND($H152 &gt; 0, ISNUMBER($H152))</formula>
    </cfRule>
    <cfRule type="expression" dxfId="2746" priority="44">
      <formula>AND($H152 = 0 * ISNUMBER($H152))</formula>
    </cfRule>
    <cfRule type="expression" dxfId="2745" priority="45">
      <formula>AND($H152 &lt; 0, ISNUMBER($H152))</formula>
    </cfRule>
  </conditionalFormatting>
  <conditionalFormatting sqref="A152:C171 J152:L171">
    <cfRule type="expression" dxfId="2744" priority="40">
      <formula>AND($K152 &gt; 0, ISNUMBER($K152))</formula>
    </cfRule>
    <cfRule type="expression" dxfId="2743" priority="41">
      <formula>AND($K152 = 0 * ISNUMBER($K152))</formula>
    </cfRule>
    <cfRule type="expression" dxfId="2742" priority="42">
      <formula>AND($K152 &lt; 0, ISNUMBER($K152))</formula>
    </cfRule>
  </conditionalFormatting>
  <conditionalFormatting sqref="D150:F151 E172:F172">
    <cfRule type="expression" dxfId="2741" priority="34">
      <formula>$E$172 &gt; 0</formula>
    </cfRule>
    <cfRule type="expression" dxfId="2740" priority="35">
      <formula>$E$172 = 0</formula>
    </cfRule>
    <cfRule type="expression" dxfId="2739" priority="36">
      <formula>$E$172 &lt; 0</formula>
    </cfRule>
  </conditionalFormatting>
  <conditionalFormatting sqref="G150:I151 H172:I172">
    <cfRule type="expression" dxfId="2738" priority="31">
      <formula>$H$172 &gt; 0</formula>
    </cfRule>
    <cfRule type="expression" dxfId="2737" priority="32">
      <formula>$H$172 = 0</formula>
    </cfRule>
    <cfRule type="expression" dxfId="2736" priority="33">
      <formula>$H$172 &lt; 0</formula>
    </cfRule>
  </conditionalFormatting>
  <conditionalFormatting sqref="J150:L151 K172:L172">
    <cfRule type="expression" dxfId="2735" priority="28">
      <formula>$K$172 &gt; 0</formula>
    </cfRule>
    <cfRule type="expression" dxfId="2734" priority="29">
      <formula>$K$172 = 0</formula>
    </cfRule>
    <cfRule type="expression" dxfId="2733" priority="30">
      <formula>$K$172 &lt; 0</formula>
    </cfRule>
  </conditionalFormatting>
  <conditionalFormatting sqref="M150:O151 N172:O172">
    <cfRule type="expression" dxfId="2732" priority="25">
      <formula>$N$172 &gt; 0</formula>
    </cfRule>
    <cfRule type="expression" dxfId="2731" priority="26">
      <formula>$N$172 = 0</formula>
    </cfRule>
    <cfRule type="expression" dxfId="2730" priority="27">
      <formula>$N$172 &lt; 0</formula>
    </cfRule>
  </conditionalFormatting>
  <conditionalFormatting sqref="A179:C198 M179:O198">
    <cfRule type="expression" dxfId="2729" priority="13">
      <formula>AND($N179 &gt; 0, ISNUMBER($N179))</formula>
    </cfRule>
    <cfRule type="expression" dxfId="2728" priority="14">
      <formula>AND($N179 = 0 * ISNUMBER($N179))</formula>
    </cfRule>
    <cfRule type="expression" dxfId="2727" priority="15">
      <formula>AND($N179 &lt; 0, ISNUMBER($N179))</formula>
    </cfRule>
  </conditionalFormatting>
  <conditionalFormatting sqref="A179:F198">
    <cfRule type="expression" dxfId="2726" priority="22">
      <formula>AND($E179 &gt; 0, ISNUMBER($E179))</formula>
    </cfRule>
    <cfRule type="expression" dxfId="2725" priority="23">
      <formula>AND($E179 = 0 * ISNUMBER($E179))</formula>
    </cfRule>
    <cfRule type="expression" dxfId="2724" priority="24">
      <formula>AND($E179 &lt; 0, ISNUMBER($E179))</formula>
    </cfRule>
  </conditionalFormatting>
  <conditionalFormatting sqref="A179:C198 G179:I198">
    <cfRule type="expression" dxfId="2723" priority="19">
      <formula>AND($H179 &gt; 0, ISNUMBER($H179))</formula>
    </cfRule>
    <cfRule type="expression" dxfId="2722" priority="20">
      <formula>AND($H179 = 0 * ISNUMBER($H179))</formula>
    </cfRule>
    <cfRule type="expression" dxfId="2721" priority="21">
      <formula>AND($H179 &lt; 0, ISNUMBER($H179))</formula>
    </cfRule>
  </conditionalFormatting>
  <conditionalFormatting sqref="A179:C198 J179:L198">
    <cfRule type="expression" dxfId="2720" priority="16">
      <formula>AND($K179 &gt; 0, ISNUMBER($K179))</formula>
    </cfRule>
    <cfRule type="expression" dxfId="2719" priority="17">
      <formula>AND($K179 = 0 * ISNUMBER($K179))</formula>
    </cfRule>
    <cfRule type="expression" dxfId="2718" priority="18">
      <formula>AND($K179 &lt; 0, ISNUMBER($K179))</formula>
    </cfRule>
  </conditionalFormatting>
  <conditionalFormatting sqref="D177:F178 E199:F199">
    <cfRule type="expression" dxfId="2717" priority="10">
      <formula>$E$199 &gt; 0</formula>
    </cfRule>
    <cfRule type="expression" dxfId="2716" priority="11">
      <formula>$E$199 = 0</formula>
    </cfRule>
    <cfRule type="expression" dxfId="2715" priority="12">
      <formula>$E$199 &lt; 0</formula>
    </cfRule>
  </conditionalFormatting>
  <conditionalFormatting sqref="G177:I178 H199:I199">
    <cfRule type="expression" dxfId="2714" priority="7">
      <formula>$H$199 &gt; 0</formula>
    </cfRule>
    <cfRule type="expression" dxfId="2713" priority="8">
      <formula>$H$199 = 0</formula>
    </cfRule>
    <cfRule type="expression" dxfId="2712" priority="9">
      <formula>$H$199 &lt; 0</formula>
    </cfRule>
  </conditionalFormatting>
  <conditionalFormatting sqref="J177:L178 K199:L199">
    <cfRule type="expression" dxfId="2711" priority="4">
      <formula>$K$199 &gt; 0</formula>
    </cfRule>
    <cfRule type="expression" dxfId="2710" priority="5">
      <formula>$K$199 = 0</formula>
    </cfRule>
    <cfRule type="expression" dxfId="2709" priority="6">
      <formula>$K$199 &lt; 0</formula>
    </cfRule>
  </conditionalFormatting>
  <conditionalFormatting sqref="M177:O178 N199:O199">
    <cfRule type="expression" dxfId="2708" priority="1">
      <formula>$N$199 &gt; 0</formula>
    </cfRule>
    <cfRule type="expression" dxfId="2707" priority="2">
      <formula>$N$199 = 0</formula>
    </cfRule>
    <cfRule type="expression" dxfId="270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44351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350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358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48"/>
      <c r="I3" s="249"/>
      <c r="J3" s="4" t="s">
        <v>7</v>
      </c>
      <c r="K3" s="244" t="s">
        <v>351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352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349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48"/>
      <c r="I5" s="249"/>
      <c r="J5" s="4" t="s">
        <v>15</v>
      </c>
      <c r="K5" s="244" t="s">
        <v>353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354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48"/>
      <c r="I7" s="249"/>
      <c r="J7" s="4" t="s">
        <v>21</v>
      </c>
      <c r="K7" s="244" t="s">
        <v>355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/>
      <c r="L8" s="245"/>
      <c r="M8" s="245"/>
      <c r="N8" s="245"/>
      <c r="O8" s="246"/>
      <c r="Q8" s="232" t="s">
        <v>27</v>
      </c>
      <c r="R8" s="234"/>
    </row>
    <row r="9" spans="1:19" ht="17.25" thickBot="1">
      <c r="A9" s="118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48"/>
      <c r="I9" s="249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 t="s">
        <v>356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50" t="s">
        <v>357</v>
      </c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48"/>
      <c r="I11" s="249"/>
      <c r="J11" s="7" t="s">
        <v>32</v>
      </c>
      <c r="K11" s="250" t="s">
        <v>348</v>
      </c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172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97" t="s">
        <v>39</v>
      </c>
      <c r="B15" s="298" t="str">
        <f>TEXT($G$1, "[$-ko-KR]yyyy-mm-dd(ddd) ") &amp; "오전 00:00"</f>
        <v>2021-06-04(금) 오전 00:00</v>
      </c>
      <c r="C15" s="299"/>
      <c r="D15" s="255" t="str">
        <f>TEXT($G$1, "[$-ko-KR]yyyy-mm-dd(ddd) ") &amp; "오후 14:00"</f>
        <v>2021-06-04(금) 오후 14:00</v>
      </c>
      <c r="E15" s="256"/>
      <c r="F15" s="257"/>
      <c r="G15" s="255" t="str">
        <f>TEXT($G$1, "[$-ko-KR]yyyy-mm-dd(ddd) ") &amp; "오후 19:00"</f>
        <v>2021-06-04(금) 오후 19:00</v>
      </c>
      <c r="H15" s="256"/>
      <c r="I15" s="257"/>
      <c r="J15" s="255" t="str">
        <f>TEXT($G$1, "[$-ko-KR]yyyy-mm-dd(ddd) ") &amp; "오후 21:00"</f>
        <v>2021-06-04(금) 오후 21:00</v>
      </c>
      <c r="K15" s="256"/>
      <c r="L15" s="257"/>
      <c r="M15" s="255" t="str">
        <f>TEXT($G$1+1, "[$-ko-KR]yyyy-mm-dd(ddd) ") &amp; "오전 00:00"</f>
        <v>2021-06-05(토) 오전 00:00</v>
      </c>
      <c r="N15" s="256"/>
      <c r="O15" s="257"/>
      <c r="Q15" s="253"/>
      <c r="R15" s="253"/>
      <c r="S15" s="253"/>
    </row>
    <row r="16" spans="1:19" ht="17.25" customHeight="1" thickBot="1">
      <c r="A16" s="29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53"/>
      <c r="R17" s="253"/>
      <c r="S17" s="253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53"/>
      <c r="R18" s="253"/>
      <c r="S18" s="253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58"/>
      <c r="R19" s="258"/>
      <c r="S19" s="258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58"/>
      <c r="R20" s="258"/>
      <c r="S20" s="258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58"/>
      <c r="R21" s="258"/>
      <c r="S21" s="25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8"/>
      <c r="R22" s="258"/>
      <c r="S22" s="25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8"/>
      <c r="R23" s="258"/>
      <c r="S23" s="25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8"/>
      <c r="R24" s="258"/>
      <c r="S24" s="25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8"/>
      <c r="R29" s="258"/>
      <c r="S29" s="25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8"/>
      <c r="R32" s="258"/>
      <c r="S32" s="25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172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93" t="s">
        <v>55</v>
      </c>
      <c r="B42" s="295" t="str">
        <f>TEXT($G$1, "[$-ko-KR]yyyy-mm-dd(ddd) ") &amp; "오전 00:00"</f>
        <v>2021-06-04(금) 오전 00:00</v>
      </c>
      <c r="C42" s="296"/>
      <c r="D42" s="255" t="str">
        <f>TEXT($G$1, "[$-ko-KR]yyyy-mm-dd(ddd) ") &amp; "오후 14:00"</f>
        <v>2021-06-04(금) 오후 14:00</v>
      </c>
      <c r="E42" s="256"/>
      <c r="F42" s="257"/>
      <c r="G42" s="255" t="str">
        <f>TEXT($G$1, "[$-ko-KR]yyyy-mm-dd(ddd) ") &amp; "오후 19:00"</f>
        <v>2021-06-04(금) 오후 19:00</v>
      </c>
      <c r="H42" s="256"/>
      <c r="I42" s="257"/>
      <c r="J42" s="255" t="str">
        <f>TEXT($G$1, "[$-ko-KR]yyyy-mm-dd(ddd) ") &amp; "오후 21:00"</f>
        <v>2021-06-04(금) 오후 21:00</v>
      </c>
      <c r="K42" s="256"/>
      <c r="L42" s="257"/>
      <c r="M42" s="255" t="str">
        <f>TEXT($G$1+1, "[$-ko-KR]yyyy-mm-dd(ddd) ") &amp; "오전 00:00"</f>
        <v>2021-06-05(토) 오전 00:00</v>
      </c>
      <c r="N42" s="256"/>
      <c r="O42" s="257"/>
      <c r="Q42" s="253"/>
      <c r="R42" s="253"/>
      <c r="S42" s="253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53"/>
      <c r="R44" s="253"/>
      <c r="S44" s="253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53"/>
      <c r="R45" s="253"/>
      <c r="S45" s="253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58"/>
      <c r="R46" s="258"/>
      <c r="S46" s="258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58"/>
      <c r="R47" s="258"/>
      <c r="S47" s="258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58"/>
      <c r="R48" s="258"/>
      <c r="S48" s="258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58"/>
      <c r="R49" s="258"/>
      <c r="S49" s="258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58"/>
      <c r="R50" s="258"/>
      <c r="S50" s="258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58"/>
      <c r="R51" s="258"/>
      <c r="S51" s="258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67"/>
      <c r="R53" s="268"/>
      <c r="S53" s="269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70"/>
      <c r="R54" s="271"/>
      <c r="S54" s="272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73"/>
      <c r="R55" s="274"/>
      <c r="S55" s="275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58"/>
      <c r="R56" s="258"/>
      <c r="S56" s="258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53"/>
      <c r="R57" s="253"/>
      <c r="S57" s="253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53"/>
      <c r="R58" s="253"/>
      <c r="S58" s="253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58"/>
      <c r="R59" s="258"/>
      <c r="S59" s="258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58"/>
      <c r="R60" s="258"/>
      <c r="S60" s="258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58"/>
      <c r="R61" s="258"/>
      <c r="S61" s="258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80"/>
      <c r="R62" s="281"/>
      <c r="S62" s="282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83"/>
      <c r="R63" s="284"/>
      <c r="S63" s="285"/>
    </row>
    <row r="64" spans="1:19" ht="17.25" customHeight="1" thickBot="1">
      <c r="A64" s="132" t="s">
        <v>300</v>
      </c>
      <c r="B64" s="291">
        <f>$B$37</f>
        <v>100000</v>
      </c>
      <c r="C64" s="292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172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93" t="s">
        <v>55</v>
      </c>
      <c r="B69" s="295" t="str">
        <f>TEXT($G$1, "[$-ko-KR]yyyy-mm-dd(ddd) ") &amp; "오전 00:00"</f>
        <v>2021-06-04(금) 오전 00:00</v>
      </c>
      <c r="C69" s="296"/>
      <c r="D69" s="255" t="str">
        <f>TEXT($G$1, "[$-ko-KR]yyyy-mm-dd(ddd) ") &amp; "오후 14:00"</f>
        <v>2021-06-04(금) 오후 14:00</v>
      </c>
      <c r="E69" s="256"/>
      <c r="F69" s="257"/>
      <c r="G69" s="255" t="str">
        <f>TEXT($G$1, "[$-ko-KR]yyyy-mm-dd(ddd) ") &amp; "오후 19:00"</f>
        <v>2021-06-04(금) 오후 19:00</v>
      </c>
      <c r="H69" s="256"/>
      <c r="I69" s="257"/>
      <c r="J69" s="255" t="str">
        <f>TEXT($G$1, "[$-ko-KR]yyyy-mm-dd(ddd) ") &amp; "오후 21:00"</f>
        <v>2021-06-04(금) 오후 21:00</v>
      </c>
      <c r="K69" s="256"/>
      <c r="L69" s="257"/>
      <c r="M69" s="255" t="str">
        <f>TEXT($G$1+1, "[$-ko-KR]yyyy-mm-dd(ddd) ") &amp; "오전 00:00"</f>
        <v>2021-06-05(토) 오전 00:00</v>
      </c>
      <c r="N69" s="256"/>
      <c r="O69" s="257"/>
      <c r="Q69" s="253"/>
      <c r="R69" s="253"/>
      <c r="S69" s="253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53"/>
      <c r="R71" s="253"/>
      <c r="S71" s="253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53"/>
      <c r="R72" s="253"/>
      <c r="S72" s="253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58"/>
      <c r="R73" s="258"/>
      <c r="S73" s="258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58"/>
      <c r="R74" s="258"/>
      <c r="S74" s="258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58"/>
      <c r="R75" s="258"/>
      <c r="S75" s="258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58"/>
      <c r="R76" s="258"/>
      <c r="S76" s="258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58"/>
      <c r="R77" s="258"/>
      <c r="S77" s="258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58"/>
      <c r="R78" s="258"/>
      <c r="S78" s="258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67"/>
      <c r="R80" s="268"/>
      <c r="S80" s="269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70"/>
      <c r="R81" s="271"/>
      <c r="S81" s="272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73"/>
      <c r="R82" s="274"/>
      <c r="S82" s="275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58"/>
      <c r="R83" s="258"/>
      <c r="S83" s="258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53"/>
      <c r="R84" s="253"/>
      <c r="S84" s="253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53"/>
      <c r="R85" s="253"/>
      <c r="S85" s="253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58"/>
      <c r="R86" s="258"/>
      <c r="S86" s="258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58"/>
      <c r="R87" s="258"/>
      <c r="S87" s="258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58"/>
      <c r="R88" s="258"/>
      <c r="S88" s="258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80"/>
      <c r="R89" s="281"/>
      <c r="S89" s="282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83"/>
      <c r="R90" s="284"/>
      <c r="S90" s="285"/>
    </row>
    <row r="91" spans="1:19" ht="17.25" thickBot="1">
      <c r="A91" s="132" t="s">
        <v>300</v>
      </c>
      <c r="B91" s="291">
        <f>$B$37</f>
        <v>100000</v>
      </c>
      <c r="C91" s="292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172" t="s">
        <v>297</v>
      </c>
      <c r="B95" s="232" t="s">
        <v>49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93" t="s">
        <v>55</v>
      </c>
      <c r="B96" s="295" t="str">
        <f>TEXT($G$1, "[$-ko-KR]yyyy-mm-dd(ddd) ") &amp; "오전 00:00"</f>
        <v>2021-06-04(금) 오전 00:00</v>
      </c>
      <c r="C96" s="296"/>
      <c r="D96" s="255" t="str">
        <f>TEXT($G$1, "[$-ko-KR]yyyy-mm-dd(ddd) ") &amp; "오후 14:00"</f>
        <v>2021-06-04(금) 오후 14:00</v>
      </c>
      <c r="E96" s="256"/>
      <c r="F96" s="257"/>
      <c r="G96" s="255" t="str">
        <f>TEXT($G$1, "[$-ko-KR]yyyy-mm-dd(ddd) ") &amp; "오후 19:00"</f>
        <v>2021-06-04(금) 오후 19:00</v>
      </c>
      <c r="H96" s="256"/>
      <c r="I96" s="257"/>
      <c r="J96" s="255" t="str">
        <f>TEXT($G$1, "[$-ko-KR]yyyy-mm-dd(ddd) ") &amp; "오후 21:00"</f>
        <v>2021-06-04(금) 오후 21:00</v>
      </c>
      <c r="K96" s="256"/>
      <c r="L96" s="257"/>
      <c r="M96" s="255" t="str">
        <f>TEXT($G$1+1, "[$-ko-KR]yyyy-mm-dd(ddd) ") &amp; "오전 00:00"</f>
        <v>2021-06-05(토) 오전 00:00</v>
      </c>
      <c r="N96" s="256"/>
      <c r="O96" s="257"/>
      <c r="Q96" s="253"/>
      <c r="R96" s="253"/>
      <c r="S96" s="253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53"/>
      <c r="R98" s="253"/>
      <c r="S98" s="253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53"/>
      <c r="R99" s="253"/>
      <c r="S99" s="253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58"/>
      <c r="R100" s="258"/>
      <c r="S100" s="258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58"/>
      <c r="R101" s="258"/>
      <c r="S101" s="258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58"/>
      <c r="R102" s="258"/>
      <c r="S102" s="258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58"/>
      <c r="R103" s="258"/>
      <c r="S103" s="258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58"/>
      <c r="R104" s="258"/>
      <c r="S104" s="258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58"/>
      <c r="R105" s="258"/>
      <c r="S105" s="258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67"/>
      <c r="R107" s="268"/>
      <c r="S107" s="269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70"/>
      <c r="R108" s="271"/>
      <c r="S108" s="272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73"/>
      <c r="R109" s="274"/>
      <c r="S109" s="275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58"/>
      <c r="R110" s="258"/>
      <c r="S110" s="258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53"/>
      <c r="R111" s="253"/>
      <c r="S111" s="253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53"/>
      <c r="R112" s="253"/>
      <c r="S112" s="253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58"/>
      <c r="R113" s="258"/>
      <c r="S113" s="258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58"/>
      <c r="R114" s="258"/>
      <c r="S114" s="258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58"/>
      <c r="R115" s="258"/>
      <c r="S115" s="258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80"/>
      <c r="R116" s="281"/>
      <c r="S116" s="282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83"/>
      <c r="R117" s="284"/>
      <c r="S117" s="285"/>
    </row>
    <row r="118" spans="1:19" ht="17.25" thickBot="1">
      <c r="A118" s="132" t="s">
        <v>300</v>
      </c>
      <c r="B118" s="291">
        <f>$B$37</f>
        <v>100000</v>
      </c>
      <c r="C118" s="292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172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93" t="s">
        <v>55</v>
      </c>
      <c r="B123" s="295" t="str">
        <f>TEXT($G$1, "[$-ko-KR]yyyy-mm-dd(ddd) ") &amp; "오전 00:00"</f>
        <v>2021-06-04(금) 오전 00:00</v>
      </c>
      <c r="C123" s="296"/>
      <c r="D123" s="255" t="str">
        <f>TEXT($G$1, "[$-ko-KR]yyyy-mm-dd(ddd) ") &amp; "오후 14:00"</f>
        <v>2021-06-04(금) 오후 14:00</v>
      </c>
      <c r="E123" s="256"/>
      <c r="F123" s="257"/>
      <c r="G123" s="255" t="str">
        <f>TEXT($G$1, "[$-ko-KR]yyyy-mm-dd(ddd) ") &amp; "오후 19:00"</f>
        <v>2021-06-04(금) 오후 19:00</v>
      </c>
      <c r="H123" s="256"/>
      <c r="I123" s="257"/>
      <c r="J123" s="255" t="str">
        <f>TEXT($G$1, "[$-ko-KR]yyyy-mm-dd(ddd) ") &amp; "오후 21:00"</f>
        <v>2021-06-04(금) 오후 21:00</v>
      </c>
      <c r="K123" s="256"/>
      <c r="L123" s="257"/>
      <c r="M123" s="255" t="str">
        <f>TEXT($G$1+1, "[$-ko-KR]yyyy-mm-dd(ddd) ") &amp; "오전 00:00"</f>
        <v>2021-06-05(토) 오전 00:00</v>
      </c>
      <c r="N123" s="256"/>
      <c r="O123" s="257"/>
      <c r="Q123" s="253"/>
      <c r="R123" s="253"/>
      <c r="S123" s="253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53"/>
      <c r="R125" s="253"/>
      <c r="S125" s="253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53"/>
      <c r="R126" s="253"/>
      <c r="S126" s="253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58"/>
      <c r="R127" s="258"/>
      <c r="S127" s="258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58"/>
      <c r="R128" s="258"/>
      <c r="S128" s="258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58"/>
      <c r="R129" s="258"/>
      <c r="S129" s="258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58"/>
      <c r="R130" s="258"/>
      <c r="S130" s="258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58"/>
      <c r="R131" s="258"/>
      <c r="S131" s="258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58"/>
      <c r="R132" s="258"/>
      <c r="S132" s="258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67"/>
      <c r="R134" s="268"/>
      <c r="S134" s="269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70"/>
      <c r="R135" s="271"/>
      <c r="S135" s="272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73"/>
      <c r="R136" s="274"/>
      <c r="S136" s="275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58"/>
      <c r="R137" s="258"/>
      <c r="S137" s="258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53"/>
      <c r="R138" s="253"/>
      <c r="S138" s="253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53"/>
      <c r="R139" s="253"/>
      <c r="S139" s="253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58"/>
      <c r="R140" s="258"/>
      <c r="S140" s="258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58"/>
      <c r="R141" s="258"/>
      <c r="S141" s="258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58"/>
      <c r="R142" s="258"/>
      <c r="S142" s="258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80"/>
      <c r="R143" s="281"/>
      <c r="S143" s="282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83"/>
      <c r="R144" s="284"/>
      <c r="S144" s="285"/>
    </row>
    <row r="145" spans="1:19" ht="17.25" thickBot="1">
      <c r="A145" s="132" t="s">
        <v>300</v>
      </c>
      <c r="B145" s="291">
        <f>$B$37</f>
        <v>100000</v>
      </c>
      <c r="C145" s="292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172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93" t="s">
        <v>55</v>
      </c>
      <c r="B150" s="295" t="str">
        <f>TEXT($G$1, "[$-ko-KR]yyyy-mm-dd(ddd) ") &amp; "오전 00:00"</f>
        <v>2021-06-04(금) 오전 00:00</v>
      </c>
      <c r="C150" s="296"/>
      <c r="D150" s="255" t="str">
        <f>TEXT($G$1, "[$-ko-KR]yyyy-mm-dd(ddd) ") &amp; "오후 14:00"</f>
        <v>2021-06-04(금) 오후 14:00</v>
      </c>
      <c r="E150" s="256"/>
      <c r="F150" s="257"/>
      <c r="G150" s="255" t="str">
        <f>TEXT($G$1, "[$-ko-KR]yyyy-mm-dd(ddd) ") &amp; "오후 19:00"</f>
        <v>2021-06-04(금) 오후 19:00</v>
      </c>
      <c r="H150" s="256"/>
      <c r="I150" s="257"/>
      <c r="J150" s="255" t="str">
        <f>TEXT($G$1, "[$-ko-KR]yyyy-mm-dd(ddd) ") &amp; "오후 21:00"</f>
        <v>2021-06-04(금) 오후 21:00</v>
      </c>
      <c r="K150" s="256"/>
      <c r="L150" s="257"/>
      <c r="M150" s="255" t="str">
        <f>TEXT($G$1+1, "[$-ko-KR]yyyy-mm-dd(ddd) ") &amp; "오전 00:00"</f>
        <v>2021-06-05(토) 오전 00:00</v>
      </c>
      <c r="N150" s="256"/>
      <c r="O150" s="257"/>
      <c r="Q150" s="253"/>
      <c r="R150" s="253"/>
      <c r="S150" s="253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53"/>
      <c r="R152" s="253"/>
      <c r="S152" s="253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53"/>
      <c r="R153" s="253"/>
      <c r="S153" s="253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58"/>
      <c r="R154" s="258"/>
      <c r="S154" s="258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58"/>
      <c r="R155" s="258"/>
      <c r="S155" s="258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58"/>
      <c r="R156" s="258"/>
      <c r="S156" s="258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58"/>
      <c r="R157" s="258"/>
      <c r="S157" s="258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58"/>
      <c r="R158" s="258"/>
      <c r="S158" s="258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58"/>
      <c r="R159" s="258"/>
      <c r="S159" s="258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67"/>
      <c r="R161" s="268"/>
      <c r="S161" s="269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70"/>
      <c r="R162" s="271"/>
      <c r="S162" s="272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73"/>
      <c r="R163" s="274"/>
      <c r="S163" s="275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58"/>
      <c r="R164" s="258"/>
      <c r="S164" s="258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53"/>
      <c r="R165" s="253"/>
      <c r="S165" s="253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53"/>
      <c r="R166" s="253"/>
      <c r="S166" s="253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58"/>
      <c r="R167" s="258"/>
      <c r="S167" s="258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58"/>
      <c r="R168" s="258"/>
      <c r="S168" s="258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58"/>
      <c r="R169" s="258"/>
      <c r="S169" s="258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80"/>
      <c r="R170" s="281"/>
      <c r="S170" s="282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83"/>
      <c r="R171" s="284"/>
      <c r="S171" s="285"/>
    </row>
    <row r="172" spans="1:19" ht="17.25" thickBot="1">
      <c r="A172" s="132" t="s">
        <v>300</v>
      </c>
      <c r="B172" s="291">
        <f>$B$37</f>
        <v>100000</v>
      </c>
      <c r="C172" s="292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172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93" t="s">
        <v>55</v>
      </c>
      <c r="B177" s="295" t="str">
        <f>TEXT($G$1, "[$-ko-KR]yyyy-mm-dd(ddd) ") &amp; "오전 00:00"</f>
        <v>2021-06-04(금) 오전 00:00</v>
      </c>
      <c r="C177" s="296"/>
      <c r="D177" s="255" t="str">
        <f>TEXT($G$1, "[$-ko-KR]yyyy-mm-dd(ddd) ") &amp; "오후 14:00"</f>
        <v>2021-06-04(금) 오후 14:00</v>
      </c>
      <c r="E177" s="256"/>
      <c r="F177" s="257"/>
      <c r="G177" s="255" t="str">
        <f>TEXT($G$1, "[$-ko-KR]yyyy-mm-dd(ddd) ") &amp; "오후 19:00"</f>
        <v>2021-06-04(금) 오후 19:00</v>
      </c>
      <c r="H177" s="256"/>
      <c r="I177" s="257"/>
      <c r="J177" s="255" t="str">
        <f>TEXT($G$1, "[$-ko-KR]yyyy-mm-dd(ddd) ") &amp; "오후 21:00"</f>
        <v>2021-06-04(금) 오후 21:00</v>
      </c>
      <c r="K177" s="256"/>
      <c r="L177" s="257"/>
      <c r="M177" s="255" t="str">
        <f>TEXT($G$1+1, "[$-ko-KR]yyyy-mm-dd(ddd) ") &amp; "오전 00:00"</f>
        <v>2021-06-05(토) 오전 00:00</v>
      </c>
      <c r="N177" s="256"/>
      <c r="O177" s="257"/>
      <c r="Q177" s="253"/>
      <c r="R177" s="253"/>
      <c r="S177" s="253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53"/>
      <c r="R179" s="253"/>
      <c r="S179" s="253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53"/>
      <c r="R180" s="253"/>
      <c r="S180" s="253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58"/>
      <c r="R181" s="258"/>
      <c r="S181" s="258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58"/>
      <c r="R182" s="258"/>
      <c r="S182" s="258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58"/>
      <c r="R183" s="258"/>
      <c r="S183" s="258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58"/>
      <c r="R184" s="258"/>
      <c r="S184" s="258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58"/>
      <c r="R185" s="258"/>
      <c r="S185" s="258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58"/>
      <c r="R186" s="258"/>
      <c r="S186" s="258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67"/>
      <c r="R188" s="268"/>
      <c r="S188" s="269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70"/>
      <c r="R189" s="271"/>
      <c r="S189" s="272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73"/>
      <c r="R190" s="274"/>
      <c r="S190" s="275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58"/>
      <c r="R191" s="258"/>
      <c r="S191" s="258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53"/>
      <c r="R192" s="253"/>
      <c r="S192" s="253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53"/>
      <c r="R193" s="253"/>
      <c r="S193" s="253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58"/>
      <c r="R194" s="258"/>
      <c r="S194" s="258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58"/>
      <c r="R195" s="258"/>
      <c r="S195" s="258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58"/>
      <c r="R196" s="258"/>
      <c r="S196" s="258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80"/>
      <c r="R197" s="281"/>
      <c r="S197" s="282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83"/>
      <c r="R198" s="284"/>
      <c r="S198" s="285"/>
    </row>
    <row r="199" spans="1:19" ht="17.25" thickBot="1">
      <c r="A199" s="132" t="s">
        <v>300</v>
      </c>
      <c r="B199" s="291">
        <f>$B$37</f>
        <v>100000</v>
      </c>
      <c r="C199" s="292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86"/>
      <c r="R199" s="287"/>
      <c r="S199" s="28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70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0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0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0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0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0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9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9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9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9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95" priority="157">
      <formula>AND($N17 &gt; 0, ISNUMBER($N17))</formula>
    </cfRule>
    <cfRule type="expression" dxfId="2694" priority="158">
      <formula>AND($N17 = 0 * ISNUMBER($N17))</formula>
    </cfRule>
    <cfRule type="expression" dxfId="2693" priority="159">
      <formula>AND($N17 &lt; 0, ISNUMBER($N17))</formula>
    </cfRule>
  </conditionalFormatting>
  <conditionalFormatting sqref="A17:F36">
    <cfRule type="expression" dxfId="2692" priority="166">
      <formula>AND($E17 &gt; 0, ISNUMBER($E17))</formula>
    </cfRule>
    <cfRule type="expression" dxfId="2691" priority="167">
      <formula>AND($E17 = 0 * ISNUMBER($E17))</formula>
    </cfRule>
    <cfRule type="expression" dxfId="2690" priority="168">
      <formula>AND($E17 &lt; 0, ISNUMBER($E17))</formula>
    </cfRule>
  </conditionalFormatting>
  <conditionalFormatting sqref="A17:C36 G17:I36">
    <cfRule type="expression" dxfId="2689" priority="163">
      <formula>AND($H17 &gt; 0, ISNUMBER($H17))</formula>
    </cfRule>
    <cfRule type="expression" dxfId="2688" priority="164">
      <formula>AND($H17 = 0 * ISNUMBER($H17))</formula>
    </cfRule>
    <cfRule type="expression" dxfId="2687" priority="165">
      <formula>AND($H17 &lt; 0, ISNUMBER($H17))</formula>
    </cfRule>
  </conditionalFormatting>
  <conditionalFormatting sqref="A17:C36 J17:L36">
    <cfRule type="expression" dxfId="2686" priority="160">
      <formula>AND($K17 &gt; 0, ISNUMBER($K17))</formula>
    </cfRule>
    <cfRule type="expression" dxfId="2685" priority="161">
      <formula>AND($K17 = 0 * ISNUMBER($K17))</formula>
    </cfRule>
    <cfRule type="expression" dxfId="2684" priority="162">
      <formula>AND($K17 &lt; 0, ISNUMBER($K17))</formula>
    </cfRule>
  </conditionalFormatting>
  <conditionalFormatting sqref="D15:F16 E37:F37">
    <cfRule type="expression" dxfId="2683" priority="154">
      <formula>$E$37 &gt; 0</formula>
    </cfRule>
    <cfRule type="expression" dxfId="2682" priority="155">
      <formula>$E$37 = 0</formula>
    </cfRule>
    <cfRule type="expression" dxfId="2681" priority="156">
      <formula>$E$37 &lt; 0</formula>
    </cfRule>
  </conditionalFormatting>
  <conditionalFormatting sqref="G15:I16 H37:I37">
    <cfRule type="expression" dxfId="2680" priority="151">
      <formula>$H$37 &gt; 0</formula>
    </cfRule>
    <cfRule type="expression" dxfId="2679" priority="152">
      <formula>$H$37 = 0</formula>
    </cfRule>
    <cfRule type="expression" dxfId="2678" priority="153">
      <formula>$H$37 &lt; 0</formula>
    </cfRule>
  </conditionalFormatting>
  <conditionalFormatting sqref="J15:L16 K37:L37">
    <cfRule type="expression" dxfId="2677" priority="148">
      <formula>$K$37 &gt; 0</formula>
    </cfRule>
    <cfRule type="expression" dxfId="2676" priority="149">
      <formula>$K$37 = 0</formula>
    </cfRule>
    <cfRule type="expression" dxfId="2675" priority="150">
      <formula>$K$37 &lt; 0</formula>
    </cfRule>
  </conditionalFormatting>
  <conditionalFormatting sqref="M15:O16 N37:O37">
    <cfRule type="expression" dxfId="2674" priority="145">
      <formula>$N$37 &gt; 0</formula>
    </cfRule>
    <cfRule type="expression" dxfId="2673" priority="146">
      <formula>$N$37 = 0</formula>
    </cfRule>
    <cfRule type="expression" dxfId="2672" priority="147">
      <formula>$N$37 &lt; 0</formula>
    </cfRule>
  </conditionalFormatting>
  <conditionalFormatting sqref="A44:C63 M44:O63">
    <cfRule type="expression" dxfId="2671" priority="133">
      <formula>AND($N44 &gt; 0, ISNUMBER($N44))</formula>
    </cfRule>
    <cfRule type="expression" dxfId="2670" priority="134">
      <formula>AND($N44 = 0 * ISNUMBER($N44))</formula>
    </cfRule>
    <cfRule type="expression" dxfId="2669" priority="135">
      <formula>AND($N44 &lt; 0, ISNUMBER($N44))</formula>
    </cfRule>
  </conditionalFormatting>
  <conditionalFormatting sqref="A44:F63">
    <cfRule type="expression" dxfId="2668" priority="142">
      <formula>AND($E44 &gt; 0, ISNUMBER($E44))</formula>
    </cfRule>
    <cfRule type="expression" dxfId="2667" priority="143">
      <formula>AND($E44 = 0 * ISNUMBER($E44))</formula>
    </cfRule>
    <cfRule type="expression" dxfId="2666" priority="144">
      <formula>AND($E44 &lt; 0, ISNUMBER($E44))</formula>
    </cfRule>
  </conditionalFormatting>
  <conditionalFormatting sqref="A44:C63 G44:I63">
    <cfRule type="expression" dxfId="2665" priority="139">
      <formula>AND($H44 &gt; 0, ISNUMBER($H44))</formula>
    </cfRule>
    <cfRule type="expression" dxfId="2664" priority="140">
      <formula>AND($H44 = 0 * ISNUMBER($H44))</formula>
    </cfRule>
    <cfRule type="expression" dxfId="2663" priority="141">
      <formula>AND($H44 &lt; 0, ISNUMBER($H44))</formula>
    </cfRule>
  </conditionalFormatting>
  <conditionalFormatting sqref="A44:C63 J44:L63">
    <cfRule type="expression" dxfId="2662" priority="136">
      <formula>AND($K44 &gt; 0, ISNUMBER($K44))</formula>
    </cfRule>
    <cfRule type="expression" dxfId="2661" priority="137">
      <formula>AND($K44 = 0 * ISNUMBER($K44))</formula>
    </cfRule>
    <cfRule type="expression" dxfId="2660" priority="138">
      <formula>AND($K44 &lt; 0, ISNUMBER($K44))</formula>
    </cfRule>
  </conditionalFormatting>
  <conditionalFormatting sqref="D42:F43 E64:F64">
    <cfRule type="expression" dxfId="2659" priority="130">
      <formula>$E$64 &gt; 0</formula>
    </cfRule>
    <cfRule type="expression" dxfId="2658" priority="131">
      <formula>$E$64 = 0</formula>
    </cfRule>
    <cfRule type="expression" dxfId="2657" priority="132">
      <formula>$E$64 &lt; 0</formula>
    </cfRule>
  </conditionalFormatting>
  <conditionalFormatting sqref="G42:I43 H64:I64">
    <cfRule type="expression" dxfId="2656" priority="127">
      <formula>$H$64 &gt; 0</formula>
    </cfRule>
    <cfRule type="expression" dxfId="2655" priority="128">
      <formula>$H$64 = 0</formula>
    </cfRule>
    <cfRule type="expression" dxfId="2654" priority="129">
      <formula>$H$64 &lt; 0</formula>
    </cfRule>
  </conditionalFormatting>
  <conditionalFormatting sqref="J42:L43 K64:L64">
    <cfRule type="expression" dxfId="2653" priority="124">
      <formula>$K$64 &gt; 0</formula>
    </cfRule>
    <cfRule type="expression" dxfId="2652" priority="125">
      <formula>$K$64 = 0</formula>
    </cfRule>
    <cfRule type="expression" dxfId="2651" priority="126">
      <formula>$K$64 &lt; 0</formula>
    </cfRule>
  </conditionalFormatting>
  <conditionalFormatting sqref="M42:O43 N64:O64">
    <cfRule type="expression" dxfId="2650" priority="121">
      <formula>$N$64 &gt; 0</formula>
    </cfRule>
    <cfRule type="expression" dxfId="2649" priority="122">
      <formula>$N$64 = 0</formula>
    </cfRule>
    <cfRule type="expression" dxfId="2648" priority="123">
      <formula>$N$64 &lt; 0</formula>
    </cfRule>
  </conditionalFormatting>
  <conditionalFormatting sqref="A71:C90 M71:O90">
    <cfRule type="expression" dxfId="2647" priority="109">
      <formula>AND($N71 &gt; 0, ISNUMBER($N71))</formula>
    </cfRule>
    <cfRule type="expression" dxfId="2646" priority="110">
      <formula>AND($N71 = 0 * ISNUMBER($N71))</formula>
    </cfRule>
    <cfRule type="expression" dxfId="2645" priority="111">
      <formula>AND($N71 &lt; 0, ISNUMBER($N71))</formula>
    </cfRule>
  </conditionalFormatting>
  <conditionalFormatting sqref="A71:F90">
    <cfRule type="expression" dxfId="2644" priority="118">
      <formula>AND($E71 &gt; 0, ISNUMBER($E71))</formula>
    </cfRule>
    <cfRule type="expression" dxfId="2643" priority="119">
      <formula>AND($E71 = 0 * ISNUMBER($E71))</formula>
    </cfRule>
    <cfRule type="expression" dxfId="2642" priority="120">
      <formula>AND($E71 &lt; 0, ISNUMBER($E71))</formula>
    </cfRule>
  </conditionalFormatting>
  <conditionalFormatting sqref="A71:C90 G71:I90">
    <cfRule type="expression" dxfId="2641" priority="115">
      <formula>AND($H71 &gt; 0, ISNUMBER($H71))</formula>
    </cfRule>
    <cfRule type="expression" dxfId="2640" priority="116">
      <formula>AND($H71 = 0 * ISNUMBER($H71))</formula>
    </cfRule>
    <cfRule type="expression" dxfId="2639" priority="117">
      <formula>AND($H71 &lt; 0, ISNUMBER($H71))</formula>
    </cfRule>
  </conditionalFormatting>
  <conditionalFormatting sqref="A71:C90 J71:L90">
    <cfRule type="expression" dxfId="2638" priority="112">
      <formula>AND($K71 &gt; 0, ISNUMBER($K71))</formula>
    </cfRule>
    <cfRule type="expression" dxfId="2637" priority="113">
      <formula>AND($K71 = 0 * ISNUMBER($K71))</formula>
    </cfRule>
    <cfRule type="expression" dxfId="2636" priority="114">
      <formula>AND($K71 &lt; 0, ISNUMBER($K71))</formula>
    </cfRule>
  </conditionalFormatting>
  <conditionalFormatting sqref="D69:F70 E91:F91">
    <cfRule type="expression" dxfId="2635" priority="106">
      <formula>$E$91 &gt; 0</formula>
    </cfRule>
    <cfRule type="expression" dxfId="2634" priority="107">
      <formula>$E$91 = 0</formula>
    </cfRule>
    <cfRule type="expression" dxfId="2633" priority="108">
      <formula>$E$91 &lt; 0</formula>
    </cfRule>
  </conditionalFormatting>
  <conditionalFormatting sqref="G69:I70 H91:I91">
    <cfRule type="expression" dxfId="2632" priority="103">
      <formula>$H$91 &gt; 0</formula>
    </cfRule>
    <cfRule type="expression" dxfId="2631" priority="104">
      <formula>$H$91 = 0</formula>
    </cfRule>
    <cfRule type="expression" dxfId="2630" priority="105">
      <formula>$H$91 &lt; 0</formula>
    </cfRule>
  </conditionalFormatting>
  <conditionalFormatting sqref="J69:L70 K91:L91">
    <cfRule type="expression" dxfId="2629" priority="100">
      <formula>$K$91 &gt; 0</formula>
    </cfRule>
    <cfRule type="expression" dxfId="2628" priority="101">
      <formula>$K$91 = 0</formula>
    </cfRule>
    <cfRule type="expression" dxfId="2627" priority="102">
      <formula>$K$91 &lt; 0</formula>
    </cfRule>
  </conditionalFormatting>
  <conditionalFormatting sqref="M69:O70 N91:O91">
    <cfRule type="expression" dxfId="2626" priority="97">
      <formula>$N$91 &gt; 0</formula>
    </cfRule>
    <cfRule type="expression" dxfId="2625" priority="98">
      <formula>$N$91 = 0</formula>
    </cfRule>
    <cfRule type="expression" dxfId="2624" priority="99">
      <formula>$N$91 &lt; 0</formula>
    </cfRule>
  </conditionalFormatting>
  <conditionalFormatting sqref="A98:C117 M98:O117">
    <cfRule type="expression" dxfId="2623" priority="85">
      <formula>AND($N98 &gt; 0, ISNUMBER($N98))</formula>
    </cfRule>
    <cfRule type="expression" dxfId="2622" priority="86">
      <formula>AND($N98 = 0 * ISNUMBER($N98))</formula>
    </cfRule>
    <cfRule type="expression" dxfId="2621" priority="87">
      <formula>AND($N98 &lt; 0, ISNUMBER($N98))</formula>
    </cfRule>
  </conditionalFormatting>
  <conditionalFormatting sqref="A98:F117">
    <cfRule type="expression" dxfId="2620" priority="94">
      <formula>AND($E98 &gt; 0, ISNUMBER($E98))</formula>
    </cfRule>
    <cfRule type="expression" dxfId="2619" priority="95">
      <formula>AND($E98 = 0 * ISNUMBER($E98))</formula>
    </cfRule>
    <cfRule type="expression" dxfId="2618" priority="96">
      <formula>AND($E98 &lt; 0, ISNUMBER($E98))</formula>
    </cfRule>
  </conditionalFormatting>
  <conditionalFormatting sqref="A98:C117 G98:I117">
    <cfRule type="expression" dxfId="2617" priority="91">
      <formula>AND($H98 &gt; 0, ISNUMBER($H98))</formula>
    </cfRule>
    <cfRule type="expression" dxfId="2616" priority="92">
      <formula>AND($H98 = 0 * ISNUMBER($H98))</formula>
    </cfRule>
    <cfRule type="expression" dxfId="2615" priority="93">
      <formula>AND($H98 &lt; 0, ISNUMBER($H98))</formula>
    </cfRule>
  </conditionalFormatting>
  <conditionalFormatting sqref="A98:C117 J98:L117">
    <cfRule type="expression" dxfId="2614" priority="88">
      <formula>AND($K98 &gt; 0, ISNUMBER($K98))</formula>
    </cfRule>
    <cfRule type="expression" dxfId="2613" priority="89">
      <formula>AND($K98 = 0 * ISNUMBER($K98))</formula>
    </cfRule>
    <cfRule type="expression" dxfId="2612" priority="90">
      <formula>AND($K98 &lt; 0, ISNUMBER($K98))</formula>
    </cfRule>
  </conditionalFormatting>
  <conditionalFormatting sqref="D96:F97 E118:F118">
    <cfRule type="expression" dxfId="2611" priority="82">
      <formula>$E$118 &gt; 0</formula>
    </cfRule>
    <cfRule type="expression" dxfId="2610" priority="83">
      <formula>$E$118 = 0</formula>
    </cfRule>
    <cfRule type="expression" dxfId="2609" priority="84">
      <formula>$E$118 &lt; 0</formula>
    </cfRule>
  </conditionalFormatting>
  <conditionalFormatting sqref="G96:I97 H118:I118">
    <cfRule type="expression" dxfId="2608" priority="79">
      <formula>$H$118 &gt; 0</formula>
    </cfRule>
    <cfRule type="expression" dxfId="2607" priority="80">
      <formula>$H$118 = 0</formula>
    </cfRule>
    <cfRule type="expression" dxfId="2606" priority="81">
      <formula>$H$118 &lt; 0</formula>
    </cfRule>
  </conditionalFormatting>
  <conditionalFormatting sqref="J96:L97 K118:L118">
    <cfRule type="expression" dxfId="2605" priority="76">
      <formula>$K$118 &gt; 0</formula>
    </cfRule>
    <cfRule type="expression" dxfId="2604" priority="77">
      <formula>$K$118 = 0</formula>
    </cfRule>
    <cfRule type="expression" dxfId="2603" priority="78">
      <formula>$K$118 &lt; 0</formula>
    </cfRule>
  </conditionalFormatting>
  <conditionalFormatting sqref="M96:O97 N118:O118">
    <cfRule type="expression" dxfId="2602" priority="73">
      <formula>$N$118 &gt; 0</formula>
    </cfRule>
    <cfRule type="expression" dxfId="2601" priority="74">
      <formula>$N$118 = 0</formula>
    </cfRule>
    <cfRule type="expression" dxfId="2600" priority="75">
      <formula>$N$118 &lt; 0</formula>
    </cfRule>
  </conditionalFormatting>
  <conditionalFormatting sqref="A125:C144 M125:O144">
    <cfRule type="expression" dxfId="2599" priority="61">
      <formula>AND($N125 &gt; 0, ISNUMBER($N125))</formula>
    </cfRule>
    <cfRule type="expression" dxfId="2598" priority="62">
      <formula>AND($N125 = 0 * ISNUMBER($N125))</formula>
    </cfRule>
    <cfRule type="expression" dxfId="2597" priority="63">
      <formula>AND($N125 &lt; 0, ISNUMBER($N125))</formula>
    </cfRule>
  </conditionalFormatting>
  <conditionalFormatting sqref="A125:F144">
    <cfRule type="expression" dxfId="2596" priority="70">
      <formula>AND($E125 &gt; 0, ISNUMBER($E125))</formula>
    </cfRule>
    <cfRule type="expression" dxfId="2595" priority="71">
      <formula>AND($E125 = 0 * ISNUMBER($E125))</formula>
    </cfRule>
    <cfRule type="expression" dxfId="2594" priority="72">
      <formula>AND($E125 &lt; 0, ISNUMBER($E125))</formula>
    </cfRule>
  </conditionalFormatting>
  <conditionalFormatting sqref="A125:C144 G125:I144">
    <cfRule type="expression" dxfId="2593" priority="67">
      <formula>AND($H125 &gt; 0, ISNUMBER($H125))</formula>
    </cfRule>
    <cfRule type="expression" dxfId="2592" priority="68">
      <formula>AND($H125 = 0 * ISNUMBER($H125))</formula>
    </cfRule>
    <cfRule type="expression" dxfId="2591" priority="69">
      <formula>AND($H125 &lt; 0, ISNUMBER($H125))</formula>
    </cfRule>
  </conditionalFormatting>
  <conditionalFormatting sqref="A125:C144 J125:L144">
    <cfRule type="expression" dxfId="2590" priority="64">
      <formula>AND($K125 &gt; 0, ISNUMBER($K125))</formula>
    </cfRule>
    <cfRule type="expression" dxfId="2589" priority="65">
      <formula>AND($K125 = 0 * ISNUMBER($K125))</formula>
    </cfRule>
    <cfRule type="expression" dxfId="2588" priority="66">
      <formula>AND($K125 &lt; 0, ISNUMBER($K125))</formula>
    </cfRule>
  </conditionalFormatting>
  <conditionalFormatting sqref="D123:F124 E145:F145">
    <cfRule type="expression" dxfId="2587" priority="58">
      <formula>$E$145 &gt; 0</formula>
    </cfRule>
    <cfRule type="expression" dxfId="2586" priority="59">
      <formula>$E$145 = 0</formula>
    </cfRule>
    <cfRule type="expression" dxfId="2585" priority="60">
      <formula>$E$145 &lt; 0</formula>
    </cfRule>
  </conditionalFormatting>
  <conditionalFormatting sqref="G123:I124 H145:I145">
    <cfRule type="expression" dxfId="2584" priority="55">
      <formula>$H$145 &gt; 0</formula>
    </cfRule>
    <cfRule type="expression" dxfId="2583" priority="56">
      <formula>$H$145 = 0</formula>
    </cfRule>
    <cfRule type="expression" dxfId="2582" priority="57">
      <formula>$H$145 &lt; 0</formula>
    </cfRule>
  </conditionalFormatting>
  <conditionalFormatting sqref="J123:L124 K145:L145">
    <cfRule type="expression" dxfId="2581" priority="52">
      <formula>$K$145 &gt; 0</formula>
    </cfRule>
    <cfRule type="expression" dxfId="2580" priority="53">
      <formula>$K$145 = 0</formula>
    </cfRule>
    <cfRule type="expression" dxfId="2579" priority="54">
      <formula>$K$145 &lt; 0</formula>
    </cfRule>
  </conditionalFormatting>
  <conditionalFormatting sqref="M123:O124 N145:O145">
    <cfRule type="expression" dxfId="2578" priority="49">
      <formula>$N$145 &gt; 0</formula>
    </cfRule>
    <cfRule type="expression" dxfId="2577" priority="50">
      <formula>$N$145 = 0</formula>
    </cfRule>
    <cfRule type="expression" dxfId="2576" priority="51">
      <formula>$N$145 &lt; 0</formula>
    </cfRule>
  </conditionalFormatting>
  <conditionalFormatting sqref="A152:C171 M152:O171">
    <cfRule type="expression" dxfId="2575" priority="37">
      <formula>AND($N152 &gt; 0, ISNUMBER($N152))</formula>
    </cfRule>
    <cfRule type="expression" dxfId="2574" priority="38">
      <formula>AND($N152 = 0 * ISNUMBER($N152))</formula>
    </cfRule>
    <cfRule type="expression" dxfId="2573" priority="39">
      <formula>AND($N152 &lt; 0, ISNUMBER($N152))</formula>
    </cfRule>
  </conditionalFormatting>
  <conditionalFormatting sqref="A152:F171">
    <cfRule type="expression" dxfId="2572" priority="46">
      <formula>AND($E152 &gt; 0, ISNUMBER($E152))</formula>
    </cfRule>
    <cfRule type="expression" dxfId="2571" priority="47">
      <formula>AND($E152 = 0 * ISNUMBER($E152))</formula>
    </cfRule>
    <cfRule type="expression" dxfId="2570" priority="48">
      <formula>AND($E152 &lt; 0, ISNUMBER($E152))</formula>
    </cfRule>
  </conditionalFormatting>
  <conditionalFormatting sqref="A152:C171 G152:I171">
    <cfRule type="expression" dxfId="2569" priority="43">
      <formula>AND($H152 &gt; 0, ISNUMBER($H152))</formula>
    </cfRule>
    <cfRule type="expression" dxfId="2568" priority="44">
      <formula>AND($H152 = 0 * ISNUMBER($H152))</formula>
    </cfRule>
    <cfRule type="expression" dxfId="2567" priority="45">
      <formula>AND($H152 &lt; 0, ISNUMBER($H152))</formula>
    </cfRule>
  </conditionalFormatting>
  <conditionalFormatting sqref="A152:C171 J152:L171">
    <cfRule type="expression" dxfId="2566" priority="40">
      <formula>AND($K152 &gt; 0, ISNUMBER($K152))</formula>
    </cfRule>
    <cfRule type="expression" dxfId="2565" priority="41">
      <formula>AND($K152 = 0 * ISNUMBER($K152))</formula>
    </cfRule>
    <cfRule type="expression" dxfId="2564" priority="42">
      <formula>AND($K152 &lt; 0, ISNUMBER($K152))</formula>
    </cfRule>
  </conditionalFormatting>
  <conditionalFormatting sqref="D150:F151 E172:F172">
    <cfRule type="expression" dxfId="2563" priority="34">
      <formula>$E$172 &gt; 0</formula>
    </cfRule>
    <cfRule type="expression" dxfId="2562" priority="35">
      <formula>$E$172 = 0</formula>
    </cfRule>
    <cfRule type="expression" dxfId="2561" priority="36">
      <formula>$E$172 &lt; 0</formula>
    </cfRule>
  </conditionalFormatting>
  <conditionalFormatting sqref="G150:I151 H172:I172">
    <cfRule type="expression" dxfId="2560" priority="31">
      <formula>$H$172 &gt; 0</formula>
    </cfRule>
    <cfRule type="expression" dxfId="2559" priority="32">
      <formula>$H$172 = 0</formula>
    </cfRule>
    <cfRule type="expression" dxfId="2558" priority="33">
      <formula>$H$172 &lt; 0</formula>
    </cfRule>
  </conditionalFormatting>
  <conditionalFormatting sqref="J150:L151 K172:L172">
    <cfRule type="expression" dxfId="2557" priority="28">
      <formula>$K$172 &gt; 0</formula>
    </cfRule>
    <cfRule type="expression" dxfId="2556" priority="29">
      <formula>$K$172 = 0</formula>
    </cfRule>
    <cfRule type="expression" dxfId="2555" priority="30">
      <formula>$K$172 &lt; 0</formula>
    </cfRule>
  </conditionalFormatting>
  <conditionalFormatting sqref="M150:O151 N172:O172">
    <cfRule type="expression" dxfId="2554" priority="25">
      <formula>$N$172 &gt; 0</formula>
    </cfRule>
    <cfRule type="expression" dxfId="2553" priority="26">
      <formula>$N$172 = 0</formula>
    </cfRule>
    <cfRule type="expression" dxfId="2552" priority="27">
      <formula>$N$172 &lt; 0</formula>
    </cfRule>
  </conditionalFormatting>
  <conditionalFormatting sqref="A179:C198 M179:O198">
    <cfRule type="expression" dxfId="2551" priority="13">
      <formula>AND($N179 &gt; 0, ISNUMBER($N179))</formula>
    </cfRule>
    <cfRule type="expression" dxfId="2550" priority="14">
      <formula>AND($N179 = 0 * ISNUMBER($N179))</formula>
    </cfRule>
    <cfRule type="expression" dxfId="2549" priority="15">
      <formula>AND($N179 &lt; 0, ISNUMBER($N179))</formula>
    </cfRule>
  </conditionalFormatting>
  <conditionalFormatting sqref="A179:F198">
    <cfRule type="expression" dxfId="2548" priority="22">
      <formula>AND($E179 &gt; 0, ISNUMBER($E179))</formula>
    </cfRule>
    <cfRule type="expression" dxfId="2547" priority="23">
      <formula>AND($E179 = 0 * ISNUMBER($E179))</formula>
    </cfRule>
    <cfRule type="expression" dxfId="2546" priority="24">
      <formula>AND($E179 &lt; 0, ISNUMBER($E179))</formula>
    </cfRule>
  </conditionalFormatting>
  <conditionalFormatting sqref="A179:C198 G179:I198">
    <cfRule type="expression" dxfId="2545" priority="19">
      <formula>AND($H179 &gt; 0, ISNUMBER($H179))</formula>
    </cfRule>
    <cfRule type="expression" dxfId="2544" priority="20">
      <formula>AND($H179 = 0 * ISNUMBER($H179))</formula>
    </cfRule>
    <cfRule type="expression" dxfId="2543" priority="21">
      <formula>AND($H179 &lt; 0, ISNUMBER($H179))</formula>
    </cfRule>
  </conditionalFormatting>
  <conditionalFormatting sqref="A179:C198 J179:L198">
    <cfRule type="expression" dxfId="2542" priority="16">
      <formula>AND($K179 &gt; 0, ISNUMBER($K179))</formula>
    </cfRule>
    <cfRule type="expression" dxfId="2541" priority="17">
      <formula>AND($K179 = 0 * ISNUMBER($K179))</formula>
    </cfRule>
    <cfRule type="expression" dxfId="2540" priority="18">
      <formula>AND($K179 &lt; 0, ISNUMBER($K179))</formula>
    </cfRule>
  </conditionalFormatting>
  <conditionalFormatting sqref="D177:F178 E199:F199">
    <cfRule type="expression" dxfId="2539" priority="10">
      <formula>$E$199 &gt; 0</formula>
    </cfRule>
    <cfRule type="expression" dxfId="2538" priority="11">
      <formula>$E$199 = 0</formula>
    </cfRule>
    <cfRule type="expression" dxfId="2537" priority="12">
      <formula>$E$199 &lt; 0</formula>
    </cfRule>
  </conditionalFormatting>
  <conditionalFormatting sqref="G177:I178 H199:I199">
    <cfRule type="expression" dxfId="2536" priority="7">
      <formula>$H$199 &gt; 0</formula>
    </cfRule>
    <cfRule type="expression" dxfId="2535" priority="8">
      <formula>$H$199 = 0</formula>
    </cfRule>
    <cfRule type="expression" dxfId="2534" priority="9">
      <formula>$H$199 &lt; 0</formula>
    </cfRule>
  </conditionalFormatting>
  <conditionalFormatting sqref="J177:L178 K199:L199">
    <cfRule type="expression" dxfId="2533" priority="4">
      <formula>$K$199 &gt; 0</formula>
    </cfRule>
    <cfRule type="expression" dxfId="2532" priority="5">
      <formula>$K$199 = 0</formula>
    </cfRule>
    <cfRule type="expression" dxfId="2531" priority="6">
      <formula>$K$199 &lt; 0</formula>
    </cfRule>
  </conditionalFormatting>
  <conditionalFormatting sqref="M177:O178 N199:O199">
    <cfRule type="expression" dxfId="2530" priority="1">
      <formula>$N$199 &gt; 0</formula>
    </cfRule>
    <cfRule type="expression" dxfId="2529" priority="2">
      <formula>$N$199 = 0</formula>
    </cfRule>
    <cfRule type="expression" dxfId="252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44352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350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358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48"/>
      <c r="I3" s="249"/>
      <c r="J3" s="4" t="s">
        <v>7</v>
      </c>
      <c r="K3" s="244" t="s">
        <v>351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352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349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48"/>
      <c r="I5" s="249"/>
      <c r="J5" s="4" t="s">
        <v>15</v>
      </c>
      <c r="K5" s="244" t="s">
        <v>353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354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48"/>
      <c r="I7" s="249"/>
      <c r="J7" s="4" t="s">
        <v>21</v>
      </c>
      <c r="K7" s="244" t="s">
        <v>355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/>
      <c r="L8" s="245"/>
      <c r="M8" s="245"/>
      <c r="N8" s="245"/>
      <c r="O8" s="246"/>
      <c r="Q8" s="232" t="s">
        <v>27</v>
      </c>
      <c r="R8" s="234"/>
    </row>
    <row r="9" spans="1:19" ht="17.25" thickBot="1">
      <c r="A9" s="118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48"/>
      <c r="I9" s="249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 t="s">
        <v>356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50" t="s">
        <v>357</v>
      </c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48"/>
      <c r="I11" s="249"/>
      <c r="J11" s="7" t="s">
        <v>32</v>
      </c>
      <c r="K11" s="250" t="s">
        <v>348</v>
      </c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176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97" t="s">
        <v>39</v>
      </c>
      <c r="B15" s="298" t="str">
        <f>TEXT($G$1, "[$-ko-KR]yyyy-mm-dd(ddd) ") &amp; "오전 00:00"</f>
        <v>2021-06-05(토) 오전 00:00</v>
      </c>
      <c r="C15" s="299"/>
      <c r="D15" s="255" t="str">
        <f>TEXT($G$1, "[$-ko-KR]yyyy-mm-dd(ddd) ") &amp; "오후 14:00"</f>
        <v>2021-06-05(토) 오후 14:00</v>
      </c>
      <c r="E15" s="256"/>
      <c r="F15" s="257"/>
      <c r="G15" s="255" t="str">
        <f>TEXT($G$1, "[$-ko-KR]yyyy-mm-dd(ddd) ") &amp; "오후 19:00"</f>
        <v>2021-06-05(토) 오후 19:00</v>
      </c>
      <c r="H15" s="256"/>
      <c r="I15" s="257"/>
      <c r="J15" s="255" t="str">
        <f>TEXT($G$1, "[$-ko-KR]yyyy-mm-dd(ddd) ") &amp; "오후 21:00"</f>
        <v>2021-06-05(토) 오후 21:00</v>
      </c>
      <c r="K15" s="256"/>
      <c r="L15" s="257"/>
      <c r="M15" s="255" t="str">
        <f>TEXT($G$1+1, "[$-ko-KR]yyyy-mm-dd(ddd) ") &amp; "오전 00:00"</f>
        <v>2021-06-06(일) 오전 00:00</v>
      </c>
      <c r="N15" s="256"/>
      <c r="O15" s="257"/>
      <c r="Q15" s="253"/>
      <c r="R15" s="253"/>
      <c r="S15" s="253"/>
    </row>
    <row r="16" spans="1:19" ht="17.25" customHeight="1" thickBot="1">
      <c r="A16" s="29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53"/>
      <c r="R17" s="253"/>
      <c r="S17" s="25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53"/>
      <c r="R18" s="253"/>
      <c r="S18" s="253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58"/>
      <c r="R19" s="258"/>
      <c r="S19" s="258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58"/>
      <c r="R20" s="258"/>
      <c r="S20" s="258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58"/>
      <c r="R21" s="258"/>
      <c r="S21" s="25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8"/>
      <c r="R22" s="258"/>
      <c r="S22" s="25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8"/>
      <c r="R23" s="258"/>
      <c r="S23" s="25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8"/>
      <c r="R24" s="258"/>
      <c r="S24" s="25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8"/>
      <c r="R29" s="258"/>
      <c r="S29" s="25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8"/>
      <c r="R32" s="258"/>
      <c r="S32" s="25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176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93" t="s">
        <v>55</v>
      </c>
      <c r="B42" s="295" t="str">
        <f>TEXT($G$1, "[$-ko-KR]yyyy-mm-dd(ddd) ") &amp; "오전 00:00"</f>
        <v>2021-06-05(토) 오전 00:00</v>
      </c>
      <c r="C42" s="296"/>
      <c r="D42" s="255" t="str">
        <f>TEXT($G$1, "[$-ko-KR]yyyy-mm-dd(ddd) ") &amp; "오후 14:00"</f>
        <v>2021-06-05(토) 오후 14:00</v>
      </c>
      <c r="E42" s="256"/>
      <c r="F42" s="257"/>
      <c r="G42" s="255" t="str">
        <f>TEXT($G$1, "[$-ko-KR]yyyy-mm-dd(ddd) ") &amp; "오후 19:00"</f>
        <v>2021-06-05(토) 오후 19:00</v>
      </c>
      <c r="H42" s="256"/>
      <c r="I42" s="257"/>
      <c r="J42" s="255" t="str">
        <f>TEXT($G$1, "[$-ko-KR]yyyy-mm-dd(ddd) ") &amp; "오후 21:00"</f>
        <v>2021-06-05(토) 오후 21:00</v>
      </c>
      <c r="K42" s="256"/>
      <c r="L42" s="257"/>
      <c r="M42" s="255" t="str">
        <f>TEXT($G$1+1, "[$-ko-KR]yyyy-mm-dd(ddd) ") &amp; "오전 00:00"</f>
        <v>2021-06-06(일) 오전 00:00</v>
      </c>
      <c r="N42" s="256"/>
      <c r="O42" s="257"/>
      <c r="Q42" s="253"/>
      <c r="R42" s="253"/>
      <c r="S42" s="253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53"/>
      <c r="R44" s="253"/>
      <c r="S44" s="253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53"/>
      <c r="R45" s="253"/>
      <c r="S45" s="253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58"/>
      <c r="R46" s="258"/>
      <c r="S46" s="258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58"/>
      <c r="R47" s="258"/>
      <c r="S47" s="258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58"/>
      <c r="R48" s="258"/>
      <c r="S48" s="258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58"/>
      <c r="R49" s="258"/>
      <c r="S49" s="258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58"/>
      <c r="R50" s="258"/>
      <c r="S50" s="258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58"/>
      <c r="R51" s="258"/>
      <c r="S51" s="258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67"/>
      <c r="R53" s="268"/>
      <c r="S53" s="269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70"/>
      <c r="R54" s="271"/>
      <c r="S54" s="272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73"/>
      <c r="R55" s="274"/>
      <c r="S55" s="275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58"/>
      <c r="R56" s="258"/>
      <c r="S56" s="258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53"/>
      <c r="R57" s="253"/>
      <c r="S57" s="253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53"/>
      <c r="R58" s="253"/>
      <c r="S58" s="253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58"/>
      <c r="R59" s="258"/>
      <c r="S59" s="258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58"/>
      <c r="R60" s="258"/>
      <c r="S60" s="258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58"/>
      <c r="R61" s="258"/>
      <c r="S61" s="258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80"/>
      <c r="R62" s="281"/>
      <c r="S62" s="282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83"/>
      <c r="R63" s="284"/>
      <c r="S63" s="285"/>
    </row>
    <row r="64" spans="1:19" ht="17.25" customHeight="1" thickBot="1">
      <c r="A64" s="132" t="s">
        <v>300</v>
      </c>
      <c r="B64" s="291">
        <f>$B$37</f>
        <v>100000</v>
      </c>
      <c r="C64" s="292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176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93" t="s">
        <v>55</v>
      </c>
      <c r="B69" s="295" t="str">
        <f>TEXT($G$1, "[$-ko-KR]yyyy-mm-dd(ddd) ") &amp; "오전 00:00"</f>
        <v>2021-06-05(토) 오전 00:00</v>
      </c>
      <c r="C69" s="296"/>
      <c r="D69" s="255" t="str">
        <f>TEXT($G$1, "[$-ko-KR]yyyy-mm-dd(ddd) ") &amp; "오후 14:00"</f>
        <v>2021-06-05(토) 오후 14:00</v>
      </c>
      <c r="E69" s="256"/>
      <c r="F69" s="257"/>
      <c r="G69" s="255" t="str">
        <f>TEXT($G$1, "[$-ko-KR]yyyy-mm-dd(ddd) ") &amp; "오후 19:00"</f>
        <v>2021-06-05(토) 오후 19:00</v>
      </c>
      <c r="H69" s="256"/>
      <c r="I69" s="257"/>
      <c r="J69" s="255" t="str">
        <f>TEXT($G$1, "[$-ko-KR]yyyy-mm-dd(ddd) ") &amp; "오후 21:00"</f>
        <v>2021-06-05(토) 오후 21:00</v>
      </c>
      <c r="K69" s="256"/>
      <c r="L69" s="257"/>
      <c r="M69" s="255" t="str">
        <f>TEXT($G$1+1, "[$-ko-KR]yyyy-mm-dd(ddd) ") &amp; "오전 00:00"</f>
        <v>2021-06-06(일) 오전 00:00</v>
      </c>
      <c r="N69" s="256"/>
      <c r="O69" s="257"/>
      <c r="Q69" s="253"/>
      <c r="R69" s="253"/>
      <c r="S69" s="253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53"/>
      <c r="R71" s="253"/>
      <c r="S71" s="253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53"/>
      <c r="R72" s="253"/>
      <c r="S72" s="253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58"/>
      <c r="R73" s="258"/>
      <c r="S73" s="258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58"/>
      <c r="R74" s="258"/>
      <c r="S74" s="258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58"/>
      <c r="R75" s="258"/>
      <c r="S75" s="258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58"/>
      <c r="R76" s="258"/>
      <c r="S76" s="258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58"/>
      <c r="R77" s="258"/>
      <c r="S77" s="258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58"/>
      <c r="R78" s="258"/>
      <c r="S78" s="258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67"/>
      <c r="R80" s="268"/>
      <c r="S80" s="269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70"/>
      <c r="R81" s="271"/>
      <c r="S81" s="272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73"/>
      <c r="R82" s="274"/>
      <c r="S82" s="275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58"/>
      <c r="R83" s="258"/>
      <c r="S83" s="258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53"/>
      <c r="R84" s="253"/>
      <c r="S84" s="253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53"/>
      <c r="R85" s="253"/>
      <c r="S85" s="253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58"/>
      <c r="R86" s="258"/>
      <c r="S86" s="258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58"/>
      <c r="R87" s="258"/>
      <c r="S87" s="258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58"/>
      <c r="R88" s="258"/>
      <c r="S88" s="258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80"/>
      <c r="R89" s="281"/>
      <c r="S89" s="282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83"/>
      <c r="R90" s="284"/>
      <c r="S90" s="285"/>
    </row>
    <row r="91" spans="1:19" ht="17.25" thickBot="1">
      <c r="A91" s="132" t="s">
        <v>300</v>
      </c>
      <c r="B91" s="291">
        <f>$B$37</f>
        <v>100000</v>
      </c>
      <c r="C91" s="292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176" t="s">
        <v>297</v>
      </c>
      <c r="B95" s="232" t="s">
        <v>49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93" t="s">
        <v>55</v>
      </c>
      <c r="B96" s="295" t="str">
        <f>TEXT($G$1, "[$-ko-KR]yyyy-mm-dd(ddd) ") &amp; "오전 00:00"</f>
        <v>2021-06-05(토) 오전 00:00</v>
      </c>
      <c r="C96" s="296"/>
      <c r="D96" s="255" t="str">
        <f>TEXT($G$1, "[$-ko-KR]yyyy-mm-dd(ddd) ") &amp; "오후 14:00"</f>
        <v>2021-06-05(토) 오후 14:00</v>
      </c>
      <c r="E96" s="256"/>
      <c r="F96" s="257"/>
      <c r="G96" s="255" t="str">
        <f>TEXT($G$1, "[$-ko-KR]yyyy-mm-dd(ddd) ") &amp; "오후 19:00"</f>
        <v>2021-06-05(토) 오후 19:00</v>
      </c>
      <c r="H96" s="256"/>
      <c r="I96" s="257"/>
      <c r="J96" s="255" t="str">
        <f>TEXT($G$1, "[$-ko-KR]yyyy-mm-dd(ddd) ") &amp; "오후 21:00"</f>
        <v>2021-06-05(토) 오후 21:00</v>
      </c>
      <c r="K96" s="256"/>
      <c r="L96" s="257"/>
      <c r="M96" s="255" t="str">
        <f>TEXT($G$1+1, "[$-ko-KR]yyyy-mm-dd(ddd) ") &amp; "오전 00:00"</f>
        <v>2021-06-06(일) 오전 00:00</v>
      </c>
      <c r="N96" s="256"/>
      <c r="O96" s="257"/>
      <c r="Q96" s="253"/>
      <c r="R96" s="253"/>
      <c r="S96" s="253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53"/>
      <c r="R98" s="253"/>
      <c r="S98" s="253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53"/>
      <c r="R99" s="253"/>
      <c r="S99" s="253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58"/>
      <c r="R100" s="258"/>
      <c r="S100" s="258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58"/>
      <c r="R101" s="258"/>
      <c r="S101" s="258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58"/>
      <c r="R102" s="258"/>
      <c r="S102" s="258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58"/>
      <c r="R103" s="258"/>
      <c r="S103" s="258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58"/>
      <c r="R104" s="258"/>
      <c r="S104" s="258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58"/>
      <c r="R105" s="258"/>
      <c r="S105" s="258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67"/>
      <c r="R107" s="268"/>
      <c r="S107" s="269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70"/>
      <c r="R108" s="271"/>
      <c r="S108" s="272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73"/>
      <c r="R109" s="274"/>
      <c r="S109" s="275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58"/>
      <c r="R110" s="258"/>
      <c r="S110" s="258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53"/>
      <c r="R111" s="253"/>
      <c r="S111" s="253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53"/>
      <c r="R112" s="253"/>
      <c r="S112" s="253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58"/>
      <c r="R113" s="258"/>
      <c r="S113" s="258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58"/>
      <c r="R114" s="258"/>
      <c r="S114" s="258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58"/>
      <c r="R115" s="258"/>
      <c r="S115" s="258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80"/>
      <c r="R116" s="281"/>
      <c r="S116" s="282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83"/>
      <c r="R117" s="284"/>
      <c r="S117" s="285"/>
    </row>
    <row r="118" spans="1:19" ht="17.25" thickBot="1">
      <c r="A118" s="132" t="s">
        <v>300</v>
      </c>
      <c r="B118" s="291">
        <f>$B$37</f>
        <v>100000</v>
      </c>
      <c r="C118" s="292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176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93" t="s">
        <v>55</v>
      </c>
      <c r="B123" s="295" t="str">
        <f>TEXT($G$1, "[$-ko-KR]yyyy-mm-dd(ddd) ") &amp; "오전 00:00"</f>
        <v>2021-06-05(토) 오전 00:00</v>
      </c>
      <c r="C123" s="296"/>
      <c r="D123" s="255" t="str">
        <f>TEXT($G$1, "[$-ko-KR]yyyy-mm-dd(ddd) ") &amp; "오후 14:00"</f>
        <v>2021-06-05(토) 오후 14:00</v>
      </c>
      <c r="E123" s="256"/>
      <c r="F123" s="257"/>
      <c r="G123" s="255" t="str">
        <f>TEXT($G$1, "[$-ko-KR]yyyy-mm-dd(ddd) ") &amp; "오후 19:00"</f>
        <v>2021-06-05(토) 오후 19:00</v>
      </c>
      <c r="H123" s="256"/>
      <c r="I123" s="257"/>
      <c r="J123" s="255" t="str">
        <f>TEXT($G$1, "[$-ko-KR]yyyy-mm-dd(ddd) ") &amp; "오후 21:00"</f>
        <v>2021-06-05(토) 오후 21:00</v>
      </c>
      <c r="K123" s="256"/>
      <c r="L123" s="257"/>
      <c r="M123" s="255" t="str">
        <f>TEXT($G$1+1, "[$-ko-KR]yyyy-mm-dd(ddd) ") &amp; "오전 00:00"</f>
        <v>2021-06-06(일) 오전 00:00</v>
      </c>
      <c r="N123" s="256"/>
      <c r="O123" s="257"/>
      <c r="Q123" s="253"/>
      <c r="R123" s="253"/>
      <c r="S123" s="253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53"/>
      <c r="R125" s="253"/>
      <c r="S125" s="253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53"/>
      <c r="R126" s="253"/>
      <c r="S126" s="253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58"/>
      <c r="R127" s="258"/>
      <c r="S127" s="258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58"/>
      <c r="R128" s="258"/>
      <c r="S128" s="258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58"/>
      <c r="R129" s="258"/>
      <c r="S129" s="258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58"/>
      <c r="R130" s="258"/>
      <c r="S130" s="258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58"/>
      <c r="R131" s="258"/>
      <c r="S131" s="258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58"/>
      <c r="R132" s="258"/>
      <c r="S132" s="258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67"/>
      <c r="R134" s="268"/>
      <c r="S134" s="269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70"/>
      <c r="R135" s="271"/>
      <c r="S135" s="272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73"/>
      <c r="R136" s="274"/>
      <c r="S136" s="275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58"/>
      <c r="R137" s="258"/>
      <c r="S137" s="258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53"/>
      <c r="R138" s="253"/>
      <c r="S138" s="253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53"/>
      <c r="R139" s="253"/>
      <c r="S139" s="253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58"/>
      <c r="R140" s="258"/>
      <c r="S140" s="258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58"/>
      <c r="R141" s="258"/>
      <c r="S141" s="258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58"/>
      <c r="R142" s="258"/>
      <c r="S142" s="258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80"/>
      <c r="R143" s="281"/>
      <c r="S143" s="282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83"/>
      <c r="R144" s="284"/>
      <c r="S144" s="285"/>
    </row>
    <row r="145" spans="1:19" ht="17.25" thickBot="1">
      <c r="A145" s="132" t="s">
        <v>300</v>
      </c>
      <c r="B145" s="291">
        <f>$B$37</f>
        <v>100000</v>
      </c>
      <c r="C145" s="292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176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93" t="s">
        <v>55</v>
      </c>
      <c r="B150" s="295" t="str">
        <f>TEXT($G$1, "[$-ko-KR]yyyy-mm-dd(ddd) ") &amp; "오전 00:00"</f>
        <v>2021-06-05(토) 오전 00:00</v>
      </c>
      <c r="C150" s="296"/>
      <c r="D150" s="255" t="str">
        <f>TEXT($G$1, "[$-ko-KR]yyyy-mm-dd(ddd) ") &amp; "오후 14:00"</f>
        <v>2021-06-05(토) 오후 14:00</v>
      </c>
      <c r="E150" s="256"/>
      <c r="F150" s="257"/>
      <c r="G150" s="255" t="str">
        <f>TEXT($G$1, "[$-ko-KR]yyyy-mm-dd(ddd) ") &amp; "오후 19:00"</f>
        <v>2021-06-05(토) 오후 19:00</v>
      </c>
      <c r="H150" s="256"/>
      <c r="I150" s="257"/>
      <c r="J150" s="255" t="str">
        <f>TEXT($G$1, "[$-ko-KR]yyyy-mm-dd(ddd) ") &amp; "오후 21:00"</f>
        <v>2021-06-05(토) 오후 21:00</v>
      </c>
      <c r="K150" s="256"/>
      <c r="L150" s="257"/>
      <c r="M150" s="255" t="str">
        <f>TEXT($G$1+1, "[$-ko-KR]yyyy-mm-dd(ddd) ") &amp; "오전 00:00"</f>
        <v>2021-06-06(일) 오전 00:00</v>
      </c>
      <c r="N150" s="256"/>
      <c r="O150" s="257"/>
      <c r="Q150" s="253"/>
      <c r="R150" s="253"/>
      <c r="S150" s="253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53"/>
      <c r="R152" s="253"/>
      <c r="S152" s="253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53"/>
      <c r="R153" s="253"/>
      <c r="S153" s="253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58"/>
      <c r="R154" s="258"/>
      <c r="S154" s="258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58"/>
      <c r="R155" s="258"/>
      <c r="S155" s="258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58"/>
      <c r="R156" s="258"/>
      <c r="S156" s="258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58"/>
      <c r="R157" s="258"/>
      <c r="S157" s="258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58"/>
      <c r="R158" s="258"/>
      <c r="S158" s="258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58"/>
      <c r="R159" s="258"/>
      <c r="S159" s="258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67"/>
      <c r="R161" s="268"/>
      <c r="S161" s="269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70"/>
      <c r="R162" s="271"/>
      <c r="S162" s="272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73"/>
      <c r="R163" s="274"/>
      <c r="S163" s="275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58"/>
      <c r="R164" s="258"/>
      <c r="S164" s="258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53"/>
      <c r="R165" s="253"/>
      <c r="S165" s="253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53"/>
      <c r="R166" s="253"/>
      <c r="S166" s="253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58"/>
      <c r="R167" s="258"/>
      <c r="S167" s="258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58"/>
      <c r="R168" s="258"/>
      <c r="S168" s="258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58"/>
      <c r="R169" s="258"/>
      <c r="S169" s="258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80"/>
      <c r="R170" s="281"/>
      <c r="S170" s="282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83"/>
      <c r="R171" s="284"/>
      <c r="S171" s="285"/>
    </row>
    <row r="172" spans="1:19" ht="17.25" thickBot="1">
      <c r="A172" s="132" t="s">
        <v>300</v>
      </c>
      <c r="B172" s="291">
        <f>$B$37</f>
        <v>100000</v>
      </c>
      <c r="C172" s="292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176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93" t="s">
        <v>55</v>
      </c>
      <c r="B177" s="295" t="str">
        <f>TEXT($G$1, "[$-ko-KR]yyyy-mm-dd(ddd) ") &amp; "오전 00:00"</f>
        <v>2021-06-05(토) 오전 00:00</v>
      </c>
      <c r="C177" s="296"/>
      <c r="D177" s="255" t="str">
        <f>TEXT($G$1, "[$-ko-KR]yyyy-mm-dd(ddd) ") &amp; "오후 14:00"</f>
        <v>2021-06-05(토) 오후 14:00</v>
      </c>
      <c r="E177" s="256"/>
      <c r="F177" s="257"/>
      <c r="G177" s="255" t="str">
        <f>TEXT($G$1, "[$-ko-KR]yyyy-mm-dd(ddd) ") &amp; "오후 19:00"</f>
        <v>2021-06-05(토) 오후 19:00</v>
      </c>
      <c r="H177" s="256"/>
      <c r="I177" s="257"/>
      <c r="J177" s="255" t="str">
        <f>TEXT($G$1, "[$-ko-KR]yyyy-mm-dd(ddd) ") &amp; "오후 21:00"</f>
        <v>2021-06-05(토) 오후 21:00</v>
      </c>
      <c r="K177" s="256"/>
      <c r="L177" s="257"/>
      <c r="M177" s="255" t="str">
        <f>TEXT($G$1+1, "[$-ko-KR]yyyy-mm-dd(ddd) ") &amp; "오전 00:00"</f>
        <v>2021-06-06(일) 오전 00:00</v>
      </c>
      <c r="N177" s="256"/>
      <c r="O177" s="257"/>
      <c r="Q177" s="253"/>
      <c r="R177" s="253"/>
      <c r="S177" s="253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53"/>
      <c r="R179" s="253"/>
      <c r="S179" s="253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53"/>
      <c r="R180" s="253"/>
      <c r="S180" s="253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58"/>
      <c r="R181" s="258"/>
      <c r="S181" s="258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58"/>
      <c r="R182" s="258"/>
      <c r="S182" s="258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58"/>
      <c r="R183" s="258"/>
      <c r="S183" s="258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58"/>
      <c r="R184" s="258"/>
      <c r="S184" s="258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58"/>
      <c r="R185" s="258"/>
      <c r="S185" s="258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58"/>
      <c r="R186" s="258"/>
      <c r="S186" s="258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67"/>
      <c r="R188" s="268"/>
      <c r="S188" s="269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70"/>
      <c r="R189" s="271"/>
      <c r="S189" s="272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73"/>
      <c r="R190" s="274"/>
      <c r="S190" s="275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58"/>
      <c r="R191" s="258"/>
      <c r="S191" s="258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53"/>
      <c r="R192" s="253"/>
      <c r="S192" s="253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53"/>
      <c r="R193" s="253"/>
      <c r="S193" s="253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58"/>
      <c r="R194" s="258"/>
      <c r="S194" s="258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58"/>
      <c r="R195" s="258"/>
      <c r="S195" s="258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58"/>
      <c r="R196" s="258"/>
      <c r="S196" s="258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80"/>
      <c r="R197" s="281"/>
      <c r="S197" s="282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83"/>
      <c r="R198" s="284"/>
      <c r="S198" s="285"/>
    </row>
    <row r="199" spans="1:19" ht="17.25" thickBot="1">
      <c r="A199" s="132" t="s">
        <v>300</v>
      </c>
      <c r="B199" s="291">
        <f>$B$37</f>
        <v>100000</v>
      </c>
      <c r="C199" s="292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86"/>
      <c r="R199" s="287"/>
      <c r="S199" s="28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17" priority="157">
      <formula>AND($N17 &gt; 0, ISNUMBER($N17))</formula>
    </cfRule>
    <cfRule type="expression" dxfId="2516" priority="158">
      <formula>AND($N17 = 0 * ISNUMBER($N17))</formula>
    </cfRule>
    <cfRule type="expression" dxfId="2515" priority="159">
      <formula>AND($N17 &lt; 0, ISNUMBER($N17))</formula>
    </cfRule>
  </conditionalFormatting>
  <conditionalFormatting sqref="A17:F36">
    <cfRule type="expression" dxfId="2514" priority="166">
      <formula>AND($E17 &gt; 0, ISNUMBER($E17))</formula>
    </cfRule>
    <cfRule type="expression" dxfId="2513" priority="167">
      <formula>AND($E17 = 0 * ISNUMBER($E17))</formula>
    </cfRule>
    <cfRule type="expression" dxfId="2512" priority="168">
      <formula>AND($E17 &lt; 0, ISNUMBER($E17))</formula>
    </cfRule>
  </conditionalFormatting>
  <conditionalFormatting sqref="A17:C36 G17:I36">
    <cfRule type="expression" dxfId="2511" priority="163">
      <formula>AND($H17 &gt; 0, ISNUMBER($H17))</formula>
    </cfRule>
    <cfRule type="expression" dxfId="2510" priority="164">
      <formula>AND($H17 = 0 * ISNUMBER($H17))</formula>
    </cfRule>
    <cfRule type="expression" dxfId="2509" priority="165">
      <formula>AND($H17 &lt; 0, ISNUMBER($H17))</formula>
    </cfRule>
  </conditionalFormatting>
  <conditionalFormatting sqref="A17:C36 J17:L36">
    <cfRule type="expression" dxfId="2508" priority="160">
      <formula>AND($K17 &gt; 0, ISNUMBER($K17))</formula>
    </cfRule>
    <cfRule type="expression" dxfId="2507" priority="161">
      <formula>AND($K17 = 0 * ISNUMBER($K17))</formula>
    </cfRule>
    <cfRule type="expression" dxfId="2506" priority="162">
      <formula>AND($K17 &lt; 0, ISNUMBER($K17))</formula>
    </cfRule>
  </conditionalFormatting>
  <conditionalFormatting sqref="D15:F16 E37:F37">
    <cfRule type="expression" dxfId="2505" priority="154">
      <formula>$E$37 &gt; 0</formula>
    </cfRule>
    <cfRule type="expression" dxfId="2504" priority="155">
      <formula>$E$37 = 0</formula>
    </cfRule>
    <cfRule type="expression" dxfId="2503" priority="156">
      <formula>$E$37 &lt; 0</formula>
    </cfRule>
  </conditionalFormatting>
  <conditionalFormatting sqref="G15:I16 H37:I37">
    <cfRule type="expression" dxfId="2502" priority="151">
      <formula>$H$37 &gt; 0</formula>
    </cfRule>
    <cfRule type="expression" dxfId="2501" priority="152">
      <formula>$H$37 = 0</formula>
    </cfRule>
    <cfRule type="expression" dxfId="2500" priority="153">
      <formula>$H$37 &lt; 0</formula>
    </cfRule>
  </conditionalFormatting>
  <conditionalFormatting sqref="J15:L16 K37:L37">
    <cfRule type="expression" dxfId="2499" priority="148">
      <formula>$K$37 &gt; 0</formula>
    </cfRule>
    <cfRule type="expression" dxfId="2498" priority="149">
      <formula>$K$37 = 0</formula>
    </cfRule>
    <cfRule type="expression" dxfId="2497" priority="150">
      <formula>$K$37 &lt; 0</formula>
    </cfRule>
  </conditionalFormatting>
  <conditionalFormatting sqref="M15:O16 N37:O37">
    <cfRule type="expression" dxfId="2496" priority="145">
      <formula>$N$37 &gt; 0</formula>
    </cfRule>
    <cfRule type="expression" dxfId="2495" priority="146">
      <formula>$N$37 = 0</formula>
    </cfRule>
    <cfRule type="expression" dxfId="2494" priority="147">
      <formula>$N$37 &lt; 0</formula>
    </cfRule>
  </conditionalFormatting>
  <conditionalFormatting sqref="A44:C63 M44:O63">
    <cfRule type="expression" dxfId="2493" priority="133">
      <formula>AND($N44 &gt; 0, ISNUMBER($N44))</formula>
    </cfRule>
    <cfRule type="expression" dxfId="2492" priority="134">
      <formula>AND($N44 = 0 * ISNUMBER($N44))</formula>
    </cfRule>
    <cfRule type="expression" dxfId="2491" priority="135">
      <formula>AND($N44 &lt; 0, ISNUMBER($N44))</formula>
    </cfRule>
  </conditionalFormatting>
  <conditionalFormatting sqref="A44:F63">
    <cfRule type="expression" dxfId="2490" priority="142">
      <formula>AND($E44 &gt; 0, ISNUMBER($E44))</formula>
    </cfRule>
    <cfRule type="expression" dxfId="2489" priority="143">
      <formula>AND($E44 = 0 * ISNUMBER($E44))</formula>
    </cfRule>
    <cfRule type="expression" dxfId="2488" priority="144">
      <formula>AND($E44 &lt; 0, ISNUMBER($E44))</formula>
    </cfRule>
  </conditionalFormatting>
  <conditionalFormatting sqref="A44:C63 G44:I63">
    <cfRule type="expression" dxfId="2487" priority="139">
      <formula>AND($H44 &gt; 0, ISNUMBER($H44))</formula>
    </cfRule>
    <cfRule type="expression" dxfId="2486" priority="140">
      <formula>AND($H44 = 0 * ISNUMBER($H44))</formula>
    </cfRule>
    <cfRule type="expression" dxfId="2485" priority="141">
      <formula>AND($H44 &lt; 0, ISNUMBER($H44))</formula>
    </cfRule>
  </conditionalFormatting>
  <conditionalFormatting sqref="A44:C63 J44:L63">
    <cfRule type="expression" dxfId="2484" priority="136">
      <formula>AND($K44 &gt; 0, ISNUMBER($K44))</formula>
    </cfRule>
    <cfRule type="expression" dxfId="2483" priority="137">
      <formula>AND($K44 = 0 * ISNUMBER($K44))</formula>
    </cfRule>
    <cfRule type="expression" dxfId="2482" priority="138">
      <formula>AND($K44 &lt; 0, ISNUMBER($K44))</formula>
    </cfRule>
  </conditionalFormatting>
  <conditionalFormatting sqref="D42:F43 E64:F64">
    <cfRule type="expression" dxfId="2481" priority="130">
      <formula>$E$64 &gt; 0</formula>
    </cfRule>
    <cfRule type="expression" dxfId="2480" priority="131">
      <formula>$E$64 = 0</formula>
    </cfRule>
    <cfRule type="expression" dxfId="2479" priority="132">
      <formula>$E$64 &lt; 0</formula>
    </cfRule>
  </conditionalFormatting>
  <conditionalFormatting sqref="G42:I43 H64:I64">
    <cfRule type="expression" dxfId="2478" priority="127">
      <formula>$H$64 &gt; 0</formula>
    </cfRule>
    <cfRule type="expression" dxfId="2477" priority="128">
      <formula>$H$64 = 0</formula>
    </cfRule>
    <cfRule type="expression" dxfId="2476" priority="129">
      <formula>$H$64 &lt; 0</formula>
    </cfRule>
  </conditionalFormatting>
  <conditionalFormatting sqref="J42:L43 K64:L64">
    <cfRule type="expression" dxfId="2475" priority="124">
      <formula>$K$64 &gt; 0</formula>
    </cfRule>
    <cfRule type="expression" dxfId="2474" priority="125">
      <formula>$K$64 = 0</formula>
    </cfRule>
    <cfRule type="expression" dxfId="2473" priority="126">
      <formula>$K$64 &lt; 0</formula>
    </cfRule>
  </conditionalFormatting>
  <conditionalFormatting sqref="M42:O43 N64:O64">
    <cfRule type="expression" dxfId="2472" priority="121">
      <formula>$N$64 &gt; 0</formula>
    </cfRule>
    <cfRule type="expression" dxfId="2471" priority="122">
      <formula>$N$64 = 0</formula>
    </cfRule>
    <cfRule type="expression" dxfId="2470" priority="123">
      <formula>$N$64 &lt; 0</formula>
    </cfRule>
  </conditionalFormatting>
  <conditionalFormatting sqref="A71:C90 M71:O90">
    <cfRule type="expression" dxfId="2469" priority="109">
      <formula>AND($N71 &gt; 0, ISNUMBER($N71))</formula>
    </cfRule>
    <cfRule type="expression" dxfId="2468" priority="110">
      <formula>AND($N71 = 0 * ISNUMBER($N71))</formula>
    </cfRule>
    <cfRule type="expression" dxfId="2467" priority="111">
      <formula>AND($N71 &lt; 0, ISNUMBER($N71))</formula>
    </cfRule>
  </conditionalFormatting>
  <conditionalFormatting sqref="A71:F90">
    <cfRule type="expression" dxfId="2466" priority="118">
      <formula>AND($E71 &gt; 0, ISNUMBER($E71))</formula>
    </cfRule>
    <cfRule type="expression" dxfId="2465" priority="119">
      <formula>AND($E71 = 0 * ISNUMBER($E71))</formula>
    </cfRule>
    <cfRule type="expression" dxfId="2464" priority="120">
      <formula>AND($E71 &lt; 0, ISNUMBER($E71))</formula>
    </cfRule>
  </conditionalFormatting>
  <conditionalFormatting sqref="A71:C90 G71:I90">
    <cfRule type="expression" dxfId="2463" priority="115">
      <formula>AND($H71 &gt; 0, ISNUMBER($H71))</formula>
    </cfRule>
    <cfRule type="expression" dxfId="2462" priority="116">
      <formula>AND($H71 = 0 * ISNUMBER($H71))</formula>
    </cfRule>
    <cfRule type="expression" dxfId="2461" priority="117">
      <formula>AND($H71 &lt; 0, ISNUMBER($H71))</formula>
    </cfRule>
  </conditionalFormatting>
  <conditionalFormatting sqref="A71:C90 J71:L90">
    <cfRule type="expression" dxfId="2460" priority="112">
      <formula>AND($K71 &gt; 0, ISNUMBER($K71))</formula>
    </cfRule>
    <cfRule type="expression" dxfId="2459" priority="113">
      <formula>AND($K71 = 0 * ISNUMBER($K71))</formula>
    </cfRule>
    <cfRule type="expression" dxfId="2458" priority="114">
      <formula>AND($K71 &lt; 0, ISNUMBER($K71))</formula>
    </cfRule>
  </conditionalFormatting>
  <conditionalFormatting sqref="D69:F70 E91:F91">
    <cfRule type="expression" dxfId="2457" priority="106">
      <formula>$E$91 &gt; 0</formula>
    </cfRule>
    <cfRule type="expression" dxfId="2456" priority="107">
      <formula>$E$91 = 0</formula>
    </cfRule>
    <cfRule type="expression" dxfId="2455" priority="108">
      <formula>$E$91 &lt; 0</formula>
    </cfRule>
  </conditionalFormatting>
  <conditionalFormatting sqref="G69:I70 H91:I91">
    <cfRule type="expression" dxfId="2454" priority="103">
      <formula>$H$91 &gt; 0</formula>
    </cfRule>
    <cfRule type="expression" dxfId="2453" priority="104">
      <formula>$H$91 = 0</formula>
    </cfRule>
    <cfRule type="expression" dxfId="2452" priority="105">
      <formula>$H$91 &lt; 0</formula>
    </cfRule>
  </conditionalFormatting>
  <conditionalFormatting sqref="J69:L70 K91:L91">
    <cfRule type="expression" dxfId="2451" priority="100">
      <formula>$K$91 &gt; 0</formula>
    </cfRule>
    <cfRule type="expression" dxfId="2450" priority="101">
      <formula>$K$91 = 0</formula>
    </cfRule>
    <cfRule type="expression" dxfId="2449" priority="102">
      <formula>$K$91 &lt; 0</formula>
    </cfRule>
  </conditionalFormatting>
  <conditionalFormatting sqref="M69:O70 N91:O91">
    <cfRule type="expression" dxfId="2448" priority="97">
      <formula>$N$91 &gt; 0</formula>
    </cfRule>
    <cfRule type="expression" dxfId="2447" priority="98">
      <formula>$N$91 = 0</formula>
    </cfRule>
    <cfRule type="expression" dxfId="2446" priority="99">
      <formula>$N$91 &lt; 0</formula>
    </cfRule>
  </conditionalFormatting>
  <conditionalFormatting sqref="A98:C117 M98:O117">
    <cfRule type="expression" dxfId="2445" priority="85">
      <formula>AND($N98 &gt; 0, ISNUMBER($N98))</formula>
    </cfRule>
    <cfRule type="expression" dxfId="2444" priority="86">
      <formula>AND($N98 = 0 * ISNUMBER($N98))</formula>
    </cfRule>
    <cfRule type="expression" dxfId="2443" priority="87">
      <formula>AND($N98 &lt; 0, ISNUMBER($N98))</formula>
    </cfRule>
  </conditionalFormatting>
  <conditionalFormatting sqref="A98:F117">
    <cfRule type="expression" dxfId="2442" priority="94">
      <formula>AND($E98 &gt; 0, ISNUMBER($E98))</formula>
    </cfRule>
    <cfRule type="expression" dxfId="2441" priority="95">
      <formula>AND($E98 = 0 * ISNUMBER($E98))</formula>
    </cfRule>
    <cfRule type="expression" dxfId="2440" priority="96">
      <formula>AND($E98 &lt; 0, ISNUMBER($E98))</formula>
    </cfRule>
  </conditionalFormatting>
  <conditionalFormatting sqref="A98:C117 G98:I117">
    <cfRule type="expression" dxfId="2439" priority="91">
      <formula>AND($H98 &gt; 0, ISNUMBER($H98))</formula>
    </cfRule>
    <cfRule type="expression" dxfId="2438" priority="92">
      <formula>AND($H98 = 0 * ISNUMBER($H98))</formula>
    </cfRule>
    <cfRule type="expression" dxfId="2437" priority="93">
      <formula>AND($H98 &lt; 0, ISNUMBER($H98))</formula>
    </cfRule>
  </conditionalFormatting>
  <conditionalFormatting sqref="A98:C117 J98:L117">
    <cfRule type="expression" dxfId="2436" priority="88">
      <formula>AND($K98 &gt; 0, ISNUMBER($K98))</formula>
    </cfRule>
    <cfRule type="expression" dxfId="2435" priority="89">
      <formula>AND($K98 = 0 * ISNUMBER($K98))</formula>
    </cfRule>
    <cfRule type="expression" dxfId="2434" priority="90">
      <formula>AND($K98 &lt; 0, ISNUMBER($K98))</formula>
    </cfRule>
  </conditionalFormatting>
  <conditionalFormatting sqref="D96:F97 E118:F118">
    <cfRule type="expression" dxfId="2433" priority="82">
      <formula>$E$118 &gt; 0</formula>
    </cfRule>
    <cfRule type="expression" dxfId="2432" priority="83">
      <formula>$E$118 = 0</formula>
    </cfRule>
    <cfRule type="expression" dxfId="2431" priority="84">
      <formula>$E$118 &lt; 0</formula>
    </cfRule>
  </conditionalFormatting>
  <conditionalFormatting sqref="G96:I97 H118:I118">
    <cfRule type="expression" dxfId="2430" priority="79">
      <formula>$H$118 &gt; 0</formula>
    </cfRule>
    <cfRule type="expression" dxfId="2429" priority="80">
      <formula>$H$118 = 0</formula>
    </cfRule>
    <cfRule type="expression" dxfId="2428" priority="81">
      <formula>$H$118 &lt; 0</formula>
    </cfRule>
  </conditionalFormatting>
  <conditionalFormatting sqref="J96:L97 K118:L118">
    <cfRule type="expression" dxfId="2427" priority="76">
      <formula>$K$118 &gt; 0</formula>
    </cfRule>
    <cfRule type="expression" dxfId="2426" priority="77">
      <formula>$K$118 = 0</formula>
    </cfRule>
    <cfRule type="expression" dxfId="2425" priority="78">
      <formula>$K$118 &lt; 0</formula>
    </cfRule>
  </conditionalFormatting>
  <conditionalFormatting sqref="M96:O97 N118:O118">
    <cfRule type="expression" dxfId="2424" priority="73">
      <formula>$N$118 &gt; 0</formula>
    </cfRule>
    <cfRule type="expression" dxfId="2423" priority="74">
      <formula>$N$118 = 0</formula>
    </cfRule>
    <cfRule type="expression" dxfId="2422" priority="75">
      <formula>$N$118 &lt; 0</formula>
    </cfRule>
  </conditionalFormatting>
  <conditionalFormatting sqref="A125:C144 M125:O144">
    <cfRule type="expression" dxfId="2421" priority="61">
      <formula>AND($N125 &gt; 0, ISNUMBER($N125))</formula>
    </cfRule>
    <cfRule type="expression" dxfId="2420" priority="62">
      <formula>AND($N125 = 0 * ISNUMBER($N125))</formula>
    </cfRule>
    <cfRule type="expression" dxfId="2419" priority="63">
      <formula>AND($N125 &lt; 0, ISNUMBER($N125))</formula>
    </cfRule>
  </conditionalFormatting>
  <conditionalFormatting sqref="A125:F144">
    <cfRule type="expression" dxfId="2418" priority="70">
      <formula>AND($E125 &gt; 0, ISNUMBER($E125))</formula>
    </cfRule>
    <cfRule type="expression" dxfId="2417" priority="71">
      <formula>AND($E125 = 0 * ISNUMBER($E125))</formula>
    </cfRule>
    <cfRule type="expression" dxfId="2416" priority="72">
      <formula>AND($E125 &lt; 0, ISNUMBER($E125))</formula>
    </cfRule>
  </conditionalFormatting>
  <conditionalFormatting sqref="A125:C144 G125:I144">
    <cfRule type="expression" dxfId="2415" priority="67">
      <formula>AND($H125 &gt; 0, ISNUMBER($H125))</formula>
    </cfRule>
    <cfRule type="expression" dxfId="2414" priority="68">
      <formula>AND($H125 = 0 * ISNUMBER($H125))</formula>
    </cfRule>
    <cfRule type="expression" dxfId="2413" priority="69">
      <formula>AND($H125 &lt; 0, ISNUMBER($H125))</formula>
    </cfRule>
  </conditionalFormatting>
  <conditionalFormatting sqref="A125:C144 J125:L144">
    <cfRule type="expression" dxfId="2412" priority="64">
      <formula>AND($K125 &gt; 0, ISNUMBER($K125))</formula>
    </cfRule>
    <cfRule type="expression" dxfId="2411" priority="65">
      <formula>AND($K125 = 0 * ISNUMBER($K125))</formula>
    </cfRule>
    <cfRule type="expression" dxfId="2410" priority="66">
      <formula>AND($K125 &lt; 0, ISNUMBER($K125))</formula>
    </cfRule>
  </conditionalFormatting>
  <conditionalFormatting sqref="D123:F124 E145:F145">
    <cfRule type="expression" dxfId="2409" priority="58">
      <formula>$E$145 &gt; 0</formula>
    </cfRule>
    <cfRule type="expression" dxfId="2408" priority="59">
      <formula>$E$145 = 0</formula>
    </cfRule>
    <cfRule type="expression" dxfId="2407" priority="60">
      <formula>$E$145 &lt; 0</formula>
    </cfRule>
  </conditionalFormatting>
  <conditionalFormatting sqref="G123:I124 H145:I145">
    <cfRule type="expression" dxfId="2406" priority="55">
      <formula>$H$145 &gt; 0</formula>
    </cfRule>
    <cfRule type="expression" dxfId="2405" priority="56">
      <formula>$H$145 = 0</formula>
    </cfRule>
    <cfRule type="expression" dxfId="2404" priority="57">
      <formula>$H$145 &lt; 0</formula>
    </cfRule>
  </conditionalFormatting>
  <conditionalFormatting sqref="J123:L124 K145:L145">
    <cfRule type="expression" dxfId="2403" priority="52">
      <formula>$K$145 &gt; 0</formula>
    </cfRule>
    <cfRule type="expression" dxfId="2402" priority="53">
      <formula>$K$145 = 0</formula>
    </cfRule>
    <cfRule type="expression" dxfId="2401" priority="54">
      <formula>$K$145 &lt; 0</formula>
    </cfRule>
  </conditionalFormatting>
  <conditionalFormatting sqref="M123:O124 N145:O145">
    <cfRule type="expression" dxfId="2400" priority="49">
      <formula>$N$145 &gt; 0</formula>
    </cfRule>
    <cfRule type="expression" dxfId="2399" priority="50">
      <formula>$N$145 = 0</formula>
    </cfRule>
    <cfRule type="expression" dxfId="2398" priority="51">
      <formula>$N$145 &lt; 0</formula>
    </cfRule>
  </conditionalFormatting>
  <conditionalFormatting sqref="A152:C171 M152:O171">
    <cfRule type="expression" dxfId="2397" priority="37">
      <formula>AND($N152 &gt; 0, ISNUMBER($N152))</formula>
    </cfRule>
    <cfRule type="expression" dxfId="2396" priority="38">
      <formula>AND($N152 = 0 * ISNUMBER($N152))</formula>
    </cfRule>
    <cfRule type="expression" dxfId="2395" priority="39">
      <formula>AND($N152 &lt; 0, ISNUMBER($N152))</formula>
    </cfRule>
  </conditionalFormatting>
  <conditionalFormatting sqref="A152:F171">
    <cfRule type="expression" dxfId="2394" priority="46">
      <formula>AND($E152 &gt; 0, ISNUMBER($E152))</formula>
    </cfRule>
    <cfRule type="expression" dxfId="2393" priority="47">
      <formula>AND($E152 = 0 * ISNUMBER($E152))</formula>
    </cfRule>
    <cfRule type="expression" dxfId="2392" priority="48">
      <formula>AND($E152 &lt; 0, ISNUMBER($E152))</formula>
    </cfRule>
  </conditionalFormatting>
  <conditionalFormatting sqref="A152:C171 G152:I171">
    <cfRule type="expression" dxfId="2391" priority="43">
      <formula>AND($H152 &gt; 0, ISNUMBER($H152))</formula>
    </cfRule>
    <cfRule type="expression" dxfId="2390" priority="44">
      <formula>AND($H152 = 0 * ISNUMBER($H152))</formula>
    </cfRule>
    <cfRule type="expression" dxfId="2389" priority="45">
      <formula>AND($H152 &lt; 0, ISNUMBER($H152))</formula>
    </cfRule>
  </conditionalFormatting>
  <conditionalFormatting sqref="A152:C171 J152:L171">
    <cfRule type="expression" dxfId="2388" priority="40">
      <formula>AND($K152 &gt; 0, ISNUMBER($K152))</formula>
    </cfRule>
    <cfRule type="expression" dxfId="2387" priority="41">
      <formula>AND($K152 = 0 * ISNUMBER($K152))</formula>
    </cfRule>
    <cfRule type="expression" dxfId="2386" priority="42">
      <formula>AND($K152 &lt; 0, ISNUMBER($K152))</formula>
    </cfRule>
  </conditionalFormatting>
  <conditionalFormatting sqref="D150:F151 E172:F172">
    <cfRule type="expression" dxfId="2385" priority="34">
      <formula>$E$172 &gt; 0</formula>
    </cfRule>
    <cfRule type="expression" dxfId="2384" priority="35">
      <formula>$E$172 = 0</formula>
    </cfRule>
    <cfRule type="expression" dxfId="2383" priority="36">
      <formula>$E$172 &lt; 0</formula>
    </cfRule>
  </conditionalFormatting>
  <conditionalFormatting sqref="G150:I151 H172:I172">
    <cfRule type="expression" dxfId="2382" priority="31">
      <formula>$H$172 &gt; 0</formula>
    </cfRule>
    <cfRule type="expression" dxfId="2381" priority="32">
      <formula>$H$172 = 0</formula>
    </cfRule>
    <cfRule type="expression" dxfId="2380" priority="33">
      <formula>$H$172 &lt; 0</formula>
    </cfRule>
  </conditionalFormatting>
  <conditionalFormatting sqref="J150:L151 K172:L172">
    <cfRule type="expression" dxfId="2379" priority="28">
      <formula>$K$172 &gt; 0</formula>
    </cfRule>
    <cfRule type="expression" dxfId="2378" priority="29">
      <formula>$K$172 = 0</formula>
    </cfRule>
    <cfRule type="expression" dxfId="2377" priority="30">
      <formula>$K$172 &lt; 0</formula>
    </cfRule>
  </conditionalFormatting>
  <conditionalFormatting sqref="M150:O151 N172:O172">
    <cfRule type="expression" dxfId="2376" priority="25">
      <formula>$N$172 &gt; 0</formula>
    </cfRule>
    <cfRule type="expression" dxfId="2375" priority="26">
      <formula>$N$172 = 0</formula>
    </cfRule>
    <cfRule type="expression" dxfId="2374" priority="27">
      <formula>$N$172 &lt; 0</formula>
    </cfRule>
  </conditionalFormatting>
  <conditionalFormatting sqref="A179:C198 M179:O198">
    <cfRule type="expression" dxfId="2373" priority="13">
      <formula>AND($N179 &gt; 0, ISNUMBER($N179))</formula>
    </cfRule>
    <cfRule type="expression" dxfId="2372" priority="14">
      <formula>AND($N179 = 0 * ISNUMBER($N179))</formula>
    </cfRule>
    <cfRule type="expression" dxfId="2371" priority="15">
      <formula>AND($N179 &lt; 0, ISNUMBER($N179))</formula>
    </cfRule>
  </conditionalFormatting>
  <conditionalFormatting sqref="A179:F198">
    <cfRule type="expression" dxfId="2370" priority="22">
      <formula>AND($E179 &gt; 0, ISNUMBER($E179))</formula>
    </cfRule>
    <cfRule type="expression" dxfId="2369" priority="23">
      <formula>AND($E179 = 0 * ISNUMBER($E179))</formula>
    </cfRule>
    <cfRule type="expression" dxfId="2368" priority="24">
      <formula>AND($E179 &lt; 0, ISNUMBER($E179))</formula>
    </cfRule>
  </conditionalFormatting>
  <conditionalFormatting sqref="A179:C198 G179:I198">
    <cfRule type="expression" dxfId="2367" priority="19">
      <formula>AND($H179 &gt; 0, ISNUMBER($H179))</formula>
    </cfRule>
    <cfRule type="expression" dxfId="2366" priority="20">
      <formula>AND($H179 = 0 * ISNUMBER($H179))</formula>
    </cfRule>
    <cfRule type="expression" dxfId="2365" priority="21">
      <formula>AND($H179 &lt; 0, ISNUMBER($H179))</formula>
    </cfRule>
  </conditionalFormatting>
  <conditionalFormatting sqref="A179:C198 J179:L198">
    <cfRule type="expression" dxfId="2364" priority="16">
      <formula>AND($K179 &gt; 0, ISNUMBER($K179))</formula>
    </cfRule>
    <cfRule type="expression" dxfId="2363" priority="17">
      <formula>AND($K179 = 0 * ISNUMBER($K179))</formula>
    </cfRule>
    <cfRule type="expression" dxfId="2362" priority="18">
      <formula>AND($K179 &lt; 0, ISNUMBER($K179))</formula>
    </cfRule>
  </conditionalFormatting>
  <conditionalFormatting sqref="D177:F178 E199:F199">
    <cfRule type="expression" dxfId="2361" priority="10">
      <formula>$E$199 &gt; 0</formula>
    </cfRule>
    <cfRule type="expression" dxfId="2360" priority="11">
      <formula>$E$199 = 0</formula>
    </cfRule>
    <cfRule type="expression" dxfId="2359" priority="12">
      <formula>$E$199 &lt; 0</formula>
    </cfRule>
  </conditionalFormatting>
  <conditionalFormatting sqref="G177:I178 H199:I199">
    <cfRule type="expression" dxfId="2358" priority="7">
      <formula>$H$199 &gt; 0</formula>
    </cfRule>
    <cfRule type="expression" dxfId="2357" priority="8">
      <formula>$H$199 = 0</formula>
    </cfRule>
    <cfRule type="expression" dxfId="2356" priority="9">
      <formula>$H$199 &lt; 0</formula>
    </cfRule>
  </conditionalFormatting>
  <conditionalFormatting sqref="J177:L178 K199:L199">
    <cfRule type="expression" dxfId="2355" priority="4">
      <formula>$K$199 &gt; 0</formula>
    </cfRule>
    <cfRule type="expression" dxfId="2354" priority="5">
      <formula>$K$199 = 0</formula>
    </cfRule>
    <cfRule type="expression" dxfId="2353" priority="6">
      <formula>$K$199 &lt; 0</formula>
    </cfRule>
  </conditionalFormatting>
  <conditionalFormatting sqref="M177:O178 N199:O199">
    <cfRule type="expression" dxfId="2352" priority="1">
      <formula>$N$199 &gt; 0</formula>
    </cfRule>
    <cfRule type="expression" dxfId="2351" priority="2">
      <formula>$N$199 = 0</formula>
    </cfRule>
    <cfRule type="expression" dxfId="23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44353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350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358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48"/>
      <c r="I3" s="249"/>
      <c r="J3" s="4" t="s">
        <v>7</v>
      </c>
      <c r="K3" s="244" t="s">
        <v>351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352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349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48"/>
      <c r="I5" s="249"/>
      <c r="J5" s="4" t="s">
        <v>15</v>
      </c>
      <c r="K5" s="244" t="s">
        <v>353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354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48"/>
      <c r="I7" s="249"/>
      <c r="J7" s="4" t="s">
        <v>21</v>
      </c>
      <c r="K7" s="244" t="s">
        <v>355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/>
      <c r="L8" s="245"/>
      <c r="M8" s="245"/>
      <c r="N8" s="245"/>
      <c r="O8" s="246"/>
      <c r="Q8" s="232" t="s">
        <v>27</v>
      </c>
      <c r="R8" s="234"/>
    </row>
    <row r="9" spans="1:19" ht="17.25" thickBot="1">
      <c r="A9" s="118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48"/>
      <c r="I9" s="249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 t="s">
        <v>356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50" t="s">
        <v>357</v>
      </c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48"/>
      <c r="I11" s="249"/>
      <c r="J11" s="7" t="s">
        <v>32</v>
      </c>
      <c r="K11" s="250" t="s">
        <v>348</v>
      </c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180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97" t="s">
        <v>39</v>
      </c>
      <c r="B15" s="298" t="str">
        <f>TEXT($G$1, "[$-ko-KR]yyyy-mm-dd(ddd) ") &amp; "오전 00:00"</f>
        <v>2021-06-06(일) 오전 00:00</v>
      </c>
      <c r="C15" s="299"/>
      <c r="D15" s="255" t="str">
        <f>TEXT($G$1, "[$-ko-KR]yyyy-mm-dd(ddd) ") &amp; "오후 14:00"</f>
        <v>2021-06-06(일) 오후 14:00</v>
      </c>
      <c r="E15" s="256"/>
      <c r="F15" s="257"/>
      <c r="G15" s="255" t="str">
        <f>TEXT($G$1, "[$-ko-KR]yyyy-mm-dd(ddd) ") &amp; "오후 19:00"</f>
        <v>2021-06-06(일) 오후 19:00</v>
      </c>
      <c r="H15" s="256"/>
      <c r="I15" s="257"/>
      <c r="J15" s="255" t="str">
        <f>TEXT($G$1, "[$-ko-KR]yyyy-mm-dd(ddd) ") &amp; "오후 21:00"</f>
        <v>2021-06-06(일) 오후 21:00</v>
      </c>
      <c r="K15" s="256"/>
      <c r="L15" s="257"/>
      <c r="M15" s="255" t="str">
        <f>TEXT($G$1+1, "[$-ko-KR]yyyy-mm-dd(ddd) ") &amp; "오전 00:00"</f>
        <v>2021-06-07(월) 오전 00:00</v>
      </c>
      <c r="N15" s="256"/>
      <c r="O15" s="257"/>
      <c r="Q15" s="253"/>
      <c r="R15" s="253"/>
      <c r="S15" s="253"/>
    </row>
    <row r="16" spans="1:19" ht="17.25" customHeight="1" thickBot="1">
      <c r="A16" s="29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53"/>
      <c r="R17" s="253"/>
      <c r="S17" s="25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53"/>
      <c r="R18" s="253"/>
      <c r="S18" s="253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58"/>
      <c r="R19" s="258"/>
      <c r="S19" s="258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58"/>
      <c r="R20" s="258"/>
      <c r="S20" s="258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58"/>
      <c r="R21" s="258"/>
      <c r="S21" s="25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8"/>
      <c r="R22" s="258"/>
      <c r="S22" s="25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8"/>
      <c r="R23" s="258"/>
      <c r="S23" s="25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8"/>
      <c r="R24" s="258"/>
      <c r="S24" s="25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8"/>
      <c r="R29" s="258"/>
      <c r="S29" s="25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8"/>
      <c r="R32" s="258"/>
      <c r="S32" s="25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180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93" t="s">
        <v>55</v>
      </c>
      <c r="B42" s="295" t="str">
        <f>TEXT($G$1, "[$-ko-KR]yyyy-mm-dd(ddd) ") &amp; "오전 00:00"</f>
        <v>2021-06-06(일) 오전 00:00</v>
      </c>
      <c r="C42" s="296"/>
      <c r="D42" s="255" t="str">
        <f>TEXT($G$1, "[$-ko-KR]yyyy-mm-dd(ddd) ") &amp; "오후 14:00"</f>
        <v>2021-06-06(일) 오후 14:00</v>
      </c>
      <c r="E42" s="256"/>
      <c r="F42" s="257"/>
      <c r="G42" s="255" t="str">
        <f>TEXT($G$1, "[$-ko-KR]yyyy-mm-dd(ddd) ") &amp; "오후 19:00"</f>
        <v>2021-06-06(일) 오후 19:00</v>
      </c>
      <c r="H42" s="256"/>
      <c r="I42" s="257"/>
      <c r="J42" s="255" t="str">
        <f>TEXT($G$1, "[$-ko-KR]yyyy-mm-dd(ddd) ") &amp; "오후 21:00"</f>
        <v>2021-06-06(일) 오후 21:00</v>
      </c>
      <c r="K42" s="256"/>
      <c r="L42" s="257"/>
      <c r="M42" s="255" t="str">
        <f>TEXT($G$1+1, "[$-ko-KR]yyyy-mm-dd(ddd) ") &amp; "오전 00:00"</f>
        <v>2021-06-07(월) 오전 00:00</v>
      </c>
      <c r="N42" s="256"/>
      <c r="O42" s="257"/>
      <c r="Q42" s="253"/>
      <c r="R42" s="253"/>
      <c r="S42" s="253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53"/>
      <c r="R44" s="253"/>
      <c r="S44" s="253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53"/>
      <c r="R45" s="253"/>
      <c r="S45" s="253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58"/>
      <c r="R46" s="258"/>
      <c r="S46" s="258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58"/>
      <c r="R47" s="258"/>
      <c r="S47" s="258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58"/>
      <c r="R48" s="258"/>
      <c r="S48" s="258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58"/>
      <c r="R49" s="258"/>
      <c r="S49" s="258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58"/>
      <c r="R50" s="258"/>
      <c r="S50" s="258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58"/>
      <c r="R51" s="258"/>
      <c r="S51" s="258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67"/>
      <c r="R53" s="268"/>
      <c r="S53" s="269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70"/>
      <c r="R54" s="271"/>
      <c r="S54" s="272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73"/>
      <c r="R55" s="274"/>
      <c r="S55" s="275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58"/>
      <c r="R56" s="258"/>
      <c r="S56" s="258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53"/>
      <c r="R57" s="253"/>
      <c r="S57" s="253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53"/>
      <c r="R58" s="253"/>
      <c r="S58" s="253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58"/>
      <c r="R59" s="258"/>
      <c r="S59" s="258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58"/>
      <c r="R60" s="258"/>
      <c r="S60" s="258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58"/>
      <c r="R61" s="258"/>
      <c r="S61" s="258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80"/>
      <c r="R62" s="281"/>
      <c r="S62" s="282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83"/>
      <c r="R63" s="284"/>
      <c r="S63" s="285"/>
    </row>
    <row r="64" spans="1:19" ht="17.25" customHeight="1" thickBot="1">
      <c r="A64" s="132" t="s">
        <v>300</v>
      </c>
      <c r="B64" s="291">
        <f>$B$37</f>
        <v>100000</v>
      </c>
      <c r="C64" s="292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180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93" t="s">
        <v>55</v>
      </c>
      <c r="B69" s="295" t="str">
        <f>TEXT($G$1, "[$-ko-KR]yyyy-mm-dd(ddd) ") &amp; "오전 00:00"</f>
        <v>2021-06-06(일) 오전 00:00</v>
      </c>
      <c r="C69" s="296"/>
      <c r="D69" s="255" t="str">
        <f>TEXT($G$1, "[$-ko-KR]yyyy-mm-dd(ddd) ") &amp; "오후 14:00"</f>
        <v>2021-06-06(일) 오후 14:00</v>
      </c>
      <c r="E69" s="256"/>
      <c r="F69" s="257"/>
      <c r="G69" s="255" t="str">
        <f>TEXT($G$1, "[$-ko-KR]yyyy-mm-dd(ddd) ") &amp; "오후 19:00"</f>
        <v>2021-06-06(일) 오후 19:00</v>
      </c>
      <c r="H69" s="256"/>
      <c r="I69" s="257"/>
      <c r="J69" s="255" t="str">
        <f>TEXT($G$1, "[$-ko-KR]yyyy-mm-dd(ddd) ") &amp; "오후 21:00"</f>
        <v>2021-06-06(일) 오후 21:00</v>
      </c>
      <c r="K69" s="256"/>
      <c r="L69" s="257"/>
      <c r="M69" s="255" t="str">
        <f>TEXT($G$1+1, "[$-ko-KR]yyyy-mm-dd(ddd) ") &amp; "오전 00:00"</f>
        <v>2021-06-07(월) 오전 00:00</v>
      </c>
      <c r="N69" s="256"/>
      <c r="O69" s="257"/>
      <c r="Q69" s="253"/>
      <c r="R69" s="253"/>
      <c r="S69" s="253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53"/>
      <c r="R71" s="253"/>
      <c r="S71" s="253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53"/>
      <c r="R72" s="253"/>
      <c r="S72" s="253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58"/>
      <c r="R73" s="258"/>
      <c r="S73" s="258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58"/>
      <c r="R74" s="258"/>
      <c r="S74" s="258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58"/>
      <c r="R75" s="258"/>
      <c r="S75" s="258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58"/>
      <c r="R76" s="258"/>
      <c r="S76" s="258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58"/>
      <c r="R77" s="258"/>
      <c r="S77" s="258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58"/>
      <c r="R78" s="258"/>
      <c r="S78" s="258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67"/>
      <c r="R80" s="268"/>
      <c r="S80" s="269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70"/>
      <c r="R81" s="271"/>
      <c r="S81" s="272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73"/>
      <c r="R82" s="274"/>
      <c r="S82" s="275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58"/>
      <c r="R83" s="258"/>
      <c r="S83" s="258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53"/>
      <c r="R84" s="253"/>
      <c r="S84" s="253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53"/>
      <c r="R85" s="253"/>
      <c r="S85" s="253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58"/>
      <c r="R86" s="258"/>
      <c r="S86" s="258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58"/>
      <c r="R87" s="258"/>
      <c r="S87" s="258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58"/>
      <c r="R88" s="258"/>
      <c r="S88" s="258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80"/>
      <c r="R89" s="281"/>
      <c r="S89" s="282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83"/>
      <c r="R90" s="284"/>
      <c r="S90" s="285"/>
    </row>
    <row r="91" spans="1:19" ht="17.25" thickBot="1">
      <c r="A91" s="132" t="s">
        <v>300</v>
      </c>
      <c r="B91" s="291">
        <f>$B$37</f>
        <v>100000</v>
      </c>
      <c r="C91" s="292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180" t="s">
        <v>297</v>
      </c>
      <c r="B95" s="232" t="s">
        <v>49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93" t="s">
        <v>55</v>
      </c>
      <c r="B96" s="295" t="str">
        <f>TEXT($G$1, "[$-ko-KR]yyyy-mm-dd(ddd) ") &amp; "오전 00:00"</f>
        <v>2021-06-06(일) 오전 00:00</v>
      </c>
      <c r="C96" s="296"/>
      <c r="D96" s="255" t="str">
        <f>TEXT($G$1, "[$-ko-KR]yyyy-mm-dd(ddd) ") &amp; "오후 14:00"</f>
        <v>2021-06-06(일) 오후 14:00</v>
      </c>
      <c r="E96" s="256"/>
      <c r="F96" s="257"/>
      <c r="G96" s="255" t="str">
        <f>TEXT($G$1, "[$-ko-KR]yyyy-mm-dd(ddd) ") &amp; "오후 19:00"</f>
        <v>2021-06-06(일) 오후 19:00</v>
      </c>
      <c r="H96" s="256"/>
      <c r="I96" s="257"/>
      <c r="J96" s="255" t="str">
        <f>TEXT($G$1, "[$-ko-KR]yyyy-mm-dd(ddd) ") &amp; "오후 21:00"</f>
        <v>2021-06-06(일) 오후 21:00</v>
      </c>
      <c r="K96" s="256"/>
      <c r="L96" s="257"/>
      <c r="M96" s="255" t="str">
        <f>TEXT($G$1+1, "[$-ko-KR]yyyy-mm-dd(ddd) ") &amp; "오전 00:00"</f>
        <v>2021-06-07(월) 오전 00:00</v>
      </c>
      <c r="N96" s="256"/>
      <c r="O96" s="257"/>
      <c r="Q96" s="253"/>
      <c r="R96" s="253"/>
      <c r="S96" s="253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53"/>
      <c r="R98" s="253"/>
      <c r="S98" s="253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53"/>
      <c r="R99" s="253"/>
      <c r="S99" s="253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58"/>
      <c r="R100" s="258"/>
      <c r="S100" s="258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58"/>
      <c r="R101" s="258"/>
      <c r="S101" s="258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58"/>
      <c r="R102" s="258"/>
      <c r="S102" s="258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58"/>
      <c r="R103" s="258"/>
      <c r="S103" s="258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58"/>
      <c r="R104" s="258"/>
      <c r="S104" s="258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58"/>
      <c r="R105" s="258"/>
      <c r="S105" s="258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67"/>
      <c r="R107" s="268"/>
      <c r="S107" s="269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70"/>
      <c r="R108" s="271"/>
      <c r="S108" s="272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73"/>
      <c r="R109" s="274"/>
      <c r="S109" s="275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58"/>
      <c r="R110" s="258"/>
      <c r="S110" s="258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53"/>
      <c r="R111" s="253"/>
      <c r="S111" s="253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53"/>
      <c r="R112" s="253"/>
      <c r="S112" s="253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58"/>
      <c r="R113" s="258"/>
      <c r="S113" s="258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58"/>
      <c r="R114" s="258"/>
      <c r="S114" s="258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58"/>
      <c r="R115" s="258"/>
      <c r="S115" s="258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80"/>
      <c r="R116" s="281"/>
      <c r="S116" s="282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83"/>
      <c r="R117" s="284"/>
      <c r="S117" s="285"/>
    </row>
    <row r="118" spans="1:19" ht="17.25" thickBot="1">
      <c r="A118" s="132" t="s">
        <v>300</v>
      </c>
      <c r="B118" s="291">
        <f>$B$37</f>
        <v>100000</v>
      </c>
      <c r="C118" s="292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180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93" t="s">
        <v>55</v>
      </c>
      <c r="B123" s="295" t="str">
        <f>TEXT($G$1, "[$-ko-KR]yyyy-mm-dd(ddd) ") &amp; "오전 00:00"</f>
        <v>2021-06-06(일) 오전 00:00</v>
      </c>
      <c r="C123" s="296"/>
      <c r="D123" s="255" t="str">
        <f>TEXT($G$1, "[$-ko-KR]yyyy-mm-dd(ddd) ") &amp; "오후 14:00"</f>
        <v>2021-06-06(일) 오후 14:00</v>
      </c>
      <c r="E123" s="256"/>
      <c r="F123" s="257"/>
      <c r="G123" s="255" t="str">
        <f>TEXT($G$1, "[$-ko-KR]yyyy-mm-dd(ddd) ") &amp; "오후 19:00"</f>
        <v>2021-06-06(일) 오후 19:00</v>
      </c>
      <c r="H123" s="256"/>
      <c r="I123" s="257"/>
      <c r="J123" s="255" t="str">
        <f>TEXT($G$1, "[$-ko-KR]yyyy-mm-dd(ddd) ") &amp; "오후 21:00"</f>
        <v>2021-06-06(일) 오후 21:00</v>
      </c>
      <c r="K123" s="256"/>
      <c r="L123" s="257"/>
      <c r="M123" s="255" t="str">
        <f>TEXT($G$1+1, "[$-ko-KR]yyyy-mm-dd(ddd) ") &amp; "오전 00:00"</f>
        <v>2021-06-07(월) 오전 00:00</v>
      </c>
      <c r="N123" s="256"/>
      <c r="O123" s="257"/>
      <c r="Q123" s="253"/>
      <c r="R123" s="253"/>
      <c r="S123" s="253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53"/>
      <c r="R125" s="253"/>
      <c r="S125" s="253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53"/>
      <c r="R126" s="253"/>
      <c r="S126" s="253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58"/>
      <c r="R127" s="258"/>
      <c r="S127" s="258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58"/>
      <c r="R128" s="258"/>
      <c r="S128" s="258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58"/>
      <c r="R129" s="258"/>
      <c r="S129" s="258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58"/>
      <c r="R130" s="258"/>
      <c r="S130" s="258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58"/>
      <c r="R131" s="258"/>
      <c r="S131" s="258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58"/>
      <c r="R132" s="258"/>
      <c r="S132" s="258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67"/>
      <c r="R134" s="268"/>
      <c r="S134" s="269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70"/>
      <c r="R135" s="271"/>
      <c r="S135" s="272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73"/>
      <c r="R136" s="274"/>
      <c r="S136" s="275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58"/>
      <c r="R137" s="258"/>
      <c r="S137" s="258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53"/>
      <c r="R138" s="253"/>
      <c r="S138" s="253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53"/>
      <c r="R139" s="253"/>
      <c r="S139" s="253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58"/>
      <c r="R140" s="258"/>
      <c r="S140" s="258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58"/>
      <c r="R141" s="258"/>
      <c r="S141" s="258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58"/>
      <c r="R142" s="258"/>
      <c r="S142" s="258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80"/>
      <c r="R143" s="281"/>
      <c r="S143" s="282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83"/>
      <c r="R144" s="284"/>
      <c r="S144" s="285"/>
    </row>
    <row r="145" spans="1:19" ht="17.25" thickBot="1">
      <c r="A145" s="132" t="s">
        <v>300</v>
      </c>
      <c r="B145" s="291">
        <f>$B$37</f>
        <v>100000</v>
      </c>
      <c r="C145" s="292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180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93" t="s">
        <v>55</v>
      </c>
      <c r="B150" s="295" t="str">
        <f>TEXT($G$1, "[$-ko-KR]yyyy-mm-dd(ddd) ") &amp; "오전 00:00"</f>
        <v>2021-06-06(일) 오전 00:00</v>
      </c>
      <c r="C150" s="296"/>
      <c r="D150" s="255" t="str">
        <f>TEXT($G$1, "[$-ko-KR]yyyy-mm-dd(ddd) ") &amp; "오후 14:00"</f>
        <v>2021-06-06(일) 오후 14:00</v>
      </c>
      <c r="E150" s="256"/>
      <c r="F150" s="257"/>
      <c r="G150" s="255" t="str">
        <f>TEXT($G$1, "[$-ko-KR]yyyy-mm-dd(ddd) ") &amp; "오후 19:00"</f>
        <v>2021-06-06(일) 오후 19:00</v>
      </c>
      <c r="H150" s="256"/>
      <c r="I150" s="257"/>
      <c r="J150" s="255" t="str">
        <f>TEXT($G$1, "[$-ko-KR]yyyy-mm-dd(ddd) ") &amp; "오후 21:00"</f>
        <v>2021-06-06(일) 오후 21:00</v>
      </c>
      <c r="K150" s="256"/>
      <c r="L150" s="257"/>
      <c r="M150" s="255" t="str">
        <f>TEXT($G$1+1, "[$-ko-KR]yyyy-mm-dd(ddd) ") &amp; "오전 00:00"</f>
        <v>2021-06-07(월) 오전 00:00</v>
      </c>
      <c r="N150" s="256"/>
      <c r="O150" s="257"/>
      <c r="Q150" s="253"/>
      <c r="R150" s="253"/>
      <c r="S150" s="253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53"/>
      <c r="R152" s="253"/>
      <c r="S152" s="253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53"/>
      <c r="R153" s="253"/>
      <c r="S153" s="253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58"/>
      <c r="R154" s="258"/>
      <c r="S154" s="258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58"/>
      <c r="R155" s="258"/>
      <c r="S155" s="258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58"/>
      <c r="R156" s="258"/>
      <c r="S156" s="258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58"/>
      <c r="R157" s="258"/>
      <c r="S157" s="258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58"/>
      <c r="R158" s="258"/>
      <c r="S158" s="258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58"/>
      <c r="R159" s="258"/>
      <c r="S159" s="258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67"/>
      <c r="R161" s="268"/>
      <c r="S161" s="269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70"/>
      <c r="R162" s="271"/>
      <c r="S162" s="272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73"/>
      <c r="R163" s="274"/>
      <c r="S163" s="275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58"/>
      <c r="R164" s="258"/>
      <c r="S164" s="258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53"/>
      <c r="R165" s="253"/>
      <c r="S165" s="253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53"/>
      <c r="R166" s="253"/>
      <c r="S166" s="253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58"/>
      <c r="R167" s="258"/>
      <c r="S167" s="258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58"/>
      <c r="R168" s="258"/>
      <c r="S168" s="258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58"/>
      <c r="R169" s="258"/>
      <c r="S169" s="258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80"/>
      <c r="R170" s="281"/>
      <c r="S170" s="282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83"/>
      <c r="R171" s="284"/>
      <c r="S171" s="285"/>
    </row>
    <row r="172" spans="1:19" ht="17.25" thickBot="1">
      <c r="A172" s="132" t="s">
        <v>300</v>
      </c>
      <c r="B172" s="291">
        <f>$B$37</f>
        <v>100000</v>
      </c>
      <c r="C172" s="292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180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93" t="s">
        <v>55</v>
      </c>
      <c r="B177" s="295" t="str">
        <f>TEXT($G$1, "[$-ko-KR]yyyy-mm-dd(ddd) ") &amp; "오전 00:00"</f>
        <v>2021-06-06(일) 오전 00:00</v>
      </c>
      <c r="C177" s="296"/>
      <c r="D177" s="255" t="str">
        <f>TEXT($G$1, "[$-ko-KR]yyyy-mm-dd(ddd) ") &amp; "오후 14:00"</f>
        <v>2021-06-06(일) 오후 14:00</v>
      </c>
      <c r="E177" s="256"/>
      <c r="F177" s="257"/>
      <c r="G177" s="255" t="str">
        <f>TEXT($G$1, "[$-ko-KR]yyyy-mm-dd(ddd) ") &amp; "오후 19:00"</f>
        <v>2021-06-06(일) 오후 19:00</v>
      </c>
      <c r="H177" s="256"/>
      <c r="I177" s="257"/>
      <c r="J177" s="255" t="str">
        <f>TEXT($G$1, "[$-ko-KR]yyyy-mm-dd(ddd) ") &amp; "오후 21:00"</f>
        <v>2021-06-06(일) 오후 21:00</v>
      </c>
      <c r="K177" s="256"/>
      <c r="L177" s="257"/>
      <c r="M177" s="255" t="str">
        <f>TEXT($G$1+1, "[$-ko-KR]yyyy-mm-dd(ddd) ") &amp; "오전 00:00"</f>
        <v>2021-06-07(월) 오전 00:00</v>
      </c>
      <c r="N177" s="256"/>
      <c r="O177" s="257"/>
      <c r="Q177" s="253"/>
      <c r="R177" s="253"/>
      <c r="S177" s="253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53"/>
      <c r="R179" s="253"/>
      <c r="S179" s="253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53"/>
      <c r="R180" s="253"/>
      <c r="S180" s="253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58"/>
      <c r="R181" s="258"/>
      <c r="S181" s="258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58"/>
      <c r="R182" s="258"/>
      <c r="S182" s="258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58"/>
      <c r="R183" s="258"/>
      <c r="S183" s="258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58"/>
      <c r="R184" s="258"/>
      <c r="S184" s="258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58"/>
      <c r="R185" s="258"/>
      <c r="S185" s="258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58"/>
      <c r="R186" s="258"/>
      <c r="S186" s="258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67"/>
      <c r="R188" s="268"/>
      <c r="S188" s="269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70"/>
      <c r="R189" s="271"/>
      <c r="S189" s="272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73"/>
      <c r="R190" s="274"/>
      <c r="S190" s="275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58"/>
      <c r="R191" s="258"/>
      <c r="S191" s="258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53"/>
      <c r="R192" s="253"/>
      <c r="S192" s="253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53"/>
      <c r="R193" s="253"/>
      <c r="S193" s="253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58"/>
      <c r="R194" s="258"/>
      <c r="S194" s="258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58"/>
      <c r="R195" s="258"/>
      <c r="S195" s="258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58"/>
      <c r="R196" s="258"/>
      <c r="S196" s="258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80"/>
      <c r="R197" s="281"/>
      <c r="S197" s="282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83"/>
      <c r="R198" s="284"/>
      <c r="S198" s="285"/>
    </row>
    <row r="199" spans="1:19" ht="17.25" thickBot="1">
      <c r="A199" s="132" t="s">
        <v>300</v>
      </c>
      <c r="B199" s="291">
        <f>$B$37</f>
        <v>100000</v>
      </c>
      <c r="C199" s="292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86"/>
      <c r="R199" s="287"/>
      <c r="S199" s="28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39" priority="157">
      <formula>AND($N17 &gt; 0, ISNUMBER($N17))</formula>
    </cfRule>
    <cfRule type="expression" dxfId="2338" priority="158">
      <formula>AND($N17 = 0 * ISNUMBER($N17))</formula>
    </cfRule>
    <cfRule type="expression" dxfId="2337" priority="159">
      <formula>AND($N17 &lt; 0, ISNUMBER($N17))</formula>
    </cfRule>
  </conditionalFormatting>
  <conditionalFormatting sqref="A17:F36">
    <cfRule type="expression" dxfId="2336" priority="166">
      <formula>AND($E17 &gt; 0, ISNUMBER($E17))</formula>
    </cfRule>
    <cfRule type="expression" dxfId="2335" priority="167">
      <formula>AND($E17 = 0 * ISNUMBER($E17))</formula>
    </cfRule>
    <cfRule type="expression" dxfId="2334" priority="168">
      <formula>AND($E17 &lt; 0, ISNUMBER($E17))</formula>
    </cfRule>
  </conditionalFormatting>
  <conditionalFormatting sqref="A17:C36 G17:I36">
    <cfRule type="expression" dxfId="2333" priority="163">
      <formula>AND($H17 &gt; 0, ISNUMBER($H17))</formula>
    </cfRule>
    <cfRule type="expression" dxfId="2332" priority="164">
      <formula>AND($H17 = 0 * ISNUMBER($H17))</formula>
    </cfRule>
    <cfRule type="expression" dxfId="2331" priority="165">
      <formula>AND($H17 &lt; 0, ISNUMBER($H17))</formula>
    </cfRule>
  </conditionalFormatting>
  <conditionalFormatting sqref="A17:C36 J17:L36">
    <cfRule type="expression" dxfId="2330" priority="160">
      <formula>AND($K17 &gt; 0, ISNUMBER($K17))</formula>
    </cfRule>
    <cfRule type="expression" dxfId="2329" priority="161">
      <formula>AND($K17 = 0 * ISNUMBER($K17))</formula>
    </cfRule>
    <cfRule type="expression" dxfId="2328" priority="162">
      <formula>AND($K17 &lt; 0, ISNUMBER($K17))</formula>
    </cfRule>
  </conditionalFormatting>
  <conditionalFormatting sqref="D15:F16 E37:F37">
    <cfRule type="expression" dxfId="2327" priority="154">
      <formula>$E$37 &gt; 0</formula>
    </cfRule>
    <cfRule type="expression" dxfId="2326" priority="155">
      <formula>$E$37 = 0</formula>
    </cfRule>
    <cfRule type="expression" dxfId="2325" priority="156">
      <formula>$E$37 &lt; 0</formula>
    </cfRule>
  </conditionalFormatting>
  <conditionalFormatting sqref="G15:I16 H37:I37">
    <cfRule type="expression" dxfId="2324" priority="151">
      <formula>$H$37 &gt; 0</formula>
    </cfRule>
    <cfRule type="expression" dxfId="2323" priority="152">
      <formula>$H$37 = 0</formula>
    </cfRule>
    <cfRule type="expression" dxfId="2322" priority="153">
      <formula>$H$37 &lt; 0</formula>
    </cfRule>
  </conditionalFormatting>
  <conditionalFormatting sqref="J15:L16 K37:L37">
    <cfRule type="expression" dxfId="2321" priority="148">
      <formula>$K$37 &gt; 0</formula>
    </cfRule>
    <cfRule type="expression" dxfId="2320" priority="149">
      <formula>$K$37 = 0</formula>
    </cfRule>
    <cfRule type="expression" dxfId="2319" priority="150">
      <formula>$K$37 &lt; 0</formula>
    </cfRule>
  </conditionalFormatting>
  <conditionalFormatting sqref="M15:O16 N37:O37">
    <cfRule type="expression" dxfId="2318" priority="145">
      <formula>$N$37 &gt; 0</formula>
    </cfRule>
    <cfRule type="expression" dxfId="2317" priority="146">
      <formula>$N$37 = 0</formula>
    </cfRule>
    <cfRule type="expression" dxfId="2316" priority="147">
      <formula>$N$37 &lt; 0</formula>
    </cfRule>
  </conditionalFormatting>
  <conditionalFormatting sqref="A44:C63 M44:O63">
    <cfRule type="expression" dxfId="2315" priority="133">
      <formula>AND($N44 &gt; 0, ISNUMBER($N44))</formula>
    </cfRule>
    <cfRule type="expression" dxfId="2314" priority="134">
      <formula>AND($N44 = 0 * ISNUMBER($N44))</formula>
    </cfRule>
    <cfRule type="expression" dxfId="2313" priority="135">
      <formula>AND($N44 &lt; 0, ISNUMBER($N44))</formula>
    </cfRule>
  </conditionalFormatting>
  <conditionalFormatting sqref="A44:F63">
    <cfRule type="expression" dxfId="2312" priority="142">
      <formula>AND($E44 &gt; 0, ISNUMBER($E44))</formula>
    </cfRule>
    <cfRule type="expression" dxfId="2311" priority="143">
      <formula>AND($E44 = 0 * ISNUMBER($E44))</formula>
    </cfRule>
    <cfRule type="expression" dxfId="2310" priority="144">
      <formula>AND($E44 &lt; 0, ISNUMBER($E44))</formula>
    </cfRule>
  </conditionalFormatting>
  <conditionalFormatting sqref="A44:C63 G44:I63">
    <cfRule type="expression" dxfId="2309" priority="139">
      <formula>AND($H44 &gt; 0, ISNUMBER($H44))</formula>
    </cfRule>
    <cfRule type="expression" dxfId="2308" priority="140">
      <formula>AND($H44 = 0 * ISNUMBER($H44))</formula>
    </cfRule>
    <cfRule type="expression" dxfId="2307" priority="141">
      <formula>AND($H44 &lt; 0, ISNUMBER($H44))</formula>
    </cfRule>
  </conditionalFormatting>
  <conditionalFormatting sqref="A44:C63 J44:L63">
    <cfRule type="expression" dxfId="2306" priority="136">
      <formula>AND($K44 &gt; 0, ISNUMBER($K44))</formula>
    </cfRule>
    <cfRule type="expression" dxfId="2305" priority="137">
      <formula>AND($K44 = 0 * ISNUMBER($K44))</formula>
    </cfRule>
    <cfRule type="expression" dxfId="2304" priority="138">
      <formula>AND($K44 &lt; 0, ISNUMBER($K44))</formula>
    </cfRule>
  </conditionalFormatting>
  <conditionalFormatting sqref="D42:F43 E64:F64">
    <cfRule type="expression" dxfId="2303" priority="130">
      <formula>$E$64 &gt; 0</formula>
    </cfRule>
    <cfRule type="expression" dxfId="2302" priority="131">
      <formula>$E$64 = 0</formula>
    </cfRule>
    <cfRule type="expression" dxfId="2301" priority="132">
      <formula>$E$64 &lt; 0</formula>
    </cfRule>
  </conditionalFormatting>
  <conditionalFormatting sqref="G42:I43 H64:I64">
    <cfRule type="expression" dxfId="2300" priority="127">
      <formula>$H$64 &gt; 0</formula>
    </cfRule>
    <cfRule type="expression" dxfId="2299" priority="128">
      <formula>$H$64 = 0</formula>
    </cfRule>
    <cfRule type="expression" dxfId="2298" priority="129">
      <formula>$H$64 &lt; 0</formula>
    </cfRule>
  </conditionalFormatting>
  <conditionalFormatting sqref="J42:L43 K64:L64">
    <cfRule type="expression" dxfId="2297" priority="124">
      <formula>$K$64 &gt; 0</formula>
    </cfRule>
    <cfRule type="expression" dxfId="2296" priority="125">
      <formula>$K$64 = 0</formula>
    </cfRule>
    <cfRule type="expression" dxfId="2295" priority="126">
      <formula>$K$64 &lt; 0</formula>
    </cfRule>
  </conditionalFormatting>
  <conditionalFormatting sqref="M42:O43 N64:O64">
    <cfRule type="expression" dxfId="2294" priority="121">
      <formula>$N$64 &gt; 0</formula>
    </cfRule>
    <cfRule type="expression" dxfId="2293" priority="122">
      <formula>$N$64 = 0</formula>
    </cfRule>
    <cfRule type="expression" dxfId="2292" priority="123">
      <formula>$N$64 &lt; 0</formula>
    </cfRule>
  </conditionalFormatting>
  <conditionalFormatting sqref="A71:C90 M71:O90">
    <cfRule type="expression" dxfId="2291" priority="109">
      <formula>AND($N71 &gt; 0, ISNUMBER($N71))</formula>
    </cfRule>
    <cfRule type="expression" dxfId="2290" priority="110">
      <formula>AND($N71 = 0 * ISNUMBER($N71))</formula>
    </cfRule>
    <cfRule type="expression" dxfId="2289" priority="111">
      <formula>AND($N71 &lt; 0, ISNUMBER($N71))</formula>
    </cfRule>
  </conditionalFormatting>
  <conditionalFormatting sqref="A71:F90">
    <cfRule type="expression" dxfId="2288" priority="118">
      <formula>AND($E71 &gt; 0, ISNUMBER($E71))</formula>
    </cfRule>
    <cfRule type="expression" dxfId="2287" priority="119">
      <formula>AND($E71 = 0 * ISNUMBER($E71))</formula>
    </cfRule>
    <cfRule type="expression" dxfId="2286" priority="120">
      <formula>AND($E71 &lt; 0, ISNUMBER($E71))</formula>
    </cfRule>
  </conditionalFormatting>
  <conditionalFormatting sqref="A71:C90 G71:I90">
    <cfRule type="expression" dxfId="2285" priority="115">
      <formula>AND($H71 &gt; 0, ISNUMBER($H71))</formula>
    </cfRule>
    <cfRule type="expression" dxfId="2284" priority="116">
      <formula>AND($H71 = 0 * ISNUMBER($H71))</formula>
    </cfRule>
    <cfRule type="expression" dxfId="2283" priority="117">
      <formula>AND($H71 &lt; 0, ISNUMBER($H71))</formula>
    </cfRule>
  </conditionalFormatting>
  <conditionalFormatting sqref="A71:C90 J71:L90">
    <cfRule type="expression" dxfId="2282" priority="112">
      <formula>AND($K71 &gt; 0, ISNUMBER($K71))</formula>
    </cfRule>
    <cfRule type="expression" dxfId="2281" priority="113">
      <formula>AND($K71 = 0 * ISNUMBER($K71))</formula>
    </cfRule>
    <cfRule type="expression" dxfId="2280" priority="114">
      <formula>AND($K71 &lt; 0, ISNUMBER($K71))</formula>
    </cfRule>
  </conditionalFormatting>
  <conditionalFormatting sqref="D69:F70 E91:F91">
    <cfRule type="expression" dxfId="2279" priority="106">
      <formula>$E$91 &gt; 0</formula>
    </cfRule>
    <cfRule type="expression" dxfId="2278" priority="107">
      <formula>$E$91 = 0</formula>
    </cfRule>
    <cfRule type="expression" dxfId="2277" priority="108">
      <formula>$E$91 &lt; 0</formula>
    </cfRule>
  </conditionalFormatting>
  <conditionalFormatting sqref="G69:I70 H91:I91">
    <cfRule type="expression" dxfId="2276" priority="103">
      <formula>$H$91 &gt; 0</formula>
    </cfRule>
    <cfRule type="expression" dxfId="2275" priority="104">
      <formula>$H$91 = 0</formula>
    </cfRule>
    <cfRule type="expression" dxfId="2274" priority="105">
      <formula>$H$91 &lt; 0</formula>
    </cfRule>
  </conditionalFormatting>
  <conditionalFormatting sqref="J69:L70 K91:L91">
    <cfRule type="expression" dxfId="2273" priority="100">
      <formula>$K$91 &gt; 0</formula>
    </cfRule>
    <cfRule type="expression" dxfId="2272" priority="101">
      <formula>$K$91 = 0</formula>
    </cfRule>
    <cfRule type="expression" dxfId="2271" priority="102">
      <formula>$K$91 &lt; 0</formula>
    </cfRule>
  </conditionalFormatting>
  <conditionalFormatting sqref="M69:O70 N91:O91">
    <cfRule type="expression" dxfId="2270" priority="97">
      <formula>$N$91 &gt; 0</formula>
    </cfRule>
    <cfRule type="expression" dxfId="2269" priority="98">
      <formula>$N$91 = 0</formula>
    </cfRule>
    <cfRule type="expression" dxfId="2268" priority="99">
      <formula>$N$91 &lt; 0</formula>
    </cfRule>
  </conditionalFormatting>
  <conditionalFormatting sqref="A98:C117 M98:O117">
    <cfRule type="expression" dxfId="2267" priority="85">
      <formula>AND($N98 &gt; 0, ISNUMBER($N98))</formula>
    </cfRule>
    <cfRule type="expression" dxfId="2266" priority="86">
      <formula>AND($N98 = 0 * ISNUMBER($N98))</formula>
    </cfRule>
    <cfRule type="expression" dxfId="2265" priority="87">
      <formula>AND($N98 &lt; 0, ISNUMBER($N98))</formula>
    </cfRule>
  </conditionalFormatting>
  <conditionalFormatting sqref="A98:F117">
    <cfRule type="expression" dxfId="2264" priority="94">
      <formula>AND($E98 &gt; 0, ISNUMBER($E98))</formula>
    </cfRule>
    <cfRule type="expression" dxfId="2263" priority="95">
      <formula>AND($E98 = 0 * ISNUMBER($E98))</formula>
    </cfRule>
    <cfRule type="expression" dxfId="2262" priority="96">
      <formula>AND($E98 &lt; 0, ISNUMBER($E98))</formula>
    </cfRule>
  </conditionalFormatting>
  <conditionalFormatting sqref="A98:C117 G98:I117">
    <cfRule type="expression" dxfId="2261" priority="91">
      <formula>AND($H98 &gt; 0, ISNUMBER($H98))</formula>
    </cfRule>
    <cfRule type="expression" dxfId="2260" priority="92">
      <formula>AND($H98 = 0 * ISNUMBER($H98))</formula>
    </cfRule>
    <cfRule type="expression" dxfId="2259" priority="93">
      <formula>AND($H98 &lt; 0, ISNUMBER($H98))</formula>
    </cfRule>
  </conditionalFormatting>
  <conditionalFormatting sqref="A98:C117 J98:L117">
    <cfRule type="expression" dxfId="2258" priority="88">
      <formula>AND($K98 &gt; 0, ISNUMBER($K98))</formula>
    </cfRule>
    <cfRule type="expression" dxfId="2257" priority="89">
      <formula>AND($K98 = 0 * ISNUMBER($K98))</formula>
    </cfRule>
    <cfRule type="expression" dxfId="2256" priority="90">
      <formula>AND($K98 &lt; 0, ISNUMBER($K98))</formula>
    </cfRule>
  </conditionalFormatting>
  <conditionalFormatting sqref="D96:F97 E118:F118">
    <cfRule type="expression" dxfId="2255" priority="82">
      <formula>$E$118 &gt; 0</formula>
    </cfRule>
    <cfRule type="expression" dxfId="2254" priority="83">
      <formula>$E$118 = 0</formula>
    </cfRule>
    <cfRule type="expression" dxfId="2253" priority="84">
      <formula>$E$118 &lt; 0</formula>
    </cfRule>
  </conditionalFormatting>
  <conditionalFormatting sqref="G96:I97 H118:I118">
    <cfRule type="expression" dxfId="2252" priority="79">
      <formula>$H$118 &gt; 0</formula>
    </cfRule>
    <cfRule type="expression" dxfId="2251" priority="80">
      <formula>$H$118 = 0</formula>
    </cfRule>
    <cfRule type="expression" dxfId="2250" priority="81">
      <formula>$H$118 &lt; 0</formula>
    </cfRule>
  </conditionalFormatting>
  <conditionalFormatting sqref="J96:L97 K118:L118">
    <cfRule type="expression" dxfId="2249" priority="76">
      <formula>$K$118 &gt; 0</formula>
    </cfRule>
    <cfRule type="expression" dxfId="2248" priority="77">
      <formula>$K$118 = 0</formula>
    </cfRule>
    <cfRule type="expression" dxfId="2247" priority="78">
      <formula>$K$118 &lt; 0</formula>
    </cfRule>
  </conditionalFormatting>
  <conditionalFormatting sqref="M96:O97 N118:O118">
    <cfRule type="expression" dxfId="2246" priority="73">
      <formula>$N$118 &gt; 0</formula>
    </cfRule>
    <cfRule type="expression" dxfId="2245" priority="74">
      <formula>$N$118 = 0</formula>
    </cfRule>
    <cfRule type="expression" dxfId="2244" priority="75">
      <formula>$N$118 &lt; 0</formula>
    </cfRule>
  </conditionalFormatting>
  <conditionalFormatting sqref="A125:C144 M125:O144">
    <cfRule type="expression" dxfId="2243" priority="61">
      <formula>AND($N125 &gt; 0, ISNUMBER($N125))</formula>
    </cfRule>
    <cfRule type="expression" dxfId="2242" priority="62">
      <formula>AND($N125 = 0 * ISNUMBER($N125))</formula>
    </cfRule>
    <cfRule type="expression" dxfId="2241" priority="63">
      <formula>AND($N125 &lt; 0, ISNUMBER($N125))</formula>
    </cfRule>
  </conditionalFormatting>
  <conditionalFormatting sqref="A125:F144">
    <cfRule type="expression" dxfId="2240" priority="70">
      <formula>AND($E125 &gt; 0, ISNUMBER($E125))</formula>
    </cfRule>
    <cfRule type="expression" dxfId="2239" priority="71">
      <formula>AND($E125 = 0 * ISNUMBER($E125))</formula>
    </cfRule>
    <cfRule type="expression" dxfId="2238" priority="72">
      <formula>AND($E125 &lt; 0, ISNUMBER($E125))</formula>
    </cfRule>
  </conditionalFormatting>
  <conditionalFormatting sqref="A125:C144 G125:I144">
    <cfRule type="expression" dxfId="2237" priority="67">
      <formula>AND($H125 &gt; 0, ISNUMBER($H125))</formula>
    </cfRule>
    <cfRule type="expression" dxfId="2236" priority="68">
      <formula>AND($H125 = 0 * ISNUMBER($H125))</formula>
    </cfRule>
    <cfRule type="expression" dxfId="2235" priority="69">
      <formula>AND($H125 &lt; 0, ISNUMBER($H125))</formula>
    </cfRule>
  </conditionalFormatting>
  <conditionalFormatting sqref="A125:C144 J125:L144">
    <cfRule type="expression" dxfId="2234" priority="64">
      <formula>AND($K125 &gt; 0, ISNUMBER($K125))</formula>
    </cfRule>
    <cfRule type="expression" dxfId="2233" priority="65">
      <formula>AND($K125 = 0 * ISNUMBER($K125))</formula>
    </cfRule>
    <cfRule type="expression" dxfId="2232" priority="66">
      <formula>AND($K125 &lt; 0, ISNUMBER($K125))</formula>
    </cfRule>
  </conditionalFormatting>
  <conditionalFormatting sqref="D123:F124 E145:F145">
    <cfRule type="expression" dxfId="2231" priority="58">
      <formula>$E$145 &gt; 0</formula>
    </cfRule>
    <cfRule type="expression" dxfId="2230" priority="59">
      <formula>$E$145 = 0</formula>
    </cfRule>
    <cfRule type="expression" dxfId="2229" priority="60">
      <formula>$E$145 &lt; 0</formula>
    </cfRule>
  </conditionalFormatting>
  <conditionalFormatting sqref="G123:I124 H145:I145">
    <cfRule type="expression" dxfId="2228" priority="55">
      <formula>$H$145 &gt; 0</formula>
    </cfRule>
    <cfRule type="expression" dxfId="2227" priority="56">
      <formula>$H$145 = 0</formula>
    </cfRule>
    <cfRule type="expression" dxfId="2226" priority="57">
      <formula>$H$145 &lt; 0</formula>
    </cfRule>
  </conditionalFormatting>
  <conditionalFormatting sqref="J123:L124 K145:L145">
    <cfRule type="expression" dxfId="2225" priority="52">
      <formula>$K$145 &gt; 0</formula>
    </cfRule>
    <cfRule type="expression" dxfId="2224" priority="53">
      <formula>$K$145 = 0</formula>
    </cfRule>
    <cfRule type="expression" dxfId="2223" priority="54">
      <formula>$K$145 &lt; 0</formula>
    </cfRule>
  </conditionalFormatting>
  <conditionalFormatting sqref="M123:O124 N145:O145">
    <cfRule type="expression" dxfId="2222" priority="49">
      <formula>$N$145 &gt; 0</formula>
    </cfRule>
    <cfRule type="expression" dxfId="2221" priority="50">
      <formula>$N$145 = 0</formula>
    </cfRule>
    <cfRule type="expression" dxfId="2220" priority="51">
      <formula>$N$145 &lt; 0</formula>
    </cfRule>
  </conditionalFormatting>
  <conditionalFormatting sqref="A152:C171 M152:O171">
    <cfRule type="expression" dxfId="2219" priority="37">
      <formula>AND($N152 &gt; 0, ISNUMBER($N152))</formula>
    </cfRule>
    <cfRule type="expression" dxfId="2218" priority="38">
      <formula>AND($N152 = 0 * ISNUMBER($N152))</formula>
    </cfRule>
    <cfRule type="expression" dxfId="2217" priority="39">
      <formula>AND($N152 &lt; 0, ISNUMBER($N152))</formula>
    </cfRule>
  </conditionalFormatting>
  <conditionalFormatting sqref="A152:F171">
    <cfRule type="expression" dxfId="2216" priority="46">
      <formula>AND($E152 &gt; 0, ISNUMBER($E152))</formula>
    </cfRule>
    <cfRule type="expression" dxfId="2215" priority="47">
      <formula>AND($E152 = 0 * ISNUMBER($E152))</formula>
    </cfRule>
    <cfRule type="expression" dxfId="2214" priority="48">
      <formula>AND($E152 &lt; 0, ISNUMBER($E152))</formula>
    </cfRule>
  </conditionalFormatting>
  <conditionalFormatting sqref="A152:C171 G152:I171">
    <cfRule type="expression" dxfId="2213" priority="43">
      <formula>AND($H152 &gt; 0, ISNUMBER($H152))</formula>
    </cfRule>
    <cfRule type="expression" dxfId="2212" priority="44">
      <formula>AND($H152 = 0 * ISNUMBER($H152))</formula>
    </cfRule>
    <cfRule type="expression" dxfId="2211" priority="45">
      <formula>AND($H152 &lt; 0, ISNUMBER($H152))</formula>
    </cfRule>
  </conditionalFormatting>
  <conditionalFormatting sqref="A152:C171 J152:L171">
    <cfRule type="expression" dxfId="2210" priority="40">
      <formula>AND($K152 &gt; 0, ISNUMBER($K152))</formula>
    </cfRule>
    <cfRule type="expression" dxfId="2209" priority="41">
      <formula>AND($K152 = 0 * ISNUMBER($K152))</formula>
    </cfRule>
    <cfRule type="expression" dxfId="2208" priority="42">
      <formula>AND($K152 &lt; 0, ISNUMBER($K152))</formula>
    </cfRule>
  </conditionalFormatting>
  <conditionalFormatting sqref="D150:F151 E172:F172">
    <cfRule type="expression" dxfId="2207" priority="34">
      <formula>$E$172 &gt; 0</formula>
    </cfRule>
    <cfRule type="expression" dxfId="2206" priority="35">
      <formula>$E$172 = 0</formula>
    </cfRule>
    <cfRule type="expression" dxfId="2205" priority="36">
      <formula>$E$172 &lt; 0</formula>
    </cfRule>
  </conditionalFormatting>
  <conditionalFormatting sqref="G150:I151 H172:I172">
    <cfRule type="expression" dxfId="2204" priority="31">
      <formula>$H$172 &gt; 0</formula>
    </cfRule>
    <cfRule type="expression" dxfId="2203" priority="32">
      <formula>$H$172 = 0</formula>
    </cfRule>
    <cfRule type="expression" dxfId="2202" priority="33">
      <formula>$H$172 &lt; 0</formula>
    </cfRule>
  </conditionalFormatting>
  <conditionalFormatting sqref="J150:L151 K172:L172">
    <cfRule type="expression" dxfId="2201" priority="28">
      <formula>$K$172 &gt; 0</formula>
    </cfRule>
    <cfRule type="expression" dxfId="2200" priority="29">
      <formula>$K$172 = 0</formula>
    </cfRule>
    <cfRule type="expression" dxfId="2199" priority="30">
      <formula>$K$172 &lt; 0</formula>
    </cfRule>
  </conditionalFormatting>
  <conditionalFormatting sqref="M150:O151 N172:O172">
    <cfRule type="expression" dxfId="2198" priority="25">
      <formula>$N$172 &gt; 0</formula>
    </cfRule>
    <cfRule type="expression" dxfId="2197" priority="26">
      <formula>$N$172 = 0</formula>
    </cfRule>
    <cfRule type="expression" dxfId="2196" priority="27">
      <formula>$N$172 &lt; 0</formula>
    </cfRule>
  </conditionalFormatting>
  <conditionalFormatting sqref="A179:C198 M179:O198">
    <cfRule type="expression" dxfId="2195" priority="13">
      <formula>AND($N179 &gt; 0, ISNUMBER($N179))</formula>
    </cfRule>
    <cfRule type="expression" dxfId="2194" priority="14">
      <formula>AND($N179 = 0 * ISNUMBER($N179))</formula>
    </cfRule>
    <cfRule type="expression" dxfId="2193" priority="15">
      <formula>AND($N179 &lt; 0, ISNUMBER($N179))</formula>
    </cfRule>
  </conditionalFormatting>
  <conditionalFormatting sqref="A179:F198">
    <cfRule type="expression" dxfId="2192" priority="22">
      <formula>AND($E179 &gt; 0, ISNUMBER($E179))</formula>
    </cfRule>
    <cfRule type="expression" dxfId="2191" priority="23">
      <formula>AND($E179 = 0 * ISNUMBER($E179))</formula>
    </cfRule>
    <cfRule type="expression" dxfId="2190" priority="24">
      <formula>AND($E179 &lt; 0, ISNUMBER($E179))</formula>
    </cfRule>
  </conditionalFormatting>
  <conditionalFormatting sqref="A179:C198 G179:I198">
    <cfRule type="expression" dxfId="2189" priority="19">
      <formula>AND($H179 &gt; 0, ISNUMBER($H179))</formula>
    </cfRule>
    <cfRule type="expression" dxfId="2188" priority="20">
      <formula>AND($H179 = 0 * ISNUMBER($H179))</formula>
    </cfRule>
    <cfRule type="expression" dxfId="2187" priority="21">
      <formula>AND($H179 &lt; 0, ISNUMBER($H179))</formula>
    </cfRule>
  </conditionalFormatting>
  <conditionalFormatting sqref="A179:C198 J179:L198">
    <cfRule type="expression" dxfId="2186" priority="16">
      <formula>AND($K179 &gt; 0, ISNUMBER($K179))</formula>
    </cfRule>
    <cfRule type="expression" dxfId="2185" priority="17">
      <formula>AND($K179 = 0 * ISNUMBER($K179))</formula>
    </cfRule>
    <cfRule type="expression" dxfId="2184" priority="18">
      <formula>AND($K179 &lt; 0, ISNUMBER($K179))</formula>
    </cfRule>
  </conditionalFormatting>
  <conditionalFormatting sqref="D177:F178 E199:F199">
    <cfRule type="expression" dxfId="2183" priority="10">
      <formula>$E$199 &gt; 0</formula>
    </cfRule>
    <cfRule type="expression" dxfId="2182" priority="11">
      <formula>$E$199 = 0</formula>
    </cfRule>
    <cfRule type="expression" dxfId="2181" priority="12">
      <formula>$E$199 &lt; 0</formula>
    </cfRule>
  </conditionalFormatting>
  <conditionalFormatting sqref="G177:I178 H199:I199">
    <cfRule type="expression" dxfId="2180" priority="7">
      <formula>$H$199 &gt; 0</formula>
    </cfRule>
    <cfRule type="expression" dxfId="2179" priority="8">
      <formula>$H$199 = 0</formula>
    </cfRule>
    <cfRule type="expression" dxfId="2178" priority="9">
      <formula>$H$199 &lt; 0</formula>
    </cfRule>
  </conditionalFormatting>
  <conditionalFormatting sqref="J177:L178 K199:L199">
    <cfRule type="expression" dxfId="2177" priority="4">
      <formula>$K$199 &gt; 0</formula>
    </cfRule>
    <cfRule type="expression" dxfId="2176" priority="5">
      <formula>$K$199 = 0</formula>
    </cfRule>
    <cfRule type="expression" dxfId="2175" priority="6">
      <formula>$K$199 &lt; 0</formula>
    </cfRule>
  </conditionalFormatting>
  <conditionalFormatting sqref="M177:O178 N199:O199">
    <cfRule type="expression" dxfId="2174" priority="1">
      <formula>$N$199 &gt; 0</formula>
    </cfRule>
    <cfRule type="expression" dxfId="2173" priority="2">
      <formula>$N$199 = 0</formula>
    </cfRule>
    <cfRule type="expression" dxfId="21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44354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350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358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48"/>
      <c r="I3" s="249"/>
      <c r="J3" s="4" t="s">
        <v>7</v>
      </c>
      <c r="K3" s="244" t="s">
        <v>351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352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349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48"/>
      <c r="I5" s="249"/>
      <c r="J5" s="4" t="s">
        <v>15</v>
      </c>
      <c r="K5" s="244" t="s">
        <v>353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354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48"/>
      <c r="I7" s="249"/>
      <c r="J7" s="4" t="s">
        <v>21</v>
      </c>
      <c r="K7" s="244" t="s">
        <v>355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/>
      <c r="L8" s="245"/>
      <c r="M8" s="245"/>
      <c r="N8" s="245"/>
      <c r="O8" s="246"/>
      <c r="Q8" s="232" t="s">
        <v>27</v>
      </c>
      <c r="R8" s="234"/>
    </row>
    <row r="9" spans="1:19" ht="17.25" thickBot="1">
      <c r="A9" s="118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48"/>
      <c r="I9" s="249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 t="s">
        <v>356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50" t="s">
        <v>357</v>
      </c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48"/>
      <c r="I11" s="249"/>
      <c r="J11" s="7" t="s">
        <v>32</v>
      </c>
      <c r="K11" s="250" t="s">
        <v>348</v>
      </c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184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97" t="s">
        <v>39</v>
      </c>
      <c r="B15" s="298" t="str">
        <f>TEXT($G$1, "[$-ko-KR]yyyy-mm-dd(ddd) ") &amp; "오전 00:00"</f>
        <v>2021-06-07(월) 오전 00:00</v>
      </c>
      <c r="C15" s="299"/>
      <c r="D15" s="255" t="str">
        <f>TEXT($G$1, "[$-ko-KR]yyyy-mm-dd(ddd) ") &amp; "오후 14:00"</f>
        <v>2021-06-07(월) 오후 14:00</v>
      </c>
      <c r="E15" s="256"/>
      <c r="F15" s="257"/>
      <c r="G15" s="255" t="str">
        <f>TEXT($G$1, "[$-ko-KR]yyyy-mm-dd(ddd) ") &amp; "오후 19:00"</f>
        <v>2021-06-07(월) 오후 19:00</v>
      </c>
      <c r="H15" s="256"/>
      <c r="I15" s="257"/>
      <c r="J15" s="255" t="str">
        <f>TEXT($G$1, "[$-ko-KR]yyyy-mm-dd(ddd) ") &amp; "오후 21:00"</f>
        <v>2021-06-07(월) 오후 21:00</v>
      </c>
      <c r="K15" s="256"/>
      <c r="L15" s="257"/>
      <c r="M15" s="255" t="str">
        <f>TEXT($G$1+1, "[$-ko-KR]yyyy-mm-dd(ddd) ") &amp; "오전 00:00"</f>
        <v>2021-06-08(화) 오전 00:00</v>
      </c>
      <c r="N15" s="256"/>
      <c r="O15" s="257"/>
      <c r="Q15" s="253"/>
      <c r="R15" s="253"/>
      <c r="S15" s="253"/>
    </row>
    <row r="16" spans="1:19" ht="17.25" customHeight="1" thickBot="1">
      <c r="A16" s="29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53"/>
      <c r="R17" s="253"/>
      <c r="S17" s="25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53"/>
      <c r="R18" s="253"/>
      <c r="S18" s="253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58"/>
      <c r="R19" s="258"/>
      <c r="S19" s="258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58"/>
      <c r="R20" s="258"/>
      <c r="S20" s="258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58"/>
      <c r="R21" s="258"/>
      <c r="S21" s="258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58"/>
      <c r="R22" s="258"/>
      <c r="S22" s="258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58"/>
      <c r="R23" s="258"/>
      <c r="S23" s="258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58"/>
      <c r="R24" s="258"/>
      <c r="S24" s="258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67"/>
      <c r="R26" s="268"/>
      <c r="S26" s="269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70"/>
      <c r="R27" s="271"/>
      <c r="S27" s="272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73"/>
      <c r="R28" s="274"/>
      <c r="S28" s="275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58"/>
      <c r="R29" s="258"/>
      <c r="S29" s="258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53"/>
      <c r="R30" s="253"/>
      <c r="S30" s="253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8"/>
      <c r="R32" s="258"/>
      <c r="S32" s="25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184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93" t="s">
        <v>55</v>
      </c>
      <c r="B42" s="295" t="str">
        <f>TEXT($G$1, "[$-ko-KR]yyyy-mm-dd(ddd) ") &amp; "오전 00:00"</f>
        <v>2021-06-07(월) 오전 00:00</v>
      </c>
      <c r="C42" s="296"/>
      <c r="D42" s="255" t="str">
        <f>TEXT($G$1, "[$-ko-KR]yyyy-mm-dd(ddd) ") &amp; "오후 14:00"</f>
        <v>2021-06-07(월) 오후 14:00</v>
      </c>
      <c r="E42" s="256"/>
      <c r="F42" s="257"/>
      <c r="G42" s="255" t="str">
        <f>TEXT($G$1, "[$-ko-KR]yyyy-mm-dd(ddd) ") &amp; "오후 19:00"</f>
        <v>2021-06-07(월) 오후 19:00</v>
      </c>
      <c r="H42" s="256"/>
      <c r="I42" s="257"/>
      <c r="J42" s="255" t="str">
        <f>TEXT($G$1, "[$-ko-KR]yyyy-mm-dd(ddd) ") &amp; "오후 21:00"</f>
        <v>2021-06-07(월) 오후 21:00</v>
      </c>
      <c r="K42" s="256"/>
      <c r="L42" s="257"/>
      <c r="M42" s="255" t="str">
        <f>TEXT($G$1+1, "[$-ko-KR]yyyy-mm-dd(ddd) ") &amp; "오전 00:00"</f>
        <v>2021-06-08(화) 오전 00:00</v>
      </c>
      <c r="N42" s="256"/>
      <c r="O42" s="257"/>
      <c r="Q42" s="253"/>
      <c r="R42" s="253"/>
      <c r="S42" s="253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53"/>
      <c r="R44" s="253"/>
      <c r="S44" s="253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53"/>
      <c r="R45" s="253"/>
      <c r="S45" s="253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58"/>
      <c r="R46" s="258"/>
      <c r="S46" s="258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58"/>
      <c r="R47" s="258"/>
      <c r="S47" s="258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58"/>
      <c r="R48" s="258"/>
      <c r="S48" s="258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58"/>
      <c r="R49" s="258"/>
      <c r="S49" s="258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58"/>
      <c r="R50" s="258"/>
      <c r="S50" s="258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58"/>
      <c r="R51" s="258"/>
      <c r="S51" s="258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67"/>
      <c r="R53" s="268"/>
      <c r="S53" s="269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70"/>
      <c r="R54" s="271"/>
      <c r="S54" s="272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73"/>
      <c r="R55" s="274"/>
      <c r="S55" s="275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58"/>
      <c r="R56" s="258"/>
      <c r="S56" s="258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53"/>
      <c r="R57" s="253"/>
      <c r="S57" s="253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53"/>
      <c r="R58" s="253"/>
      <c r="S58" s="253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58"/>
      <c r="R59" s="258"/>
      <c r="S59" s="258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58"/>
      <c r="R60" s="258"/>
      <c r="S60" s="258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58"/>
      <c r="R61" s="258"/>
      <c r="S61" s="258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80"/>
      <c r="R62" s="281"/>
      <c r="S62" s="282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83"/>
      <c r="R63" s="284"/>
      <c r="S63" s="285"/>
    </row>
    <row r="64" spans="1:19" ht="17.25" customHeight="1" thickBot="1">
      <c r="A64" s="132" t="s">
        <v>300</v>
      </c>
      <c r="B64" s="291">
        <f>$B$37</f>
        <v>100000</v>
      </c>
      <c r="C64" s="292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184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93" t="s">
        <v>55</v>
      </c>
      <c r="B69" s="295" t="str">
        <f>TEXT($G$1, "[$-ko-KR]yyyy-mm-dd(ddd) ") &amp; "오전 00:00"</f>
        <v>2021-06-07(월) 오전 00:00</v>
      </c>
      <c r="C69" s="296"/>
      <c r="D69" s="255" t="str">
        <f>TEXT($G$1, "[$-ko-KR]yyyy-mm-dd(ddd) ") &amp; "오후 14:00"</f>
        <v>2021-06-07(월) 오후 14:00</v>
      </c>
      <c r="E69" s="256"/>
      <c r="F69" s="257"/>
      <c r="G69" s="255" t="str">
        <f>TEXT($G$1, "[$-ko-KR]yyyy-mm-dd(ddd) ") &amp; "오후 19:00"</f>
        <v>2021-06-07(월) 오후 19:00</v>
      </c>
      <c r="H69" s="256"/>
      <c r="I69" s="257"/>
      <c r="J69" s="255" t="str">
        <f>TEXT($G$1, "[$-ko-KR]yyyy-mm-dd(ddd) ") &amp; "오후 21:00"</f>
        <v>2021-06-07(월) 오후 21:00</v>
      </c>
      <c r="K69" s="256"/>
      <c r="L69" s="257"/>
      <c r="M69" s="255" t="str">
        <f>TEXT($G$1+1, "[$-ko-KR]yyyy-mm-dd(ddd) ") &amp; "오전 00:00"</f>
        <v>2021-06-08(화) 오전 00:00</v>
      </c>
      <c r="N69" s="256"/>
      <c r="O69" s="257"/>
      <c r="Q69" s="253"/>
      <c r="R69" s="253"/>
      <c r="S69" s="253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53"/>
      <c r="R71" s="253"/>
      <c r="S71" s="253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53"/>
      <c r="R72" s="253"/>
      <c r="S72" s="253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58"/>
      <c r="R73" s="258"/>
      <c r="S73" s="258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58"/>
      <c r="R74" s="258"/>
      <c r="S74" s="258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58"/>
      <c r="R75" s="258"/>
      <c r="S75" s="258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58"/>
      <c r="R76" s="258"/>
      <c r="S76" s="258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58"/>
      <c r="R77" s="258"/>
      <c r="S77" s="258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58"/>
      <c r="R78" s="258"/>
      <c r="S78" s="258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67"/>
      <c r="R80" s="268"/>
      <c r="S80" s="269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70"/>
      <c r="R81" s="271"/>
      <c r="S81" s="272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73"/>
      <c r="R82" s="274"/>
      <c r="S82" s="275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58"/>
      <c r="R83" s="258"/>
      <c r="S83" s="258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53"/>
      <c r="R84" s="253"/>
      <c r="S84" s="253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53"/>
      <c r="R85" s="253"/>
      <c r="S85" s="253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58"/>
      <c r="R86" s="258"/>
      <c r="S86" s="258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58"/>
      <c r="R87" s="258"/>
      <c r="S87" s="258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58"/>
      <c r="R88" s="258"/>
      <c r="S88" s="258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80"/>
      <c r="R89" s="281"/>
      <c r="S89" s="282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83"/>
      <c r="R90" s="284"/>
      <c r="S90" s="285"/>
    </row>
    <row r="91" spans="1:19" ht="17.25" thickBot="1">
      <c r="A91" s="132" t="s">
        <v>300</v>
      </c>
      <c r="B91" s="291">
        <f>$B$37</f>
        <v>100000</v>
      </c>
      <c r="C91" s="292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184" t="s">
        <v>297</v>
      </c>
      <c r="B95" s="232" t="s">
        <v>49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93" t="s">
        <v>55</v>
      </c>
      <c r="B96" s="295" t="str">
        <f>TEXT($G$1, "[$-ko-KR]yyyy-mm-dd(ddd) ") &amp; "오전 00:00"</f>
        <v>2021-06-07(월) 오전 00:00</v>
      </c>
      <c r="C96" s="296"/>
      <c r="D96" s="255" t="str">
        <f>TEXT($G$1, "[$-ko-KR]yyyy-mm-dd(ddd) ") &amp; "오후 14:00"</f>
        <v>2021-06-07(월) 오후 14:00</v>
      </c>
      <c r="E96" s="256"/>
      <c r="F96" s="257"/>
      <c r="G96" s="255" t="str">
        <f>TEXT($G$1, "[$-ko-KR]yyyy-mm-dd(ddd) ") &amp; "오후 19:00"</f>
        <v>2021-06-07(월) 오후 19:00</v>
      </c>
      <c r="H96" s="256"/>
      <c r="I96" s="257"/>
      <c r="J96" s="255" t="str">
        <f>TEXT($G$1, "[$-ko-KR]yyyy-mm-dd(ddd) ") &amp; "오후 21:00"</f>
        <v>2021-06-07(월) 오후 21:00</v>
      </c>
      <c r="K96" s="256"/>
      <c r="L96" s="257"/>
      <c r="M96" s="255" t="str">
        <f>TEXT($G$1+1, "[$-ko-KR]yyyy-mm-dd(ddd) ") &amp; "오전 00:00"</f>
        <v>2021-06-08(화) 오전 00:00</v>
      </c>
      <c r="N96" s="256"/>
      <c r="O96" s="257"/>
      <c r="Q96" s="253"/>
      <c r="R96" s="253"/>
      <c r="S96" s="253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53"/>
      <c r="R98" s="253"/>
      <c r="S98" s="253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53"/>
      <c r="R99" s="253"/>
      <c r="S99" s="253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58"/>
      <c r="R100" s="258"/>
      <c r="S100" s="258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58"/>
      <c r="R101" s="258"/>
      <c r="S101" s="258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58"/>
      <c r="R102" s="258"/>
      <c r="S102" s="258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58"/>
      <c r="R103" s="258"/>
      <c r="S103" s="258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58"/>
      <c r="R104" s="258"/>
      <c r="S104" s="258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58"/>
      <c r="R105" s="258"/>
      <c r="S105" s="258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67"/>
      <c r="R107" s="268"/>
      <c r="S107" s="269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70"/>
      <c r="R108" s="271"/>
      <c r="S108" s="272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73"/>
      <c r="R109" s="274"/>
      <c r="S109" s="275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58"/>
      <c r="R110" s="258"/>
      <c r="S110" s="258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53"/>
      <c r="R111" s="253"/>
      <c r="S111" s="253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53"/>
      <c r="R112" s="253"/>
      <c r="S112" s="253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58"/>
      <c r="R113" s="258"/>
      <c r="S113" s="258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58"/>
      <c r="R114" s="258"/>
      <c r="S114" s="258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58"/>
      <c r="R115" s="258"/>
      <c r="S115" s="258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80"/>
      <c r="R116" s="281"/>
      <c r="S116" s="282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83"/>
      <c r="R117" s="284"/>
      <c r="S117" s="285"/>
    </row>
    <row r="118" spans="1:19" ht="17.25" thickBot="1">
      <c r="A118" s="132" t="s">
        <v>300</v>
      </c>
      <c r="B118" s="291">
        <f>$B$37</f>
        <v>100000</v>
      </c>
      <c r="C118" s="292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184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93" t="s">
        <v>55</v>
      </c>
      <c r="B123" s="295" t="str">
        <f>TEXT($G$1, "[$-ko-KR]yyyy-mm-dd(ddd) ") &amp; "오전 00:00"</f>
        <v>2021-06-07(월) 오전 00:00</v>
      </c>
      <c r="C123" s="296"/>
      <c r="D123" s="255" t="str">
        <f>TEXT($G$1, "[$-ko-KR]yyyy-mm-dd(ddd) ") &amp; "오후 14:00"</f>
        <v>2021-06-07(월) 오후 14:00</v>
      </c>
      <c r="E123" s="256"/>
      <c r="F123" s="257"/>
      <c r="G123" s="255" t="str">
        <f>TEXT($G$1, "[$-ko-KR]yyyy-mm-dd(ddd) ") &amp; "오후 19:00"</f>
        <v>2021-06-07(월) 오후 19:00</v>
      </c>
      <c r="H123" s="256"/>
      <c r="I123" s="257"/>
      <c r="J123" s="255" t="str">
        <f>TEXT($G$1, "[$-ko-KR]yyyy-mm-dd(ddd) ") &amp; "오후 21:00"</f>
        <v>2021-06-07(월) 오후 21:00</v>
      </c>
      <c r="K123" s="256"/>
      <c r="L123" s="257"/>
      <c r="M123" s="255" t="str">
        <f>TEXT($G$1+1, "[$-ko-KR]yyyy-mm-dd(ddd) ") &amp; "오전 00:00"</f>
        <v>2021-06-08(화) 오전 00:00</v>
      </c>
      <c r="N123" s="256"/>
      <c r="O123" s="257"/>
      <c r="Q123" s="253"/>
      <c r="R123" s="253"/>
      <c r="S123" s="253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53"/>
      <c r="R125" s="253"/>
      <c r="S125" s="253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53"/>
      <c r="R126" s="253"/>
      <c r="S126" s="253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58"/>
      <c r="R127" s="258"/>
      <c r="S127" s="258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58"/>
      <c r="R128" s="258"/>
      <c r="S128" s="258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58"/>
      <c r="R129" s="258"/>
      <c r="S129" s="258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58"/>
      <c r="R130" s="258"/>
      <c r="S130" s="258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58"/>
      <c r="R131" s="258"/>
      <c r="S131" s="258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58"/>
      <c r="R132" s="258"/>
      <c r="S132" s="258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67"/>
      <c r="R134" s="268"/>
      <c r="S134" s="269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70"/>
      <c r="R135" s="271"/>
      <c r="S135" s="272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73"/>
      <c r="R136" s="274"/>
      <c r="S136" s="275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58"/>
      <c r="R137" s="258"/>
      <c r="S137" s="258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53"/>
      <c r="R138" s="253"/>
      <c r="S138" s="253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53"/>
      <c r="R139" s="253"/>
      <c r="S139" s="253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58"/>
      <c r="R140" s="258"/>
      <c r="S140" s="258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58"/>
      <c r="R141" s="258"/>
      <c r="S141" s="258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58"/>
      <c r="R142" s="258"/>
      <c r="S142" s="258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80"/>
      <c r="R143" s="281"/>
      <c r="S143" s="282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83"/>
      <c r="R144" s="284"/>
      <c r="S144" s="285"/>
    </row>
    <row r="145" spans="1:19" ht="17.25" thickBot="1">
      <c r="A145" s="132" t="s">
        <v>300</v>
      </c>
      <c r="B145" s="291">
        <f>$B$37</f>
        <v>100000</v>
      </c>
      <c r="C145" s="292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184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93" t="s">
        <v>55</v>
      </c>
      <c r="B150" s="295" t="str">
        <f>TEXT($G$1, "[$-ko-KR]yyyy-mm-dd(ddd) ") &amp; "오전 00:00"</f>
        <v>2021-06-07(월) 오전 00:00</v>
      </c>
      <c r="C150" s="296"/>
      <c r="D150" s="255" t="str">
        <f>TEXT($G$1, "[$-ko-KR]yyyy-mm-dd(ddd) ") &amp; "오후 14:00"</f>
        <v>2021-06-07(월) 오후 14:00</v>
      </c>
      <c r="E150" s="256"/>
      <c r="F150" s="257"/>
      <c r="G150" s="255" t="str">
        <f>TEXT($G$1, "[$-ko-KR]yyyy-mm-dd(ddd) ") &amp; "오후 19:00"</f>
        <v>2021-06-07(월) 오후 19:00</v>
      </c>
      <c r="H150" s="256"/>
      <c r="I150" s="257"/>
      <c r="J150" s="255" t="str">
        <f>TEXT($G$1, "[$-ko-KR]yyyy-mm-dd(ddd) ") &amp; "오후 21:00"</f>
        <v>2021-06-07(월) 오후 21:00</v>
      </c>
      <c r="K150" s="256"/>
      <c r="L150" s="257"/>
      <c r="M150" s="255" t="str">
        <f>TEXT($G$1+1, "[$-ko-KR]yyyy-mm-dd(ddd) ") &amp; "오전 00:00"</f>
        <v>2021-06-08(화) 오전 00:00</v>
      </c>
      <c r="N150" s="256"/>
      <c r="O150" s="257"/>
      <c r="Q150" s="253"/>
      <c r="R150" s="253"/>
      <c r="S150" s="253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53"/>
      <c r="R152" s="253"/>
      <c r="S152" s="253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3"/>
      <c r="R153" s="253"/>
      <c r="S153" s="253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58"/>
      <c r="R154" s="258"/>
      <c r="S154" s="258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58"/>
      <c r="R155" s="258"/>
      <c r="S155" s="258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58"/>
      <c r="R156" s="258"/>
      <c r="S156" s="258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58"/>
      <c r="R157" s="258"/>
      <c r="S157" s="258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58"/>
      <c r="R158" s="258"/>
      <c r="S158" s="258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58"/>
      <c r="R159" s="258"/>
      <c r="S159" s="258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67"/>
      <c r="R161" s="268"/>
      <c r="S161" s="269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70"/>
      <c r="R162" s="271"/>
      <c r="S162" s="272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73"/>
      <c r="R163" s="274"/>
      <c r="S163" s="275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58"/>
      <c r="R164" s="258"/>
      <c r="S164" s="258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53"/>
      <c r="R165" s="253"/>
      <c r="S165" s="253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53"/>
      <c r="R166" s="253"/>
      <c r="S166" s="253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58"/>
      <c r="R167" s="258"/>
      <c r="S167" s="258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58"/>
      <c r="R168" s="258"/>
      <c r="S168" s="258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58"/>
      <c r="R169" s="258"/>
      <c r="S169" s="258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80"/>
      <c r="R170" s="281"/>
      <c r="S170" s="282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83"/>
      <c r="R171" s="284"/>
      <c r="S171" s="285"/>
    </row>
    <row r="172" spans="1:19" ht="17.25" thickBot="1">
      <c r="A172" s="132" t="s">
        <v>300</v>
      </c>
      <c r="B172" s="291">
        <f>$B$37</f>
        <v>100000</v>
      </c>
      <c r="C172" s="292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184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93" t="s">
        <v>55</v>
      </c>
      <c r="B177" s="295" t="str">
        <f>TEXT($G$1, "[$-ko-KR]yyyy-mm-dd(ddd) ") &amp; "오전 00:00"</f>
        <v>2021-06-07(월) 오전 00:00</v>
      </c>
      <c r="C177" s="296"/>
      <c r="D177" s="255" t="str">
        <f>TEXT($G$1, "[$-ko-KR]yyyy-mm-dd(ddd) ") &amp; "오후 14:00"</f>
        <v>2021-06-07(월) 오후 14:00</v>
      </c>
      <c r="E177" s="256"/>
      <c r="F177" s="257"/>
      <c r="G177" s="255" t="str">
        <f>TEXT($G$1, "[$-ko-KR]yyyy-mm-dd(ddd) ") &amp; "오후 19:00"</f>
        <v>2021-06-07(월) 오후 19:00</v>
      </c>
      <c r="H177" s="256"/>
      <c r="I177" s="257"/>
      <c r="J177" s="255" t="str">
        <f>TEXT($G$1, "[$-ko-KR]yyyy-mm-dd(ddd) ") &amp; "오후 21:00"</f>
        <v>2021-06-07(월) 오후 21:00</v>
      </c>
      <c r="K177" s="256"/>
      <c r="L177" s="257"/>
      <c r="M177" s="255" t="str">
        <f>TEXT($G$1+1, "[$-ko-KR]yyyy-mm-dd(ddd) ") &amp; "오전 00:00"</f>
        <v>2021-06-08(화) 오전 00:00</v>
      </c>
      <c r="N177" s="256"/>
      <c r="O177" s="257"/>
      <c r="Q177" s="253"/>
      <c r="R177" s="253"/>
      <c r="S177" s="253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53"/>
      <c r="R179" s="253"/>
      <c r="S179" s="253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53"/>
      <c r="R180" s="253"/>
      <c r="S180" s="253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58"/>
      <c r="R181" s="258"/>
      <c r="S181" s="258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58"/>
      <c r="R182" s="258"/>
      <c r="S182" s="258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58"/>
      <c r="R183" s="258"/>
      <c r="S183" s="258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58"/>
      <c r="R184" s="258"/>
      <c r="S184" s="258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58"/>
      <c r="R185" s="258"/>
      <c r="S185" s="258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58"/>
      <c r="R186" s="258"/>
      <c r="S186" s="258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67"/>
      <c r="R188" s="268"/>
      <c r="S188" s="269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70"/>
      <c r="R189" s="271"/>
      <c r="S189" s="272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73"/>
      <c r="R190" s="274"/>
      <c r="S190" s="275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58"/>
      <c r="R191" s="258"/>
      <c r="S191" s="258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53"/>
      <c r="R192" s="253"/>
      <c r="S192" s="253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53"/>
      <c r="R193" s="253"/>
      <c r="S193" s="253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58"/>
      <c r="R194" s="258"/>
      <c r="S194" s="258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58"/>
      <c r="R195" s="258"/>
      <c r="S195" s="258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58"/>
      <c r="R196" s="258"/>
      <c r="S196" s="258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80"/>
      <c r="R197" s="281"/>
      <c r="S197" s="282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83"/>
      <c r="R198" s="284"/>
      <c r="S198" s="285"/>
    </row>
    <row r="199" spans="1:19" ht="17.25" thickBot="1">
      <c r="A199" s="132" t="s">
        <v>300</v>
      </c>
      <c r="B199" s="291">
        <f>$B$37</f>
        <v>100000</v>
      </c>
      <c r="C199" s="292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86"/>
      <c r="R199" s="287"/>
      <c r="S199" s="28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61" priority="157">
      <formula>AND($N17 &gt; 0, ISNUMBER($N17))</formula>
    </cfRule>
    <cfRule type="expression" dxfId="2160" priority="158">
      <formula>AND($N17 = 0 * ISNUMBER($N17))</formula>
    </cfRule>
    <cfRule type="expression" dxfId="2159" priority="159">
      <formula>AND($N17 &lt; 0, ISNUMBER($N17))</formula>
    </cfRule>
  </conditionalFormatting>
  <conditionalFormatting sqref="A17:F36">
    <cfRule type="expression" dxfId="2158" priority="166">
      <formula>AND($E17 &gt; 0, ISNUMBER($E17))</formula>
    </cfRule>
    <cfRule type="expression" dxfId="2157" priority="167">
      <formula>AND($E17 = 0 * ISNUMBER($E17))</formula>
    </cfRule>
    <cfRule type="expression" dxfId="2156" priority="168">
      <formula>AND($E17 &lt; 0, ISNUMBER($E17))</formula>
    </cfRule>
  </conditionalFormatting>
  <conditionalFormatting sqref="A17:C36 G17:I36">
    <cfRule type="expression" dxfId="2155" priority="163">
      <formula>AND($H17 &gt; 0, ISNUMBER($H17))</formula>
    </cfRule>
    <cfRule type="expression" dxfId="2154" priority="164">
      <formula>AND($H17 = 0 * ISNUMBER($H17))</formula>
    </cfRule>
    <cfRule type="expression" dxfId="2153" priority="165">
      <formula>AND($H17 &lt; 0, ISNUMBER($H17))</formula>
    </cfRule>
  </conditionalFormatting>
  <conditionalFormatting sqref="A17:C36 J17:L36">
    <cfRule type="expression" dxfId="2152" priority="160">
      <formula>AND($K17 &gt; 0, ISNUMBER($K17))</formula>
    </cfRule>
    <cfRule type="expression" dxfId="2151" priority="161">
      <formula>AND($K17 = 0 * ISNUMBER($K17))</formula>
    </cfRule>
    <cfRule type="expression" dxfId="2150" priority="162">
      <formula>AND($K17 &lt; 0, ISNUMBER($K17))</formula>
    </cfRule>
  </conditionalFormatting>
  <conditionalFormatting sqref="D15:F16 E37:F37">
    <cfRule type="expression" dxfId="2149" priority="154">
      <formula>$E$37 &gt; 0</formula>
    </cfRule>
    <cfRule type="expression" dxfId="2148" priority="155">
      <formula>$E$37 = 0</formula>
    </cfRule>
    <cfRule type="expression" dxfId="2147" priority="156">
      <formula>$E$37 &lt; 0</formula>
    </cfRule>
  </conditionalFormatting>
  <conditionalFormatting sqref="G15:I16 H37:I37">
    <cfRule type="expression" dxfId="2146" priority="151">
      <formula>$H$37 &gt; 0</formula>
    </cfRule>
    <cfRule type="expression" dxfId="2145" priority="152">
      <formula>$H$37 = 0</formula>
    </cfRule>
    <cfRule type="expression" dxfId="2144" priority="153">
      <formula>$H$37 &lt; 0</formula>
    </cfRule>
  </conditionalFormatting>
  <conditionalFormatting sqref="J15:L16 K37:L37">
    <cfRule type="expression" dxfId="2143" priority="148">
      <formula>$K$37 &gt; 0</formula>
    </cfRule>
    <cfRule type="expression" dxfId="2142" priority="149">
      <formula>$K$37 = 0</formula>
    </cfRule>
    <cfRule type="expression" dxfId="2141" priority="150">
      <formula>$K$37 &lt; 0</formula>
    </cfRule>
  </conditionalFormatting>
  <conditionalFormatting sqref="M15:O16 N37:O37">
    <cfRule type="expression" dxfId="2140" priority="145">
      <formula>$N$37 &gt; 0</formula>
    </cfRule>
    <cfRule type="expression" dxfId="2139" priority="146">
      <formula>$N$37 = 0</formula>
    </cfRule>
    <cfRule type="expression" dxfId="2138" priority="147">
      <formula>$N$37 &lt; 0</formula>
    </cfRule>
  </conditionalFormatting>
  <conditionalFormatting sqref="A44:C63 M44:O63">
    <cfRule type="expression" dxfId="2137" priority="133">
      <formula>AND($N44 &gt; 0, ISNUMBER($N44))</formula>
    </cfRule>
    <cfRule type="expression" dxfId="2136" priority="134">
      <formula>AND($N44 = 0 * ISNUMBER($N44))</formula>
    </cfRule>
    <cfRule type="expression" dxfId="2135" priority="135">
      <formula>AND($N44 &lt; 0, ISNUMBER($N44))</formula>
    </cfRule>
  </conditionalFormatting>
  <conditionalFormatting sqref="A44:F63">
    <cfRule type="expression" dxfId="2134" priority="142">
      <formula>AND($E44 &gt; 0, ISNUMBER($E44))</formula>
    </cfRule>
    <cfRule type="expression" dxfId="2133" priority="143">
      <formula>AND($E44 = 0 * ISNUMBER($E44))</formula>
    </cfRule>
    <cfRule type="expression" dxfId="2132" priority="144">
      <formula>AND($E44 &lt; 0, ISNUMBER($E44))</formula>
    </cfRule>
  </conditionalFormatting>
  <conditionalFormatting sqref="A44:C63 G44:I63">
    <cfRule type="expression" dxfId="2131" priority="139">
      <formula>AND($H44 &gt; 0, ISNUMBER($H44))</formula>
    </cfRule>
    <cfRule type="expression" dxfId="2130" priority="140">
      <formula>AND($H44 = 0 * ISNUMBER($H44))</formula>
    </cfRule>
    <cfRule type="expression" dxfId="2129" priority="141">
      <formula>AND($H44 &lt; 0, ISNUMBER($H44))</formula>
    </cfRule>
  </conditionalFormatting>
  <conditionalFormatting sqref="A44:C63 J44:L63">
    <cfRule type="expression" dxfId="2128" priority="136">
      <formula>AND($K44 &gt; 0, ISNUMBER($K44))</formula>
    </cfRule>
    <cfRule type="expression" dxfId="2127" priority="137">
      <formula>AND($K44 = 0 * ISNUMBER($K44))</formula>
    </cfRule>
    <cfRule type="expression" dxfId="2126" priority="138">
      <formula>AND($K44 &lt; 0, ISNUMBER($K44))</formula>
    </cfRule>
  </conditionalFormatting>
  <conditionalFormatting sqref="D42:F43 E64:F64">
    <cfRule type="expression" dxfId="2125" priority="130">
      <formula>$E$64 &gt; 0</formula>
    </cfRule>
    <cfRule type="expression" dxfId="2124" priority="131">
      <formula>$E$64 = 0</formula>
    </cfRule>
    <cfRule type="expression" dxfId="2123" priority="132">
      <formula>$E$64 &lt; 0</formula>
    </cfRule>
  </conditionalFormatting>
  <conditionalFormatting sqref="G42:I43 H64:I64">
    <cfRule type="expression" dxfId="2122" priority="127">
      <formula>$H$64 &gt; 0</formula>
    </cfRule>
    <cfRule type="expression" dxfId="2121" priority="128">
      <formula>$H$64 = 0</formula>
    </cfRule>
    <cfRule type="expression" dxfId="2120" priority="129">
      <formula>$H$64 &lt; 0</formula>
    </cfRule>
  </conditionalFormatting>
  <conditionalFormatting sqref="J42:L43 K64:L64">
    <cfRule type="expression" dxfId="2119" priority="124">
      <formula>$K$64 &gt; 0</formula>
    </cfRule>
    <cfRule type="expression" dxfId="2118" priority="125">
      <formula>$K$64 = 0</formula>
    </cfRule>
    <cfRule type="expression" dxfId="2117" priority="126">
      <formula>$K$64 &lt; 0</formula>
    </cfRule>
  </conditionalFormatting>
  <conditionalFormatting sqref="M42:O43 N64:O64">
    <cfRule type="expression" dxfId="2116" priority="121">
      <formula>$N$64 &gt; 0</formula>
    </cfRule>
    <cfRule type="expression" dxfId="2115" priority="122">
      <formula>$N$64 = 0</formula>
    </cfRule>
    <cfRule type="expression" dxfId="2114" priority="123">
      <formula>$N$64 &lt; 0</formula>
    </cfRule>
  </conditionalFormatting>
  <conditionalFormatting sqref="A71:C90 M71:O90">
    <cfRule type="expression" dxfId="2113" priority="109">
      <formula>AND($N71 &gt; 0, ISNUMBER($N71))</formula>
    </cfRule>
    <cfRule type="expression" dxfId="2112" priority="110">
      <formula>AND($N71 = 0 * ISNUMBER($N71))</formula>
    </cfRule>
    <cfRule type="expression" dxfId="2111" priority="111">
      <formula>AND($N71 &lt; 0, ISNUMBER($N71))</formula>
    </cfRule>
  </conditionalFormatting>
  <conditionalFormatting sqref="A71:F90">
    <cfRule type="expression" dxfId="2110" priority="118">
      <formula>AND($E71 &gt; 0, ISNUMBER($E71))</formula>
    </cfRule>
    <cfRule type="expression" dxfId="2109" priority="119">
      <formula>AND($E71 = 0 * ISNUMBER($E71))</formula>
    </cfRule>
    <cfRule type="expression" dxfId="2108" priority="120">
      <formula>AND($E71 &lt; 0, ISNUMBER($E71))</formula>
    </cfRule>
  </conditionalFormatting>
  <conditionalFormatting sqref="A71:C90 G71:I90">
    <cfRule type="expression" dxfId="2107" priority="115">
      <formula>AND($H71 &gt; 0, ISNUMBER($H71))</formula>
    </cfRule>
    <cfRule type="expression" dxfId="2106" priority="116">
      <formula>AND($H71 = 0 * ISNUMBER($H71))</formula>
    </cfRule>
    <cfRule type="expression" dxfId="2105" priority="117">
      <formula>AND($H71 &lt; 0, ISNUMBER($H71))</formula>
    </cfRule>
  </conditionalFormatting>
  <conditionalFormatting sqref="A71:C90 J71:L90">
    <cfRule type="expression" dxfId="2104" priority="112">
      <formula>AND($K71 &gt; 0, ISNUMBER($K71))</formula>
    </cfRule>
    <cfRule type="expression" dxfId="2103" priority="113">
      <formula>AND($K71 = 0 * ISNUMBER($K71))</formula>
    </cfRule>
    <cfRule type="expression" dxfId="2102" priority="114">
      <formula>AND($K71 &lt; 0, ISNUMBER($K71))</formula>
    </cfRule>
  </conditionalFormatting>
  <conditionalFormatting sqref="D69:F70 E91:F91">
    <cfRule type="expression" dxfId="2101" priority="106">
      <formula>$E$91 &gt; 0</formula>
    </cfRule>
    <cfRule type="expression" dxfId="2100" priority="107">
      <formula>$E$91 = 0</formula>
    </cfRule>
    <cfRule type="expression" dxfId="2099" priority="108">
      <formula>$E$91 &lt; 0</formula>
    </cfRule>
  </conditionalFormatting>
  <conditionalFormatting sqref="G69:I70 H91:I91">
    <cfRule type="expression" dxfId="2098" priority="103">
      <formula>$H$91 &gt; 0</formula>
    </cfRule>
    <cfRule type="expression" dxfId="2097" priority="104">
      <formula>$H$91 = 0</formula>
    </cfRule>
    <cfRule type="expression" dxfId="2096" priority="105">
      <formula>$H$91 &lt; 0</formula>
    </cfRule>
  </conditionalFormatting>
  <conditionalFormatting sqref="J69:L70 K91:L91">
    <cfRule type="expression" dxfId="2095" priority="100">
      <formula>$K$91 &gt; 0</formula>
    </cfRule>
    <cfRule type="expression" dxfId="2094" priority="101">
      <formula>$K$91 = 0</formula>
    </cfRule>
    <cfRule type="expression" dxfId="2093" priority="102">
      <formula>$K$91 &lt; 0</formula>
    </cfRule>
  </conditionalFormatting>
  <conditionalFormatting sqref="M69:O70 N91:O91">
    <cfRule type="expression" dxfId="2092" priority="97">
      <formula>$N$91 &gt; 0</formula>
    </cfRule>
    <cfRule type="expression" dxfId="2091" priority="98">
      <formula>$N$91 = 0</formula>
    </cfRule>
    <cfRule type="expression" dxfId="2090" priority="99">
      <formula>$N$91 &lt; 0</formula>
    </cfRule>
  </conditionalFormatting>
  <conditionalFormatting sqref="A98:C117 M98:O117">
    <cfRule type="expression" dxfId="2089" priority="85">
      <formula>AND($N98 &gt; 0, ISNUMBER($N98))</formula>
    </cfRule>
    <cfRule type="expression" dxfId="2088" priority="86">
      <formula>AND($N98 = 0 * ISNUMBER($N98))</formula>
    </cfRule>
    <cfRule type="expression" dxfId="2087" priority="87">
      <formula>AND($N98 &lt; 0, ISNUMBER($N98))</formula>
    </cfRule>
  </conditionalFormatting>
  <conditionalFormatting sqref="A98:F117">
    <cfRule type="expression" dxfId="2086" priority="94">
      <formula>AND($E98 &gt; 0, ISNUMBER($E98))</formula>
    </cfRule>
    <cfRule type="expression" dxfId="2085" priority="95">
      <formula>AND($E98 = 0 * ISNUMBER($E98))</formula>
    </cfRule>
    <cfRule type="expression" dxfId="2084" priority="96">
      <formula>AND($E98 &lt; 0, ISNUMBER($E98))</formula>
    </cfRule>
  </conditionalFormatting>
  <conditionalFormatting sqref="A98:C117 G98:I117">
    <cfRule type="expression" dxfId="2083" priority="91">
      <formula>AND($H98 &gt; 0, ISNUMBER($H98))</formula>
    </cfRule>
    <cfRule type="expression" dxfId="2082" priority="92">
      <formula>AND($H98 = 0 * ISNUMBER($H98))</formula>
    </cfRule>
    <cfRule type="expression" dxfId="2081" priority="93">
      <formula>AND($H98 &lt; 0, ISNUMBER($H98))</formula>
    </cfRule>
  </conditionalFormatting>
  <conditionalFormatting sqref="A98:C117 J98:L117">
    <cfRule type="expression" dxfId="2080" priority="88">
      <formula>AND($K98 &gt; 0, ISNUMBER($K98))</formula>
    </cfRule>
    <cfRule type="expression" dxfId="2079" priority="89">
      <formula>AND($K98 = 0 * ISNUMBER($K98))</formula>
    </cfRule>
    <cfRule type="expression" dxfId="2078" priority="90">
      <formula>AND($K98 &lt; 0, ISNUMBER($K98))</formula>
    </cfRule>
  </conditionalFormatting>
  <conditionalFormatting sqref="D96:F97 E118:F118">
    <cfRule type="expression" dxfId="2077" priority="82">
      <formula>$E$118 &gt; 0</formula>
    </cfRule>
    <cfRule type="expression" dxfId="2076" priority="83">
      <formula>$E$118 = 0</formula>
    </cfRule>
    <cfRule type="expression" dxfId="2075" priority="84">
      <formula>$E$118 &lt; 0</formula>
    </cfRule>
  </conditionalFormatting>
  <conditionalFormatting sqref="G96:I97 H118:I118">
    <cfRule type="expression" dxfId="2074" priority="79">
      <formula>$H$118 &gt; 0</formula>
    </cfRule>
    <cfRule type="expression" dxfId="2073" priority="80">
      <formula>$H$118 = 0</formula>
    </cfRule>
    <cfRule type="expression" dxfId="2072" priority="81">
      <formula>$H$118 &lt; 0</formula>
    </cfRule>
  </conditionalFormatting>
  <conditionalFormatting sqref="J96:L97 K118:L118">
    <cfRule type="expression" dxfId="2071" priority="76">
      <formula>$K$118 &gt; 0</formula>
    </cfRule>
    <cfRule type="expression" dxfId="2070" priority="77">
      <formula>$K$118 = 0</formula>
    </cfRule>
    <cfRule type="expression" dxfId="2069" priority="78">
      <formula>$K$118 &lt; 0</formula>
    </cfRule>
  </conditionalFormatting>
  <conditionalFormatting sqref="M96:O97 N118:O118">
    <cfRule type="expression" dxfId="2068" priority="73">
      <formula>$N$118 &gt; 0</formula>
    </cfRule>
    <cfRule type="expression" dxfId="2067" priority="74">
      <formula>$N$118 = 0</formula>
    </cfRule>
    <cfRule type="expression" dxfId="2066" priority="75">
      <formula>$N$118 &lt; 0</formula>
    </cfRule>
  </conditionalFormatting>
  <conditionalFormatting sqref="A125:C144 M125:O144">
    <cfRule type="expression" dxfId="2065" priority="61">
      <formula>AND($N125 &gt; 0, ISNUMBER($N125))</formula>
    </cfRule>
    <cfRule type="expression" dxfId="2064" priority="62">
      <formula>AND($N125 = 0 * ISNUMBER($N125))</formula>
    </cfRule>
    <cfRule type="expression" dxfId="2063" priority="63">
      <formula>AND($N125 &lt; 0, ISNUMBER($N125))</formula>
    </cfRule>
  </conditionalFormatting>
  <conditionalFormatting sqref="A125:F144">
    <cfRule type="expression" dxfId="2062" priority="70">
      <formula>AND($E125 &gt; 0, ISNUMBER($E125))</formula>
    </cfRule>
    <cfRule type="expression" dxfId="2061" priority="71">
      <formula>AND($E125 = 0 * ISNUMBER($E125))</formula>
    </cfRule>
    <cfRule type="expression" dxfId="2060" priority="72">
      <formula>AND($E125 &lt; 0, ISNUMBER($E125))</formula>
    </cfRule>
  </conditionalFormatting>
  <conditionalFormatting sqref="A125:C144 G125:I144">
    <cfRule type="expression" dxfId="2059" priority="67">
      <formula>AND($H125 &gt; 0, ISNUMBER($H125))</formula>
    </cfRule>
    <cfRule type="expression" dxfId="2058" priority="68">
      <formula>AND($H125 = 0 * ISNUMBER($H125))</formula>
    </cfRule>
    <cfRule type="expression" dxfId="2057" priority="69">
      <formula>AND($H125 &lt; 0, ISNUMBER($H125))</formula>
    </cfRule>
  </conditionalFormatting>
  <conditionalFormatting sqref="A125:C144 J125:L144">
    <cfRule type="expression" dxfId="2056" priority="64">
      <formula>AND($K125 &gt; 0, ISNUMBER($K125))</formula>
    </cfRule>
    <cfRule type="expression" dxfId="2055" priority="65">
      <formula>AND($K125 = 0 * ISNUMBER($K125))</formula>
    </cfRule>
    <cfRule type="expression" dxfId="2054" priority="66">
      <formula>AND($K125 &lt; 0, ISNUMBER($K125))</formula>
    </cfRule>
  </conditionalFormatting>
  <conditionalFormatting sqref="D123:F124 E145:F145">
    <cfRule type="expression" dxfId="2053" priority="58">
      <formula>$E$145 &gt; 0</formula>
    </cfRule>
    <cfRule type="expression" dxfId="2052" priority="59">
      <formula>$E$145 = 0</formula>
    </cfRule>
    <cfRule type="expression" dxfId="2051" priority="60">
      <formula>$E$145 &lt; 0</formula>
    </cfRule>
  </conditionalFormatting>
  <conditionalFormatting sqref="G123:I124 H145:I145">
    <cfRule type="expression" dxfId="2050" priority="55">
      <formula>$H$145 &gt; 0</formula>
    </cfRule>
    <cfRule type="expression" dxfId="2049" priority="56">
      <formula>$H$145 = 0</formula>
    </cfRule>
    <cfRule type="expression" dxfId="2048" priority="57">
      <formula>$H$145 &lt; 0</formula>
    </cfRule>
  </conditionalFormatting>
  <conditionalFormatting sqref="J123:L124 K145:L145">
    <cfRule type="expression" dxfId="2047" priority="52">
      <formula>$K$145 &gt; 0</formula>
    </cfRule>
    <cfRule type="expression" dxfId="2046" priority="53">
      <formula>$K$145 = 0</formula>
    </cfRule>
    <cfRule type="expression" dxfId="2045" priority="54">
      <formula>$K$145 &lt; 0</formula>
    </cfRule>
  </conditionalFormatting>
  <conditionalFormatting sqref="M123:O124 N145:O145">
    <cfRule type="expression" dxfId="2044" priority="49">
      <formula>$N$145 &gt; 0</formula>
    </cfRule>
    <cfRule type="expression" dxfId="2043" priority="50">
      <formula>$N$145 = 0</formula>
    </cfRule>
    <cfRule type="expression" dxfId="2042" priority="51">
      <formula>$N$145 &lt; 0</formula>
    </cfRule>
  </conditionalFormatting>
  <conditionalFormatting sqref="A152:C171 M152:O171">
    <cfRule type="expression" dxfId="2041" priority="37">
      <formula>AND($N152 &gt; 0, ISNUMBER($N152))</formula>
    </cfRule>
    <cfRule type="expression" dxfId="2040" priority="38">
      <formula>AND($N152 = 0 * ISNUMBER($N152))</formula>
    </cfRule>
    <cfRule type="expression" dxfId="2039" priority="39">
      <formula>AND($N152 &lt; 0, ISNUMBER($N152))</formula>
    </cfRule>
  </conditionalFormatting>
  <conditionalFormatting sqref="A152:F171">
    <cfRule type="expression" dxfId="2038" priority="46">
      <formula>AND($E152 &gt; 0, ISNUMBER($E152))</formula>
    </cfRule>
    <cfRule type="expression" dxfId="2037" priority="47">
      <formula>AND($E152 = 0 * ISNUMBER($E152))</formula>
    </cfRule>
    <cfRule type="expression" dxfId="2036" priority="48">
      <formula>AND($E152 &lt; 0, ISNUMBER($E152))</formula>
    </cfRule>
  </conditionalFormatting>
  <conditionalFormatting sqref="A152:C171 G152:I171">
    <cfRule type="expression" dxfId="2035" priority="43">
      <formula>AND($H152 &gt; 0, ISNUMBER($H152))</formula>
    </cfRule>
    <cfRule type="expression" dxfId="2034" priority="44">
      <formula>AND($H152 = 0 * ISNUMBER($H152))</formula>
    </cfRule>
    <cfRule type="expression" dxfId="2033" priority="45">
      <formula>AND($H152 &lt; 0, ISNUMBER($H152))</formula>
    </cfRule>
  </conditionalFormatting>
  <conditionalFormatting sqref="A152:C171 J152:L171">
    <cfRule type="expression" dxfId="2032" priority="40">
      <formula>AND($K152 &gt; 0, ISNUMBER($K152))</formula>
    </cfRule>
    <cfRule type="expression" dxfId="2031" priority="41">
      <formula>AND($K152 = 0 * ISNUMBER($K152))</formula>
    </cfRule>
    <cfRule type="expression" dxfId="2030" priority="42">
      <formula>AND($K152 &lt; 0, ISNUMBER($K152))</formula>
    </cfRule>
  </conditionalFormatting>
  <conditionalFormatting sqref="D150:F151 E172:F172">
    <cfRule type="expression" dxfId="2029" priority="34">
      <formula>$E$172 &gt; 0</formula>
    </cfRule>
    <cfRule type="expression" dxfId="2028" priority="35">
      <formula>$E$172 = 0</formula>
    </cfRule>
    <cfRule type="expression" dxfId="2027" priority="36">
      <formula>$E$172 &lt; 0</formula>
    </cfRule>
  </conditionalFormatting>
  <conditionalFormatting sqref="G150:I151 H172:I172">
    <cfRule type="expression" dxfId="2026" priority="31">
      <formula>$H$172 &gt; 0</formula>
    </cfRule>
    <cfRule type="expression" dxfId="2025" priority="32">
      <formula>$H$172 = 0</formula>
    </cfRule>
    <cfRule type="expression" dxfId="2024" priority="33">
      <formula>$H$172 &lt; 0</formula>
    </cfRule>
  </conditionalFormatting>
  <conditionalFormatting sqref="J150:L151 K172:L172">
    <cfRule type="expression" dxfId="2023" priority="28">
      <formula>$K$172 &gt; 0</formula>
    </cfRule>
    <cfRule type="expression" dxfId="2022" priority="29">
      <formula>$K$172 = 0</formula>
    </cfRule>
    <cfRule type="expression" dxfId="2021" priority="30">
      <formula>$K$172 &lt; 0</formula>
    </cfRule>
  </conditionalFormatting>
  <conditionalFormatting sqref="M150:O151 N172:O172">
    <cfRule type="expression" dxfId="2020" priority="25">
      <formula>$N$172 &gt; 0</formula>
    </cfRule>
    <cfRule type="expression" dxfId="2019" priority="26">
      <formula>$N$172 = 0</formula>
    </cfRule>
    <cfRule type="expression" dxfId="2018" priority="27">
      <formula>$N$172 &lt; 0</formula>
    </cfRule>
  </conditionalFormatting>
  <conditionalFormatting sqref="A179:C198 M179:O198">
    <cfRule type="expression" dxfId="2017" priority="13">
      <formula>AND($N179 &gt; 0, ISNUMBER($N179))</formula>
    </cfRule>
    <cfRule type="expression" dxfId="2016" priority="14">
      <formula>AND($N179 = 0 * ISNUMBER($N179))</formula>
    </cfRule>
    <cfRule type="expression" dxfId="2015" priority="15">
      <formula>AND($N179 &lt; 0, ISNUMBER($N179))</formula>
    </cfRule>
  </conditionalFormatting>
  <conditionalFormatting sqref="A179:F198">
    <cfRule type="expression" dxfId="2014" priority="22">
      <formula>AND($E179 &gt; 0, ISNUMBER($E179))</formula>
    </cfRule>
    <cfRule type="expression" dxfId="2013" priority="23">
      <formula>AND($E179 = 0 * ISNUMBER($E179))</formula>
    </cfRule>
    <cfRule type="expression" dxfId="2012" priority="24">
      <formula>AND($E179 &lt; 0, ISNUMBER($E179))</formula>
    </cfRule>
  </conditionalFormatting>
  <conditionalFormatting sqref="A179:C198 G179:I198">
    <cfRule type="expression" dxfId="2011" priority="19">
      <formula>AND($H179 &gt; 0, ISNUMBER($H179))</formula>
    </cfRule>
    <cfRule type="expression" dxfId="2010" priority="20">
      <formula>AND($H179 = 0 * ISNUMBER($H179))</formula>
    </cfRule>
    <cfRule type="expression" dxfId="2009" priority="21">
      <formula>AND($H179 &lt; 0, ISNUMBER($H179))</formula>
    </cfRule>
  </conditionalFormatting>
  <conditionalFormatting sqref="A179:C198 J179:L198">
    <cfRule type="expression" dxfId="2008" priority="16">
      <formula>AND($K179 &gt; 0, ISNUMBER($K179))</formula>
    </cfRule>
    <cfRule type="expression" dxfId="2007" priority="17">
      <formula>AND($K179 = 0 * ISNUMBER($K179))</formula>
    </cfRule>
    <cfRule type="expression" dxfId="2006" priority="18">
      <formula>AND($K179 &lt; 0, ISNUMBER($K179))</formula>
    </cfRule>
  </conditionalFormatting>
  <conditionalFormatting sqref="D177:F178 E199:F199">
    <cfRule type="expression" dxfId="2005" priority="10">
      <formula>$E$199 &gt; 0</formula>
    </cfRule>
    <cfRule type="expression" dxfId="2004" priority="11">
      <formula>$E$199 = 0</formula>
    </cfRule>
    <cfRule type="expression" dxfId="2003" priority="12">
      <formula>$E$199 &lt; 0</formula>
    </cfRule>
  </conditionalFormatting>
  <conditionalFormatting sqref="G177:I178 H199:I199">
    <cfRule type="expression" dxfId="2002" priority="7">
      <formula>$H$199 &gt; 0</formula>
    </cfRule>
    <cfRule type="expression" dxfId="2001" priority="8">
      <formula>$H$199 = 0</formula>
    </cfRule>
    <cfRule type="expression" dxfId="2000" priority="9">
      <formula>$H$199 &lt; 0</formula>
    </cfRule>
  </conditionalFormatting>
  <conditionalFormatting sqref="J177:L178 K199:L199">
    <cfRule type="expression" dxfId="1999" priority="4">
      <formula>$K$199 &gt; 0</formula>
    </cfRule>
    <cfRule type="expression" dxfId="1998" priority="5">
      <formula>$K$199 = 0</formula>
    </cfRule>
    <cfRule type="expression" dxfId="1997" priority="6">
      <formula>$K$199 &lt; 0</formula>
    </cfRule>
  </conditionalFormatting>
  <conditionalFormatting sqref="M177:O178 N199:O199">
    <cfRule type="expression" dxfId="1996" priority="1">
      <formula>$N$199 &gt; 0</formula>
    </cfRule>
    <cfRule type="expression" dxfId="1995" priority="2">
      <formula>$N$199 = 0</formula>
    </cfRule>
    <cfRule type="expression" dxfId="19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44355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350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358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48"/>
      <c r="I3" s="249"/>
      <c r="J3" s="4" t="s">
        <v>7</v>
      </c>
      <c r="K3" s="244" t="s">
        <v>351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352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349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48"/>
      <c r="I5" s="249"/>
      <c r="J5" s="4" t="s">
        <v>15</v>
      </c>
      <c r="K5" s="244" t="s">
        <v>353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354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48"/>
      <c r="I7" s="249"/>
      <c r="J7" s="4" t="s">
        <v>21</v>
      </c>
      <c r="K7" s="244" t="s">
        <v>355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/>
      <c r="L8" s="245"/>
      <c r="M8" s="245"/>
      <c r="N8" s="245"/>
      <c r="O8" s="246"/>
      <c r="Q8" s="232" t="s">
        <v>27</v>
      </c>
      <c r="R8" s="234"/>
    </row>
    <row r="9" spans="1:19" ht="17.25" thickBot="1">
      <c r="A9" s="118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48"/>
      <c r="I9" s="249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 t="s">
        <v>356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50" t="s">
        <v>357</v>
      </c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48"/>
      <c r="I11" s="249"/>
      <c r="J11" s="7" t="s">
        <v>32</v>
      </c>
      <c r="K11" s="250" t="s">
        <v>348</v>
      </c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188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97" t="s">
        <v>39</v>
      </c>
      <c r="B15" s="298" t="str">
        <f>TEXT($G$1, "[$-ko-KR]yyyy-mm-dd(ddd) ") &amp; "오전 00:00"</f>
        <v>2021-06-08(화) 오전 00:00</v>
      </c>
      <c r="C15" s="299"/>
      <c r="D15" s="255" t="str">
        <f>TEXT($G$1, "[$-ko-KR]yyyy-mm-dd(ddd) ") &amp; "오후 14:00"</f>
        <v>2021-06-08(화) 오후 14:00</v>
      </c>
      <c r="E15" s="256"/>
      <c r="F15" s="257"/>
      <c r="G15" s="255" t="str">
        <f>TEXT($G$1, "[$-ko-KR]yyyy-mm-dd(ddd) ") &amp; "오후 19:00"</f>
        <v>2021-06-08(화) 오후 19:00</v>
      </c>
      <c r="H15" s="256"/>
      <c r="I15" s="257"/>
      <c r="J15" s="255" t="str">
        <f>TEXT($G$1, "[$-ko-KR]yyyy-mm-dd(ddd) ") &amp; "오후 21:00"</f>
        <v>2021-06-08(화) 오후 21:00</v>
      </c>
      <c r="K15" s="256"/>
      <c r="L15" s="257"/>
      <c r="M15" s="255" t="str">
        <f>TEXT($G$1+1, "[$-ko-KR]yyyy-mm-dd(ddd) ") &amp; "오전 00:00"</f>
        <v>2021-06-09(수) 오전 00:00</v>
      </c>
      <c r="N15" s="256"/>
      <c r="O15" s="257"/>
      <c r="Q15" s="253"/>
      <c r="R15" s="253"/>
      <c r="S15" s="253"/>
    </row>
    <row r="16" spans="1:19" ht="17.25" customHeight="1" thickBot="1">
      <c r="A16" s="29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53"/>
      <c r="R17" s="253"/>
      <c r="S17" s="25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53"/>
      <c r="R18" s="253"/>
      <c r="S18" s="253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58"/>
      <c r="R19" s="258"/>
      <c r="S19" s="258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58"/>
      <c r="R20" s="258"/>
      <c r="S20" s="258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58"/>
      <c r="R21" s="258"/>
      <c r="S21" s="25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8"/>
      <c r="R22" s="258"/>
      <c r="S22" s="25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8"/>
      <c r="R23" s="258"/>
      <c r="S23" s="25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8"/>
      <c r="R24" s="258"/>
      <c r="S24" s="25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8"/>
      <c r="R29" s="258"/>
      <c r="S29" s="25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8"/>
      <c r="R32" s="258"/>
      <c r="S32" s="25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188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93" t="s">
        <v>55</v>
      </c>
      <c r="B42" s="295" t="str">
        <f>TEXT($G$1, "[$-ko-KR]yyyy-mm-dd(ddd) ") &amp; "오전 00:00"</f>
        <v>2021-06-08(화) 오전 00:00</v>
      </c>
      <c r="C42" s="296"/>
      <c r="D42" s="255" t="str">
        <f>TEXT($G$1, "[$-ko-KR]yyyy-mm-dd(ddd) ") &amp; "오후 14:00"</f>
        <v>2021-06-08(화) 오후 14:00</v>
      </c>
      <c r="E42" s="256"/>
      <c r="F42" s="257"/>
      <c r="G42" s="255" t="str">
        <f>TEXT($G$1, "[$-ko-KR]yyyy-mm-dd(ddd) ") &amp; "오후 19:00"</f>
        <v>2021-06-08(화) 오후 19:00</v>
      </c>
      <c r="H42" s="256"/>
      <c r="I42" s="257"/>
      <c r="J42" s="255" t="str">
        <f>TEXT($G$1, "[$-ko-KR]yyyy-mm-dd(ddd) ") &amp; "오후 21:00"</f>
        <v>2021-06-08(화) 오후 21:00</v>
      </c>
      <c r="K42" s="256"/>
      <c r="L42" s="257"/>
      <c r="M42" s="255" t="str">
        <f>TEXT($G$1+1, "[$-ko-KR]yyyy-mm-dd(ddd) ") &amp; "오전 00:00"</f>
        <v>2021-06-09(수) 오전 00:00</v>
      </c>
      <c r="N42" s="256"/>
      <c r="O42" s="257"/>
      <c r="Q42" s="253"/>
      <c r="R42" s="253"/>
      <c r="S42" s="253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53"/>
      <c r="R44" s="253"/>
      <c r="S44" s="253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53"/>
      <c r="R45" s="253"/>
      <c r="S45" s="253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58"/>
      <c r="R46" s="258"/>
      <c r="S46" s="258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58"/>
      <c r="R47" s="258"/>
      <c r="S47" s="258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58"/>
      <c r="R48" s="258"/>
      <c r="S48" s="258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58"/>
      <c r="R49" s="258"/>
      <c r="S49" s="258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58"/>
      <c r="R50" s="258"/>
      <c r="S50" s="258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58"/>
      <c r="R51" s="258"/>
      <c r="S51" s="258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67"/>
      <c r="R53" s="268"/>
      <c r="S53" s="269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70"/>
      <c r="R54" s="271"/>
      <c r="S54" s="272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73"/>
      <c r="R55" s="274"/>
      <c r="S55" s="275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58"/>
      <c r="R56" s="258"/>
      <c r="S56" s="258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53"/>
      <c r="R57" s="253"/>
      <c r="S57" s="253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53"/>
      <c r="R58" s="253"/>
      <c r="S58" s="253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58"/>
      <c r="R59" s="258"/>
      <c r="S59" s="258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58"/>
      <c r="R60" s="258"/>
      <c r="S60" s="258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58"/>
      <c r="R61" s="258"/>
      <c r="S61" s="258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80"/>
      <c r="R62" s="281"/>
      <c r="S62" s="282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83"/>
      <c r="R63" s="284"/>
      <c r="S63" s="285"/>
    </row>
    <row r="64" spans="1:19" ht="17.25" customHeight="1" thickBot="1">
      <c r="A64" s="132" t="s">
        <v>300</v>
      </c>
      <c r="B64" s="291">
        <f>$B$37</f>
        <v>100000</v>
      </c>
      <c r="C64" s="292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188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93" t="s">
        <v>55</v>
      </c>
      <c r="B69" s="295" t="str">
        <f>TEXT($G$1, "[$-ko-KR]yyyy-mm-dd(ddd) ") &amp; "오전 00:00"</f>
        <v>2021-06-08(화) 오전 00:00</v>
      </c>
      <c r="C69" s="296"/>
      <c r="D69" s="255" t="str">
        <f>TEXT($G$1, "[$-ko-KR]yyyy-mm-dd(ddd) ") &amp; "오후 14:00"</f>
        <v>2021-06-08(화) 오후 14:00</v>
      </c>
      <c r="E69" s="256"/>
      <c r="F69" s="257"/>
      <c r="G69" s="255" t="str">
        <f>TEXT($G$1, "[$-ko-KR]yyyy-mm-dd(ddd) ") &amp; "오후 19:00"</f>
        <v>2021-06-08(화) 오후 19:00</v>
      </c>
      <c r="H69" s="256"/>
      <c r="I69" s="257"/>
      <c r="J69" s="255" t="str">
        <f>TEXT($G$1, "[$-ko-KR]yyyy-mm-dd(ddd) ") &amp; "오후 21:00"</f>
        <v>2021-06-08(화) 오후 21:00</v>
      </c>
      <c r="K69" s="256"/>
      <c r="L69" s="257"/>
      <c r="M69" s="255" t="str">
        <f>TEXT($G$1+1, "[$-ko-KR]yyyy-mm-dd(ddd) ") &amp; "오전 00:00"</f>
        <v>2021-06-09(수) 오전 00:00</v>
      </c>
      <c r="N69" s="256"/>
      <c r="O69" s="257"/>
      <c r="Q69" s="253"/>
      <c r="R69" s="253"/>
      <c r="S69" s="253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53"/>
      <c r="R71" s="253"/>
      <c r="S71" s="253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53"/>
      <c r="R72" s="253"/>
      <c r="S72" s="253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58"/>
      <c r="R73" s="258"/>
      <c r="S73" s="258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58"/>
      <c r="R74" s="258"/>
      <c r="S74" s="258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58"/>
      <c r="R75" s="258"/>
      <c r="S75" s="258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58"/>
      <c r="R76" s="258"/>
      <c r="S76" s="258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58"/>
      <c r="R77" s="258"/>
      <c r="S77" s="258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58"/>
      <c r="R78" s="258"/>
      <c r="S78" s="258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67"/>
      <c r="R80" s="268"/>
      <c r="S80" s="269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70"/>
      <c r="R81" s="271"/>
      <c r="S81" s="272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73"/>
      <c r="R82" s="274"/>
      <c r="S82" s="275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58"/>
      <c r="R83" s="258"/>
      <c r="S83" s="258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53"/>
      <c r="R84" s="253"/>
      <c r="S84" s="253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53"/>
      <c r="R85" s="253"/>
      <c r="S85" s="253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58"/>
      <c r="R86" s="258"/>
      <c r="S86" s="258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58"/>
      <c r="R87" s="258"/>
      <c r="S87" s="258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58"/>
      <c r="R88" s="258"/>
      <c r="S88" s="258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80"/>
      <c r="R89" s="281"/>
      <c r="S89" s="282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83"/>
      <c r="R90" s="284"/>
      <c r="S90" s="285"/>
    </row>
    <row r="91" spans="1:19" ht="17.25" thickBot="1">
      <c r="A91" s="132" t="s">
        <v>300</v>
      </c>
      <c r="B91" s="291">
        <f>$B$37</f>
        <v>100000</v>
      </c>
      <c r="C91" s="292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188" t="s">
        <v>297</v>
      </c>
      <c r="B95" s="232" t="s">
        <v>49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93" t="s">
        <v>55</v>
      </c>
      <c r="B96" s="295" t="str">
        <f>TEXT($G$1, "[$-ko-KR]yyyy-mm-dd(ddd) ") &amp; "오전 00:00"</f>
        <v>2021-06-08(화) 오전 00:00</v>
      </c>
      <c r="C96" s="296"/>
      <c r="D96" s="255" t="str">
        <f>TEXT($G$1, "[$-ko-KR]yyyy-mm-dd(ddd) ") &amp; "오후 14:00"</f>
        <v>2021-06-08(화) 오후 14:00</v>
      </c>
      <c r="E96" s="256"/>
      <c r="F96" s="257"/>
      <c r="G96" s="255" t="str">
        <f>TEXT($G$1, "[$-ko-KR]yyyy-mm-dd(ddd) ") &amp; "오후 19:00"</f>
        <v>2021-06-08(화) 오후 19:00</v>
      </c>
      <c r="H96" s="256"/>
      <c r="I96" s="257"/>
      <c r="J96" s="255" t="str">
        <f>TEXT($G$1, "[$-ko-KR]yyyy-mm-dd(ddd) ") &amp; "오후 21:00"</f>
        <v>2021-06-08(화) 오후 21:00</v>
      </c>
      <c r="K96" s="256"/>
      <c r="L96" s="257"/>
      <c r="M96" s="255" t="str">
        <f>TEXT($G$1+1, "[$-ko-KR]yyyy-mm-dd(ddd) ") &amp; "오전 00:00"</f>
        <v>2021-06-09(수) 오전 00:00</v>
      </c>
      <c r="N96" s="256"/>
      <c r="O96" s="257"/>
      <c r="Q96" s="253"/>
      <c r="R96" s="253"/>
      <c r="S96" s="253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53"/>
      <c r="R98" s="253"/>
      <c r="S98" s="253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53"/>
      <c r="R99" s="253"/>
      <c r="S99" s="253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58"/>
      <c r="R100" s="258"/>
      <c r="S100" s="258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58"/>
      <c r="R101" s="258"/>
      <c r="S101" s="258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58"/>
      <c r="R102" s="258"/>
      <c r="S102" s="258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58"/>
      <c r="R103" s="258"/>
      <c r="S103" s="258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58"/>
      <c r="R104" s="258"/>
      <c r="S104" s="258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58"/>
      <c r="R105" s="258"/>
      <c r="S105" s="258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67"/>
      <c r="R107" s="268"/>
      <c r="S107" s="269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70"/>
      <c r="R108" s="271"/>
      <c r="S108" s="272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73"/>
      <c r="R109" s="274"/>
      <c r="S109" s="275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58"/>
      <c r="R110" s="258"/>
      <c r="S110" s="258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53"/>
      <c r="R111" s="253"/>
      <c r="S111" s="253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53"/>
      <c r="R112" s="253"/>
      <c r="S112" s="253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58"/>
      <c r="R113" s="258"/>
      <c r="S113" s="258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58"/>
      <c r="R114" s="258"/>
      <c r="S114" s="258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58"/>
      <c r="R115" s="258"/>
      <c r="S115" s="258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80"/>
      <c r="R116" s="281"/>
      <c r="S116" s="282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83"/>
      <c r="R117" s="284"/>
      <c r="S117" s="285"/>
    </row>
    <row r="118" spans="1:19" ht="17.25" thickBot="1">
      <c r="A118" s="132" t="s">
        <v>300</v>
      </c>
      <c r="B118" s="291">
        <f>$B$37</f>
        <v>100000</v>
      </c>
      <c r="C118" s="292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188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93" t="s">
        <v>55</v>
      </c>
      <c r="B123" s="295" t="str">
        <f>TEXT($G$1, "[$-ko-KR]yyyy-mm-dd(ddd) ") &amp; "오전 00:00"</f>
        <v>2021-06-08(화) 오전 00:00</v>
      </c>
      <c r="C123" s="296"/>
      <c r="D123" s="255" t="str">
        <f>TEXT($G$1, "[$-ko-KR]yyyy-mm-dd(ddd) ") &amp; "오후 14:00"</f>
        <v>2021-06-08(화) 오후 14:00</v>
      </c>
      <c r="E123" s="256"/>
      <c r="F123" s="257"/>
      <c r="G123" s="255" t="str">
        <f>TEXT($G$1, "[$-ko-KR]yyyy-mm-dd(ddd) ") &amp; "오후 19:00"</f>
        <v>2021-06-08(화) 오후 19:00</v>
      </c>
      <c r="H123" s="256"/>
      <c r="I123" s="257"/>
      <c r="J123" s="255" t="str">
        <f>TEXT($G$1, "[$-ko-KR]yyyy-mm-dd(ddd) ") &amp; "오후 21:00"</f>
        <v>2021-06-08(화) 오후 21:00</v>
      </c>
      <c r="K123" s="256"/>
      <c r="L123" s="257"/>
      <c r="M123" s="255" t="str">
        <f>TEXT($G$1+1, "[$-ko-KR]yyyy-mm-dd(ddd) ") &amp; "오전 00:00"</f>
        <v>2021-06-09(수) 오전 00:00</v>
      </c>
      <c r="N123" s="256"/>
      <c r="O123" s="257"/>
      <c r="Q123" s="253"/>
      <c r="R123" s="253"/>
      <c r="S123" s="253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53"/>
      <c r="R125" s="253"/>
      <c r="S125" s="253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53"/>
      <c r="R126" s="253"/>
      <c r="S126" s="253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58"/>
      <c r="R127" s="258"/>
      <c r="S127" s="258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58"/>
      <c r="R128" s="258"/>
      <c r="S128" s="258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58"/>
      <c r="R129" s="258"/>
      <c r="S129" s="258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58"/>
      <c r="R130" s="258"/>
      <c r="S130" s="258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58"/>
      <c r="R131" s="258"/>
      <c r="S131" s="258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58"/>
      <c r="R132" s="258"/>
      <c r="S132" s="258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67"/>
      <c r="R134" s="268"/>
      <c r="S134" s="269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70"/>
      <c r="R135" s="271"/>
      <c r="S135" s="272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73"/>
      <c r="R136" s="274"/>
      <c r="S136" s="275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58"/>
      <c r="R137" s="258"/>
      <c r="S137" s="258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53"/>
      <c r="R138" s="253"/>
      <c r="S138" s="253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53"/>
      <c r="R139" s="253"/>
      <c r="S139" s="253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58"/>
      <c r="R140" s="258"/>
      <c r="S140" s="258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58"/>
      <c r="R141" s="258"/>
      <c r="S141" s="258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58"/>
      <c r="R142" s="258"/>
      <c r="S142" s="258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80"/>
      <c r="R143" s="281"/>
      <c r="S143" s="282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83"/>
      <c r="R144" s="284"/>
      <c r="S144" s="285"/>
    </row>
    <row r="145" spans="1:19" ht="17.25" thickBot="1">
      <c r="A145" s="132" t="s">
        <v>300</v>
      </c>
      <c r="B145" s="291">
        <f>$B$37</f>
        <v>100000</v>
      </c>
      <c r="C145" s="292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188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93" t="s">
        <v>55</v>
      </c>
      <c r="B150" s="295" t="str">
        <f>TEXT($G$1, "[$-ko-KR]yyyy-mm-dd(ddd) ") &amp; "오전 00:00"</f>
        <v>2021-06-08(화) 오전 00:00</v>
      </c>
      <c r="C150" s="296"/>
      <c r="D150" s="255" t="str">
        <f>TEXT($G$1, "[$-ko-KR]yyyy-mm-dd(ddd) ") &amp; "오후 14:00"</f>
        <v>2021-06-08(화) 오후 14:00</v>
      </c>
      <c r="E150" s="256"/>
      <c r="F150" s="257"/>
      <c r="G150" s="255" t="str">
        <f>TEXT($G$1, "[$-ko-KR]yyyy-mm-dd(ddd) ") &amp; "오후 19:00"</f>
        <v>2021-06-08(화) 오후 19:00</v>
      </c>
      <c r="H150" s="256"/>
      <c r="I150" s="257"/>
      <c r="J150" s="255" t="str">
        <f>TEXT($G$1, "[$-ko-KR]yyyy-mm-dd(ddd) ") &amp; "오후 21:00"</f>
        <v>2021-06-08(화) 오후 21:00</v>
      </c>
      <c r="K150" s="256"/>
      <c r="L150" s="257"/>
      <c r="M150" s="255" t="str">
        <f>TEXT($G$1+1, "[$-ko-KR]yyyy-mm-dd(ddd) ") &amp; "오전 00:00"</f>
        <v>2021-06-09(수) 오전 00:00</v>
      </c>
      <c r="N150" s="256"/>
      <c r="O150" s="257"/>
      <c r="Q150" s="253"/>
      <c r="R150" s="253"/>
      <c r="S150" s="253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53"/>
      <c r="R152" s="253"/>
      <c r="S152" s="253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53"/>
      <c r="R153" s="253"/>
      <c r="S153" s="253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58"/>
      <c r="R154" s="258"/>
      <c r="S154" s="258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58"/>
      <c r="R155" s="258"/>
      <c r="S155" s="258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58"/>
      <c r="R156" s="258"/>
      <c r="S156" s="258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58"/>
      <c r="R157" s="258"/>
      <c r="S157" s="258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58"/>
      <c r="R158" s="258"/>
      <c r="S158" s="258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58"/>
      <c r="R159" s="258"/>
      <c r="S159" s="258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67"/>
      <c r="R161" s="268"/>
      <c r="S161" s="269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70"/>
      <c r="R162" s="271"/>
      <c r="S162" s="272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73"/>
      <c r="R163" s="274"/>
      <c r="S163" s="275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58"/>
      <c r="R164" s="258"/>
      <c r="S164" s="258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53"/>
      <c r="R165" s="253"/>
      <c r="S165" s="253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53"/>
      <c r="R166" s="253"/>
      <c r="S166" s="253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58"/>
      <c r="R167" s="258"/>
      <c r="S167" s="258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58"/>
      <c r="R168" s="258"/>
      <c r="S168" s="258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58"/>
      <c r="R169" s="258"/>
      <c r="S169" s="258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80"/>
      <c r="R170" s="281"/>
      <c r="S170" s="282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83"/>
      <c r="R171" s="284"/>
      <c r="S171" s="285"/>
    </row>
    <row r="172" spans="1:19" ht="17.25" thickBot="1">
      <c r="A172" s="132" t="s">
        <v>300</v>
      </c>
      <c r="B172" s="291">
        <f>$B$37</f>
        <v>100000</v>
      </c>
      <c r="C172" s="292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188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93" t="s">
        <v>55</v>
      </c>
      <c r="B177" s="295" t="str">
        <f>TEXT($G$1, "[$-ko-KR]yyyy-mm-dd(ddd) ") &amp; "오전 00:00"</f>
        <v>2021-06-08(화) 오전 00:00</v>
      </c>
      <c r="C177" s="296"/>
      <c r="D177" s="255" t="str">
        <f>TEXT($G$1, "[$-ko-KR]yyyy-mm-dd(ddd) ") &amp; "오후 14:00"</f>
        <v>2021-06-08(화) 오후 14:00</v>
      </c>
      <c r="E177" s="256"/>
      <c r="F177" s="257"/>
      <c r="G177" s="255" t="str">
        <f>TEXT($G$1, "[$-ko-KR]yyyy-mm-dd(ddd) ") &amp; "오후 19:00"</f>
        <v>2021-06-08(화) 오후 19:00</v>
      </c>
      <c r="H177" s="256"/>
      <c r="I177" s="257"/>
      <c r="J177" s="255" t="str">
        <f>TEXT($G$1, "[$-ko-KR]yyyy-mm-dd(ddd) ") &amp; "오후 21:00"</f>
        <v>2021-06-08(화) 오후 21:00</v>
      </c>
      <c r="K177" s="256"/>
      <c r="L177" s="257"/>
      <c r="M177" s="255" t="str">
        <f>TEXT($G$1+1, "[$-ko-KR]yyyy-mm-dd(ddd) ") &amp; "오전 00:00"</f>
        <v>2021-06-09(수) 오전 00:00</v>
      </c>
      <c r="N177" s="256"/>
      <c r="O177" s="257"/>
      <c r="Q177" s="253"/>
      <c r="R177" s="253"/>
      <c r="S177" s="253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53"/>
      <c r="R179" s="253"/>
      <c r="S179" s="253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53"/>
      <c r="R180" s="253"/>
      <c r="S180" s="253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58"/>
      <c r="R181" s="258"/>
      <c r="S181" s="258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58"/>
      <c r="R182" s="258"/>
      <c r="S182" s="258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58"/>
      <c r="R183" s="258"/>
      <c r="S183" s="258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58"/>
      <c r="R184" s="258"/>
      <c r="S184" s="258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58"/>
      <c r="R185" s="258"/>
      <c r="S185" s="258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58"/>
      <c r="R186" s="258"/>
      <c r="S186" s="258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67"/>
      <c r="R188" s="268"/>
      <c r="S188" s="269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70"/>
      <c r="R189" s="271"/>
      <c r="S189" s="272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73"/>
      <c r="R190" s="274"/>
      <c r="S190" s="275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58"/>
      <c r="R191" s="258"/>
      <c r="S191" s="258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53"/>
      <c r="R192" s="253"/>
      <c r="S192" s="253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53"/>
      <c r="R193" s="253"/>
      <c r="S193" s="253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58"/>
      <c r="R194" s="258"/>
      <c r="S194" s="258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58"/>
      <c r="R195" s="258"/>
      <c r="S195" s="258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58"/>
      <c r="R196" s="258"/>
      <c r="S196" s="258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80"/>
      <c r="R197" s="281"/>
      <c r="S197" s="282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83"/>
      <c r="R198" s="284"/>
      <c r="S198" s="285"/>
    </row>
    <row r="199" spans="1:19" ht="17.25" thickBot="1">
      <c r="A199" s="132" t="s">
        <v>300</v>
      </c>
      <c r="B199" s="291">
        <f>$B$37</f>
        <v>100000</v>
      </c>
      <c r="C199" s="292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86"/>
      <c r="R199" s="287"/>
      <c r="S199" s="28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83" priority="157">
      <formula>AND($N17 &gt; 0, ISNUMBER($N17))</formula>
    </cfRule>
    <cfRule type="expression" dxfId="1982" priority="158">
      <formula>AND($N17 = 0 * ISNUMBER($N17))</formula>
    </cfRule>
    <cfRule type="expression" dxfId="1981" priority="159">
      <formula>AND($N17 &lt; 0, ISNUMBER($N17))</formula>
    </cfRule>
  </conditionalFormatting>
  <conditionalFormatting sqref="A17:F36">
    <cfRule type="expression" dxfId="1980" priority="166">
      <formula>AND($E17 &gt; 0, ISNUMBER($E17))</formula>
    </cfRule>
    <cfRule type="expression" dxfId="1979" priority="167">
      <formula>AND($E17 = 0 * ISNUMBER($E17))</formula>
    </cfRule>
    <cfRule type="expression" dxfId="1978" priority="168">
      <formula>AND($E17 &lt; 0, ISNUMBER($E17))</formula>
    </cfRule>
  </conditionalFormatting>
  <conditionalFormatting sqref="A17:C36 G17:I36">
    <cfRule type="expression" dxfId="1977" priority="163">
      <formula>AND($H17 &gt; 0, ISNUMBER($H17))</formula>
    </cfRule>
    <cfRule type="expression" dxfId="1976" priority="164">
      <formula>AND($H17 = 0 * ISNUMBER($H17))</formula>
    </cfRule>
    <cfRule type="expression" dxfId="1975" priority="165">
      <formula>AND($H17 &lt; 0, ISNUMBER($H17))</formula>
    </cfRule>
  </conditionalFormatting>
  <conditionalFormatting sqref="A17:C36 J17:L36">
    <cfRule type="expression" dxfId="1974" priority="160">
      <formula>AND($K17 &gt; 0, ISNUMBER($K17))</formula>
    </cfRule>
    <cfRule type="expression" dxfId="1973" priority="161">
      <formula>AND($K17 = 0 * ISNUMBER($K17))</formula>
    </cfRule>
    <cfRule type="expression" dxfId="1972" priority="162">
      <formula>AND($K17 &lt; 0, ISNUMBER($K17))</formula>
    </cfRule>
  </conditionalFormatting>
  <conditionalFormatting sqref="D15:F16 E37:F37">
    <cfRule type="expression" dxfId="1971" priority="154">
      <formula>$E$37 &gt; 0</formula>
    </cfRule>
    <cfRule type="expression" dxfId="1970" priority="155">
      <formula>$E$37 = 0</formula>
    </cfRule>
    <cfRule type="expression" dxfId="1969" priority="156">
      <formula>$E$37 &lt; 0</formula>
    </cfRule>
  </conditionalFormatting>
  <conditionalFormatting sqref="G15:I16 H37:I37">
    <cfRule type="expression" dxfId="1968" priority="151">
      <formula>$H$37 &gt; 0</formula>
    </cfRule>
    <cfRule type="expression" dxfId="1967" priority="152">
      <formula>$H$37 = 0</formula>
    </cfRule>
    <cfRule type="expression" dxfId="1966" priority="153">
      <formula>$H$37 &lt; 0</formula>
    </cfRule>
  </conditionalFormatting>
  <conditionalFormatting sqref="J15:L16 K37:L37">
    <cfRule type="expression" dxfId="1965" priority="148">
      <formula>$K$37 &gt; 0</formula>
    </cfRule>
    <cfRule type="expression" dxfId="1964" priority="149">
      <formula>$K$37 = 0</formula>
    </cfRule>
    <cfRule type="expression" dxfId="1963" priority="150">
      <formula>$K$37 &lt; 0</formula>
    </cfRule>
  </conditionalFormatting>
  <conditionalFormatting sqref="M15:O16 N37:O37">
    <cfRule type="expression" dxfId="1962" priority="145">
      <formula>$N$37 &gt; 0</formula>
    </cfRule>
    <cfRule type="expression" dxfId="1961" priority="146">
      <formula>$N$37 = 0</formula>
    </cfRule>
    <cfRule type="expression" dxfId="1960" priority="147">
      <formula>$N$37 &lt; 0</formula>
    </cfRule>
  </conditionalFormatting>
  <conditionalFormatting sqref="A44:C63 M44:O63">
    <cfRule type="expression" dxfId="1959" priority="133">
      <formula>AND($N44 &gt; 0, ISNUMBER($N44))</formula>
    </cfRule>
    <cfRule type="expression" dxfId="1958" priority="134">
      <formula>AND($N44 = 0 * ISNUMBER($N44))</formula>
    </cfRule>
    <cfRule type="expression" dxfId="1957" priority="135">
      <formula>AND($N44 &lt; 0, ISNUMBER($N44))</formula>
    </cfRule>
  </conditionalFormatting>
  <conditionalFormatting sqref="A44:F63">
    <cfRule type="expression" dxfId="1956" priority="142">
      <formula>AND($E44 &gt; 0, ISNUMBER($E44))</formula>
    </cfRule>
    <cfRule type="expression" dxfId="1955" priority="143">
      <formula>AND($E44 = 0 * ISNUMBER($E44))</formula>
    </cfRule>
    <cfRule type="expression" dxfId="1954" priority="144">
      <formula>AND($E44 &lt; 0, ISNUMBER($E44))</formula>
    </cfRule>
  </conditionalFormatting>
  <conditionalFormatting sqref="A44:C63 G44:I63">
    <cfRule type="expression" dxfId="1953" priority="139">
      <formula>AND($H44 &gt; 0, ISNUMBER($H44))</formula>
    </cfRule>
    <cfRule type="expression" dxfId="1952" priority="140">
      <formula>AND($H44 = 0 * ISNUMBER($H44))</formula>
    </cfRule>
    <cfRule type="expression" dxfId="1951" priority="141">
      <formula>AND($H44 &lt; 0, ISNUMBER($H44))</formula>
    </cfRule>
  </conditionalFormatting>
  <conditionalFormatting sqref="A44:C63 J44:L63">
    <cfRule type="expression" dxfId="1950" priority="136">
      <formula>AND($K44 &gt; 0, ISNUMBER($K44))</formula>
    </cfRule>
    <cfRule type="expression" dxfId="1949" priority="137">
      <formula>AND($K44 = 0 * ISNUMBER($K44))</formula>
    </cfRule>
    <cfRule type="expression" dxfId="1948" priority="138">
      <formula>AND($K44 &lt; 0, ISNUMBER($K44))</formula>
    </cfRule>
  </conditionalFormatting>
  <conditionalFormatting sqref="D42:F43 E64:F64">
    <cfRule type="expression" dxfId="1947" priority="130">
      <formula>$E$64 &gt; 0</formula>
    </cfRule>
    <cfRule type="expression" dxfId="1946" priority="131">
      <formula>$E$64 = 0</formula>
    </cfRule>
    <cfRule type="expression" dxfId="1945" priority="132">
      <formula>$E$64 &lt; 0</formula>
    </cfRule>
  </conditionalFormatting>
  <conditionalFormatting sqref="G42:I43 H64:I64">
    <cfRule type="expression" dxfId="1944" priority="127">
      <formula>$H$64 &gt; 0</formula>
    </cfRule>
    <cfRule type="expression" dxfId="1943" priority="128">
      <formula>$H$64 = 0</formula>
    </cfRule>
    <cfRule type="expression" dxfId="1942" priority="129">
      <formula>$H$64 &lt; 0</formula>
    </cfRule>
  </conditionalFormatting>
  <conditionalFormatting sqref="J42:L43 K64:L64">
    <cfRule type="expression" dxfId="1941" priority="124">
      <formula>$K$64 &gt; 0</formula>
    </cfRule>
    <cfRule type="expression" dxfId="1940" priority="125">
      <formula>$K$64 = 0</formula>
    </cfRule>
    <cfRule type="expression" dxfId="1939" priority="126">
      <formula>$K$64 &lt; 0</formula>
    </cfRule>
  </conditionalFormatting>
  <conditionalFormatting sqref="M42:O43 N64:O64">
    <cfRule type="expression" dxfId="1938" priority="121">
      <formula>$N$64 &gt; 0</formula>
    </cfRule>
    <cfRule type="expression" dxfId="1937" priority="122">
      <formula>$N$64 = 0</formula>
    </cfRule>
    <cfRule type="expression" dxfId="1936" priority="123">
      <formula>$N$64 &lt; 0</formula>
    </cfRule>
  </conditionalFormatting>
  <conditionalFormatting sqref="A71:C90 M71:O90">
    <cfRule type="expression" dxfId="1935" priority="109">
      <formula>AND($N71 &gt; 0, ISNUMBER($N71))</formula>
    </cfRule>
    <cfRule type="expression" dxfId="1934" priority="110">
      <formula>AND($N71 = 0 * ISNUMBER($N71))</formula>
    </cfRule>
    <cfRule type="expression" dxfId="1933" priority="111">
      <formula>AND($N71 &lt; 0, ISNUMBER($N71))</formula>
    </cfRule>
  </conditionalFormatting>
  <conditionalFormatting sqref="A71:F90">
    <cfRule type="expression" dxfId="1932" priority="118">
      <formula>AND($E71 &gt; 0, ISNUMBER($E71))</formula>
    </cfRule>
    <cfRule type="expression" dxfId="1931" priority="119">
      <formula>AND($E71 = 0 * ISNUMBER($E71))</formula>
    </cfRule>
    <cfRule type="expression" dxfId="1930" priority="120">
      <formula>AND($E71 &lt; 0, ISNUMBER($E71))</formula>
    </cfRule>
  </conditionalFormatting>
  <conditionalFormatting sqref="A71:C90 G71:I90">
    <cfRule type="expression" dxfId="1929" priority="115">
      <formula>AND($H71 &gt; 0, ISNUMBER($H71))</formula>
    </cfRule>
    <cfRule type="expression" dxfId="1928" priority="116">
      <formula>AND($H71 = 0 * ISNUMBER($H71))</formula>
    </cfRule>
    <cfRule type="expression" dxfId="1927" priority="117">
      <formula>AND($H71 &lt; 0, ISNUMBER($H71))</formula>
    </cfRule>
  </conditionalFormatting>
  <conditionalFormatting sqref="A71:C90 J71:L90">
    <cfRule type="expression" dxfId="1926" priority="112">
      <formula>AND($K71 &gt; 0, ISNUMBER($K71))</formula>
    </cfRule>
    <cfRule type="expression" dxfId="1925" priority="113">
      <formula>AND($K71 = 0 * ISNUMBER($K71))</formula>
    </cfRule>
    <cfRule type="expression" dxfId="1924" priority="114">
      <formula>AND($K71 &lt; 0, ISNUMBER($K71))</formula>
    </cfRule>
  </conditionalFormatting>
  <conditionalFormatting sqref="D69:F70 E91:F91">
    <cfRule type="expression" dxfId="1923" priority="106">
      <formula>$E$91 &gt; 0</formula>
    </cfRule>
    <cfRule type="expression" dxfId="1922" priority="107">
      <formula>$E$91 = 0</formula>
    </cfRule>
    <cfRule type="expression" dxfId="1921" priority="108">
      <formula>$E$91 &lt; 0</formula>
    </cfRule>
  </conditionalFormatting>
  <conditionalFormatting sqref="G69:I70 H91:I91">
    <cfRule type="expression" dxfId="1920" priority="103">
      <formula>$H$91 &gt; 0</formula>
    </cfRule>
    <cfRule type="expression" dxfId="1919" priority="104">
      <formula>$H$91 = 0</formula>
    </cfRule>
    <cfRule type="expression" dxfId="1918" priority="105">
      <formula>$H$91 &lt; 0</formula>
    </cfRule>
  </conditionalFormatting>
  <conditionalFormatting sqref="J69:L70 K91:L91">
    <cfRule type="expression" dxfId="1917" priority="100">
      <formula>$K$91 &gt; 0</formula>
    </cfRule>
    <cfRule type="expression" dxfId="1916" priority="101">
      <formula>$K$91 = 0</formula>
    </cfRule>
    <cfRule type="expression" dxfId="1915" priority="102">
      <formula>$K$91 &lt; 0</formula>
    </cfRule>
  </conditionalFormatting>
  <conditionalFormatting sqref="M69:O70 N91:O91">
    <cfRule type="expression" dxfId="1914" priority="97">
      <formula>$N$91 &gt; 0</formula>
    </cfRule>
    <cfRule type="expression" dxfId="1913" priority="98">
      <formula>$N$91 = 0</formula>
    </cfRule>
    <cfRule type="expression" dxfId="1912" priority="99">
      <formula>$N$91 &lt; 0</formula>
    </cfRule>
  </conditionalFormatting>
  <conditionalFormatting sqref="A98:C117 M98:O117">
    <cfRule type="expression" dxfId="1911" priority="85">
      <formula>AND($N98 &gt; 0, ISNUMBER($N98))</formula>
    </cfRule>
    <cfRule type="expression" dxfId="1910" priority="86">
      <formula>AND($N98 = 0 * ISNUMBER($N98))</formula>
    </cfRule>
    <cfRule type="expression" dxfId="1909" priority="87">
      <formula>AND($N98 &lt; 0, ISNUMBER($N98))</formula>
    </cfRule>
  </conditionalFormatting>
  <conditionalFormatting sqref="A98:F117">
    <cfRule type="expression" dxfId="1908" priority="94">
      <formula>AND($E98 &gt; 0, ISNUMBER($E98))</formula>
    </cfRule>
    <cfRule type="expression" dxfId="1907" priority="95">
      <formula>AND($E98 = 0 * ISNUMBER($E98))</formula>
    </cfRule>
    <cfRule type="expression" dxfId="1906" priority="96">
      <formula>AND($E98 &lt; 0, ISNUMBER($E98))</formula>
    </cfRule>
  </conditionalFormatting>
  <conditionalFormatting sqref="A98:C117 G98:I117">
    <cfRule type="expression" dxfId="1905" priority="91">
      <formula>AND($H98 &gt; 0, ISNUMBER($H98))</formula>
    </cfRule>
    <cfRule type="expression" dxfId="1904" priority="92">
      <formula>AND($H98 = 0 * ISNUMBER($H98))</formula>
    </cfRule>
    <cfRule type="expression" dxfId="1903" priority="93">
      <formula>AND($H98 &lt; 0, ISNUMBER($H98))</formula>
    </cfRule>
  </conditionalFormatting>
  <conditionalFormatting sqref="A98:C117 J98:L117">
    <cfRule type="expression" dxfId="1902" priority="88">
      <formula>AND($K98 &gt; 0, ISNUMBER($K98))</formula>
    </cfRule>
    <cfRule type="expression" dxfId="1901" priority="89">
      <formula>AND($K98 = 0 * ISNUMBER($K98))</formula>
    </cfRule>
    <cfRule type="expression" dxfId="1900" priority="90">
      <formula>AND($K98 &lt; 0, ISNUMBER($K98))</formula>
    </cfRule>
  </conditionalFormatting>
  <conditionalFormatting sqref="D96:F97 E118:F118">
    <cfRule type="expression" dxfId="1899" priority="82">
      <formula>$E$118 &gt; 0</formula>
    </cfRule>
    <cfRule type="expression" dxfId="1898" priority="83">
      <formula>$E$118 = 0</formula>
    </cfRule>
    <cfRule type="expression" dxfId="1897" priority="84">
      <formula>$E$118 &lt; 0</formula>
    </cfRule>
  </conditionalFormatting>
  <conditionalFormatting sqref="G96:I97 H118:I118">
    <cfRule type="expression" dxfId="1896" priority="79">
      <formula>$H$118 &gt; 0</formula>
    </cfRule>
    <cfRule type="expression" dxfId="1895" priority="80">
      <formula>$H$118 = 0</formula>
    </cfRule>
    <cfRule type="expression" dxfId="1894" priority="81">
      <formula>$H$118 &lt; 0</formula>
    </cfRule>
  </conditionalFormatting>
  <conditionalFormatting sqref="J96:L97 K118:L118">
    <cfRule type="expression" dxfId="1893" priority="76">
      <formula>$K$118 &gt; 0</formula>
    </cfRule>
    <cfRule type="expression" dxfId="1892" priority="77">
      <formula>$K$118 = 0</formula>
    </cfRule>
    <cfRule type="expression" dxfId="1891" priority="78">
      <formula>$K$118 &lt; 0</formula>
    </cfRule>
  </conditionalFormatting>
  <conditionalFormatting sqref="M96:O97 N118:O118">
    <cfRule type="expression" dxfId="1890" priority="73">
      <formula>$N$118 &gt; 0</formula>
    </cfRule>
    <cfRule type="expression" dxfId="1889" priority="74">
      <formula>$N$118 = 0</formula>
    </cfRule>
    <cfRule type="expression" dxfId="1888" priority="75">
      <formula>$N$118 &lt; 0</formula>
    </cfRule>
  </conditionalFormatting>
  <conditionalFormatting sqref="A125:C144 M125:O144">
    <cfRule type="expression" dxfId="1887" priority="61">
      <formula>AND($N125 &gt; 0, ISNUMBER($N125))</formula>
    </cfRule>
    <cfRule type="expression" dxfId="1886" priority="62">
      <formula>AND($N125 = 0 * ISNUMBER($N125))</formula>
    </cfRule>
    <cfRule type="expression" dxfId="1885" priority="63">
      <formula>AND($N125 &lt; 0, ISNUMBER($N125))</formula>
    </cfRule>
  </conditionalFormatting>
  <conditionalFormatting sqref="A125:F144">
    <cfRule type="expression" dxfId="1884" priority="70">
      <formula>AND($E125 &gt; 0, ISNUMBER($E125))</formula>
    </cfRule>
    <cfRule type="expression" dxfId="1883" priority="71">
      <formula>AND($E125 = 0 * ISNUMBER($E125))</formula>
    </cfRule>
    <cfRule type="expression" dxfId="1882" priority="72">
      <formula>AND($E125 &lt; 0, ISNUMBER($E125))</formula>
    </cfRule>
  </conditionalFormatting>
  <conditionalFormatting sqref="A125:C144 G125:I144">
    <cfRule type="expression" dxfId="1881" priority="67">
      <formula>AND($H125 &gt; 0, ISNUMBER($H125))</formula>
    </cfRule>
    <cfRule type="expression" dxfId="1880" priority="68">
      <formula>AND($H125 = 0 * ISNUMBER($H125))</formula>
    </cfRule>
    <cfRule type="expression" dxfId="1879" priority="69">
      <formula>AND($H125 &lt; 0, ISNUMBER($H125))</formula>
    </cfRule>
  </conditionalFormatting>
  <conditionalFormatting sqref="A125:C144 J125:L144">
    <cfRule type="expression" dxfId="1878" priority="64">
      <formula>AND($K125 &gt; 0, ISNUMBER($K125))</formula>
    </cfRule>
    <cfRule type="expression" dxfId="1877" priority="65">
      <formula>AND($K125 = 0 * ISNUMBER($K125))</formula>
    </cfRule>
    <cfRule type="expression" dxfId="1876" priority="66">
      <formula>AND($K125 &lt; 0, ISNUMBER($K125))</formula>
    </cfRule>
  </conditionalFormatting>
  <conditionalFormatting sqref="D123:F124 E145:F145">
    <cfRule type="expression" dxfId="1875" priority="58">
      <formula>$E$145 &gt; 0</formula>
    </cfRule>
    <cfRule type="expression" dxfId="1874" priority="59">
      <formula>$E$145 = 0</formula>
    </cfRule>
    <cfRule type="expression" dxfId="1873" priority="60">
      <formula>$E$145 &lt; 0</formula>
    </cfRule>
  </conditionalFormatting>
  <conditionalFormatting sqref="G123:I124 H145:I145">
    <cfRule type="expression" dxfId="1872" priority="55">
      <formula>$H$145 &gt; 0</formula>
    </cfRule>
    <cfRule type="expression" dxfId="1871" priority="56">
      <formula>$H$145 = 0</formula>
    </cfRule>
    <cfRule type="expression" dxfId="1870" priority="57">
      <formula>$H$145 &lt; 0</formula>
    </cfRule>
  </conditionalFormatting>
  <conditionalFormatting sqref="J123:L124 K145:L145">
    <cfRule type="expression" dxfId="1869" priority="52">
      <formula>$K$145 &gt; 0</formula>
    </cfRule>
    <cfRule type="expression" dxfId="1868" priority="53">
      <formula>$K$145 = 0</formula>
    </cfRule>
    <cfRule type="expression" dxfId="1867" priority="54">
      <formula>$K$145 &lt; 0</formula>
    </cfRule>
  </conditionalFormatting>
  <conditionalFormatting sqref="M123:O124 N145:O145">
    <cfRule type="expression" dxfId="1866" priority="49">
      <formula>$N$145 &gt; 0</formula>
    </cfRule>
    <cfRule type="expression" dxfId="1865" priority="50">
      <formula>$N$145 = 0</formula>
    </cfRule>
    <cfRule type="expression" dxfId="1864" priority="51">
      <formula>$N$145 &lt; 0</formula>
    </cfRule>
  </conditionalFormatting>
  <conditionalFormatting sqref="A152:C171 M152:O171">
    <cfRule type="expression" dxfId="1863" priority="37">
      <formula>AND($N152 &gt; 0, ISNUMBER($N152))</formula>
    </cfRule>
    <cfRule type="expression" dxfId="1862" priority="38">
      <formula>AND($N152 = 0 * ISNUMBER($N152))</formula>
    </cfRule>
    <cfRule type="expression" dxfId="1861" priority="39">
      <formula>AND($N152 &lt; 0, ISNUMBER($N152))</formula>
    </cfRule>
  </conditionalFormatting>
  <conditionalFormatting sqref="A152:F171">
    <cfRule type="expression" dxfId="1860" priority="46">
      <formula>AND($E152 &gt; 0, ISNUMBER($E152))</formula>
    </cfRule>
    <cfRule type="expression" dxfId="1859" priority="47">
      <formula>AND($E152 = 0 * ISNUMBER($E152))</formula>
    </cfRule>
    <cfRule type="expression" dxfId="1858" priority="48">
      <formula>AND($E152 &lt; 0, ISNUMBER($E152))</formula>
    </cfRule>
  </conditionalFormatting>
  <conditionalFormatting sqref="A152:C171 G152:I171">
    <cfRule type="expression" dxfId="1857" priority="43">
      <formula>AND($H152 &gt; 0, ISNUMBER($H152))</formula>
    </cfRule>
    <cfRule type="expression" dxfId="1856" priority="44">
      <formula>AND($H152 = 0 * ISNUMBER($H152))</formula>
    </cfRule>
    <cfRule type="expression" dxfId="1855" priority="45">
      <formula>AND($H152 &lt; 0, ISNUMBER($H152))</formula>
    </cfRule>
  </conditionalFormatting>
  <conditionalFormatting sqref="A152:C171 J152:L171">
    <cfRule type="expression" dxfId="1854" priority="40">
      <formula>AND($K152 &gt; 0, ISNUMBER($K152))</formula>
    </cfRule>
    <cfRule type="expression" dxfId="1853" priority="41">
      <formula>AND($K152 = 0 * ISNUMBER($K152))</formula>
    </cfRule>
    <cfRule type="expression" dxfId="1852" priority="42">
      <formula>AND($K152 &lt; 0, ISNUMBER($K152))</formula>
    </cfRule>
  </conditionalFormatting>
  <conditionalFormatting sqref="D150:F151 E172:F172">
    <cfRule type="expression" dxfId="1851" priority="34">
      <formula>$E$172 &gt; 0</formula>
    </cfRule>
    <cfRule type="expression" dxfId="1850" priority="35">
      <formula>$E$172 = 0</formula>
    </cfRule>
    <cfRule type="expression" dxfId="1849" priority="36">
      <formula>$E$172 &lt; 0</formula>
    </cfRule>
  </conditionalFormatting>
  <conditionalFormatting sqref="G150:I151 H172:I172">
    <cfRule type="expression" dxfId="1848" priority="31">
      <formula>$H$172 &gt; 0</formula>
    </cfRule>
    <cfRule type="expression" dxfId="1847" priority="32">
      <formula>$H$172 = 0</formula>
    </cfRule>
    <cfRule type="expression" dxfId="1846" priority="33">
      <formula>$H$172 &lt; 0</formula>
    </cfRule>
  </conditionalFormatting>
  <conditionalFormatting sqref="J150:L151 K172:L172">
    <cfRule type="expression" dxfId="1845" priority="28">
      <formula>$K$172 &gt; 0</formula>
    </cfRule>
    <cfRule type="expression" dxfId="1844" priority="29">
      <formula>$K$172 = 0</formula>
    </cfRule>
    <cfRule type="expression" dxfId="1843" priority="30">
      <formula>$K$172 &lt; 0</formula>
    </cfRule>
  </conditionalFormatting>
  <conditionalFormatting sqref="M150:O151 N172:O172">
    <cfRule type="expression" dxfId="1842" priority="25">
      <formula>$N$172 &gt; 0</formula>
    </cfRule>
    <cfRule type="expression" dxfId="1841" priority="26">
      <formula>$N$172 = 0</formula>
    </cfRule>
    <cfRule type="expression" dxfId="1840" priority="27">
      <formula>$N$172 &lt; 0</formula>
    </cfRule>
  </conditionalFormatting>
  <conditionalFormatting sqref="A179:C198 M179:O198">
    <cfRule type="expression" dxfId="1839" priority="13">
      <formula>AND($N179 &gt; 0, ISNUMBER($N179))</formula>
    </cfRule>
    <cfRule type="expression" dxfId="1838" priority="14">
      <formula>AND($N179 = 0 * ISNUMBER($N179))</formula>
    </cfRule>
    <cfRule type="expression" dxfId="1837" priority="15">
      <formula>AND($N179 &lt; 0, ISNUMBER($N179))</formula>
    </cfRule>
  </conditionalFormatting>
  <conditionalFormatting sqref="A179:F198">
    <cfRule type="expression" dxfId="1836" priority="22">
      <formula>AND($E179 &gt; 0, ISNUMBER($E179))</formula>
    </cfRule>
    <cfRule type="expression" dxfId="1835" priority="23">
      <formula>AND($E179 = 0 * ISNUMBER($E179))</formula>
    </cfRule>
    <cfRule type="expression" dxfId="1834" priority="24">
      <formula>AND($E179 &lt; 0, ISNUMBER($E179))</formula>
    </cfRule>
  </conditionalFormatting>
  <conditionalFormatting sqref="A179:C198 G179:I198">
    <cfRule type="expression" dxfId="1833" priority="19">
      <formula>AND($H179 &gt; 0, ISNUMBER($H179))</formula>
    </cfRule>
    <cfRule type="expression" dxfId="1832" priority="20">
      <formula>AND($H179 = 0 * ISNUMBER($H179))</formula>
    </cfRule>
    <cfRule type="expression" dxfId="1831" priority="21">
      <formula>AND($H179 &lt; 0, ISNUMBER($H179))</formula>
    </cfRule>
  </conditionalFormatting>
  <conditionalFormatting sqref="A179:C198 J179:L198">
    <cfRule type="expression" dxfId="1830" priority="16">
      <formula>AND($K179 &gt; 0, ISNUMBER($K179))</formula>
    </cfRule>
    <cfRule type="expression" dxfId="1829" priority="17">
      <formula>AND($K179 = 0 * ISNUMBER($K179))</formula>
    </cfRule>
    <cfRule type="expression" dxfId="1828" priority="18">
      <formula>AND($K179 &lt; 0, ISNUMBER($K179))</formula>
    </cfRule>
  </conditionalFormatting>
  <conditionalFormatting sqref="D177:F178 E199:F199">
    <cfRule type="expression" dxfId="1827" priority="10">
      <formula>$E$199 &gt; 0</formula>
    </cfRule>
    <cfRule type="expression" dxfId="1826" priority="11">
      <formula>$E$199 = 0</formula>
    </cfRule>
    <cfRule type="expression" dxfId="1825" priority="12">
      <formula>$E$199 &lt; 0</formula>
    </cfRule>
  </conditionalFormatting>
  <conditionalFormatting sqref="G177:I178 H199:I199">
    <cfRule type="expression" dxfId="1824" priority="7">
      <formula>$H$199 &gt; 0</formula>
    </cfRule>
    <cfRule type="expression" dxfId="1823" priority="8">
      <formula>$H$199 = 0</formula>
    </cfRule>
    <cfRule type="expression" dxfId="1822" priority="9">
      <formula>$H$199 &lt; 0</formula>
    </cfRule>
  </conditionalFormatting>
  <conditionalFormatting sqref="J177:L178 K199:L199">
    <cfRule type="expression" dxfId="1821" priority="4">
      <formula>$K$199 &gt; 0</formula>
    </cfRule>
    <cfRule type="expression" dxfId="1820" priority="5">
      <formula>$K$199 = 0</formula>
    </cfRule>
    <cfRule type="expression" dxfId="1819" priority="6">
      <formula>$K$199 &lt; 0</formula>
    </cfRule>
  </conditionalFormatting>
  <conditionalFormatting sqref="M177:O178 N199:O199">
    <cfRule type="expression" dxfId="1818" priority="1">
      <formula>$N$199 &gt; 0</formula>
    </cfRule>
    <cfRule type="expression" dxfId="1817" priority="2">
      <formula>$N$199 = 0</formula>
    </cfRule>
    <cfRule type="expression" dxfId="18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44356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350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358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48"/>
      <c r="I3" s="249"/>
      <c r="J3" s="4" t="s">
        <v>7</v>
      </c>
      <c r="K3" s="244" t="s">
        <v>351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352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349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48"/>
      <c r="I5" s="249"/>
      <c r="J5" s="4" t="s">
        <v>15</v>
      </c>
      <c r="K5" s="244" t="s">
        <v>353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354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48"/>
      <c r="I7" s="249"/>
      <c r="J7" s="4" t="s">
        <v>21</v>
      </c>
      <c r="K7" s="244" t="s">
        <v>355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/>
      <c r="L8" s="245"/>
      <c r="M8" s="245"/>
      <c r="N8" s="245"/>
      <c r="O8" s="246"/>
      <c r="Q8" s="232" t="s">
        <v>27</v>
      </c>
      <c r="R8" s="234"/>
    </row>
    <row r="9" spans="1:19" ht="17.25" thickBot="1">
      <c r="A9" s="118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48"/>
      <c r="I9" s="249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 t="s">
        <v>356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50" t="s">
        <v>357</v>
      </c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48"/>
      <c r="I11" s="249"/>
      <c r="J11" s="7" t="s">
        <v>32</v>
      </c>
      <c r="K11" s="250" t="s">
        <v>348</v>
      </c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192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97" t="s">
        <v>39</v>
      </c>
      <c r="B15" s="298" t="str">
        <f>TEXT($G$1, "[$-ko-KR]yyyy-mm-dd(ddd) ") &amp; "오전 00:00"</f>
        <v>2021-06-09(수) 오전 00:00</v>
      </c>
      <c r="C15" s="299"/>
      <c r="D15" s="255" t="str">
        <f>TEXT($G$1, "[$-ko-KR]yyyy-mm-dd(ddd) ") &amp; "오후 14:00"</f>
        <v>2021-06-09(수) 오후 14:00</v>
      </c>
      <c r="E15" s="256"/>
      <c r="F15" s="257"/>
      <c r="G15" s="255" t="str">
        <f>TEXT($G$1, "[$-ko-KR]yyyy-mm-dd(ddd) ") &amp; "오후 19:00"</f>
        <v>2021-06-09(수) 오후 19:00</v>
      </c>
      <c r="H15" s="256"/>
      <c r="I15" s="257"/>
      <c r="J15" s="255" t="str">
        <f>TEXT($G$1, "[$-ko-KR]yyyy-mm-dd(ddd) ") &amp; "오후 21:00"</f>
        <v>2021-06-09(수) 오후 21:00</v>
      </c>
      <c r="K15" s="256"/>
      <c r="L15" s="257"/>
      <c r="M15" s="255" t="str">
        <f>TEXT($G$1+1, "[$-ko-KR]yyyy-mm-dd(ddd) ") &amp; "오전 00:00"</f>
        <v>2021-06-10(목) 오전 00:00</v>
      </c>
      <c r="N15" s="256"/>
      <c r="O15" s="257"/>
      <c r="Q15" s="253"/>
      <c r="R15" s="253"/>
      <c r="S15" s="253"/>
    </row>
    <row r="16" spans="1:19" ht="17.25" customHeight="1" thickBot="1">
      <c r="A16" s="29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53"/>
      <c r="R17" s="253"/>
      <c r="S17" s="25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53"/>
      <c r="R18" s="253"/>
      <c r="S18" s="253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58"/>
      <c r="R19" s="258"/>
      <c r="S19" s="258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58"/>
      <c r="R20" s="258"/>
      <c r="S20" s="258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58"/>
      <c r="R21" s="258"/>
      <c r="S21" s="25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8"/>
      <c r="R22" s="258"/>
      <c r="S22" s="25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8"/>
      <c r="R23" s="258"/>
      <c r="S23" s="25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8"/>
      <c r="R24" s="258"/>
      <c r="S24" s="25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8"/>
      <c r="R29" s="258"/>
      <c r="S29" s="25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8"/>
      <c r="R32" s="258"/>
      <c r="S32" s="25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192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93" t="s">
        <v>55</v>
      </c>
      <c r="B42" s="295" t="str">
        <f>TEXT($G$1, "[$-ko-KR]yyyy-mm-dd(ddd) ") &amp; "오전 00:00"</f>
        <v>2021-06-09(수) 오전 00:00</v>
      </c>
      <c r="C42" s="296"/>
      <c r="D42" s="255" t="str">
        <f>TEXT($G$1, "[$-ko-KR]yyyy-mm-dd(ddd) ") &amp; "오후 14:00"</f>
        <v>2021-06-09(수) 오후 14:00</v>
      </c>
      <c r="E42" s="256"/>
      <c r="F42" s="257"/>
      <c r="G42" s="255" t="str">
        <f>TEXT($G$1, "[$-ko-KR]yyyy-mm-dd(ddd) ") &amp; "오후 19:00"</f>
        <v>2021-06-09(수) 오후 19:00</v>
      </c>
      <c r="H42" s="256"/>
      <c r="I42" s="257"/>
      <c r="J42" s="255" t="str">
        <f>TEXT($G$1, "[$-ko-KR]yyyy-mm-dd(ddd) ") &amp; "오후 21:00"</f>
        <v>2021-06-09(수) 오후 21:00</v>
      </c>
      <c r="K42" s="256"/>
      <c r="L42" s="257"/>
      <c r="M42" s="255" t="str">
        <f>TEXT($G$1+1, "[$-ko-KR]yyyy-mm-dd(ddd) ") &amp; "오전 00:00"</f>
        <v>2021-06-10(목) 오전 00:00</v>
      </c>
      <c r="N42" s="256"/>
      <c r="O42" s="257"/>
      <c r="Q42" s="253"/>
      <c r="R42" s="253"/>
      <c r="S42" s="253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53"/>
      <c r="R44" s="253"/>
      <c r="S44" s="253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53"/>
      <c r="R45" s="253"/>
      <c r="S45" s="253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58"/>
      <c r="R46" s="258"/>
      <c r="S46" s="258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58"/>
      <c r="R47" s="258"/>
      <c r="S47" s="258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58"/>
      <c r="R48" s="258"/>
      <c r="S48" s="258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58"/>
      <c r="R49" s="258"/>
      <c r="S49" s="258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58"/>
      <c r="R50" s="258"/>
      <c r="S50" s="258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58"/>
      <c r="R51" s="258"/>
      <c r="S51" s="258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67"/>
      <c r="R53" s="268"/>
      <c r="S53" s="269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70"/>
      <c r="R54" s="271"/>
      <c r="S54" s="272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73"/>
      <c r="R55" s="274"/>
      <c r="S55" s="275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58"/>
      <c r="R56" s="258"/>
      <c r="S56" s="258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53"/>
      <c r="R57" s="253"/>
      <c r="S57" s="253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53"/>
      <c r="R58" s="253"/>
      <c r="S58" s="253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58"/>
      <c r="R59" s="258"/>
      <c r="S59" s="258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58"/>
      <c r="R60" s="258"/>
      <c r="S60" s="258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58"/>
      <c r="R61" s="258"/>
      <c r="S61" s="258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80"/>
      <c r="R62" s="281"/>
      <c r="S62" s="282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83"/>
      <c r="R63" s="284"/>
      <c r="S63" s="285"/>
    </row>
    <row r="64" spans="1:19" ht="17.25" customHeight="1" thickBot="1">
      <c r="A64" s="132" t="s">
        <v>300</v>
      </c>
      <c r="B64" s="291">
        <f>$B$37</f>
        <v>100000</v>
      </c>
      <c r="C64" s="292"/>
      <c r="D64" s="26" t="s">
        <v>301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301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301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301</v>
      </c>
      <c r="N64" s="27">
        <f>IF(COUNT(N44:N63), SUM(N44:N63) / COUNT(N44:N63), 0)</f>
        <v>3.2808747559126723E-2</v>
      </c>
      <c r="O64" s="28">
        <f>SUM(O44:O63)</f>
        <v>65617.495118253428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192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93" t="s">
        <v>55</v>
      </c>
      <c r="B69" s="295" t="str">
        <f>TEXT($G$1, "[$-ko-KR]yyyy-mm-dd(ddd) ") &amp; "오전 00:00"</f>
        <v>2021-06-09(수) 오전 00:00</v>
      </c>
      <c r="C69" s="296"/>
      <c r="D69" s="255" t="str">
        <f>TEXT($G$1, "[$-ko-KR]yyyy-mm-dd(ddd) ") &amp; "오후 14:00"</f>
        <v>2021-06-09(수) 오후 14:00</v>
      </c>
      <c r="E69" s="256"/>
      <c r="F69" s="257"/>
      <c r="G69" s="255" t="str">
        <f>TEXT($G$1, "[$-ko-KR]yyyy-mm-dd(ddd) ") &amp; "오후 19:00"</f>
        <v>2021-06-09(수) 오후 19:00</v>
      </c>
      <c r="H69" s="256"/>
      <c r="I69" s="257"/>
      <c r="J69" s="255" t="str">
        <f>TEXT($G$1, "[$-ko-KR]yyyy-mm-dd(ddd) ") &amp; "오후 21:00"</f>
        <v>2021-06-09(수) 오후 21:00</v>
      </c>
      <c r="K69" s="256"/>
      <c r="L69" s="257"/>
      <c r="M69" s="255" t="str">
        <f>TEXT($G$1+1, "[$-ko-KR]yyyy-mm-dd(ddd) ") &amp; "오전 00:00"</f>
        <v>2021-06-10(목) 오전 00:00</v>
      </c>
      <c r="N69" s="256"/>
      <c r="O69" s="257"/>
      <c r="Q69" s="253"/>
      <c r="R69" s="253"/>
      <c r="S69" s="253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53"/>
      <c r="R71" s="253"/>
      <c r="S71" s="253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53"/>
      <c r="R72" s="253"/>
      <c r="S72" s="253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58"/>
      <c r="R73" s="258"/>
      <c r="S73" s="258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58"/>
      <c r="R74" s="258"/>
      <c r="S74" s="258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58"/>
      <c r="R75" s="258"/>
      <c r="S75" s="258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58"/>
      <c r="R76" s="258"/>
      <c r="S76" s="258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58"/>
      <c r="R77" s="258"/>
      <c r="S77" s="258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58"/>
      <c r="R78" s="258"/>
      <c r="S78" s="258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67"/>
      <c r="R80" s="268"/>
      <c r="S80" s="269"/>
    </row>
    <row r="81" spans="1:19">
      <c r="A81" s="161" t="s">
        <v>296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70"/>
      <c r="R81" s="271"/>
      <c r="S81" s="272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73"/>
      <c r="R82" s="274"/>
      <c r="S82" s="275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58"/>
      <c r="R83" s="258"/>
      <c r="S83" s="258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53"/>
      <c r="R84" s="253"/>
      <c r="S84" s="253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53"/>
      <c r="R85" s="253"/>
      <c r="S85" s="253"/>
    </row>
    <row r="86" spans="1:19" ht="17.25" thickBot="1">
      <c r="A86" s="162" t="s">
        <v>270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58"/>
      <c r="R86" s="258"/>
      <c r="S86" s="258"/>
    </row>
    <row r="87" spans="1:19" ht="17.25" thickBot="1">
      <c r="A87" s="162" t="s">
        <v>170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58"/>
      <c r="R87" s="258"/>
      <c r="S87" s="258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58"/>
      <c r="R88" s="258"/>
      <c r="S88" s="258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80"/>
      <c r="R89" s="281"/>
      <c r="S89" s="282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83"/>
      <c r="R90" s="284"/>
      <c r="S90" s="285"/>
    </row>
    <row r="91" spans="1:19" ht="17.25" thickBot="1">
      <c r="A91" s="132" t="s">
        <v>300</v>
      </c>
      <c r="B91" s="291">
        <f>$B$37</f>
        <v>100000</v>
      </c>
      <c r="C91" s="292"/>
      <c r="D91" s="26" t="s">
        <v>301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301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301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301</v>
      </c>
      <c r="N91" s="27">
        <f>IF(COUNT(N71:N90), SUM(N71:N90) / COUNT(N71:N90), 0)</f>
        <v>5.3118364306870301E-2</v>
      </c>
      <c r="O91" s="28">
        <f>SUM(O71:O90)</f>
        <v>106236.72861374059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192" t="s">
        <v>297</v>
      </c>
      <c r="B95" s="232" t="s">
        <v>49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93" t="s">
        <v>55</v>
      </c>
      <c r="B96" s="295" t="str">
        <f>TEXT($G$1, "[$-ko-KR]yyyy-mm-dd(ddd) ") &amp; "오전 00:00"</f>
        <v>2021-06-09(수) 오전 00:00</v>
      </c>
      <c r="C96" s="296"/>
      <c r="D96" s="255" t="str">
        <f>TEXT($G$1, "[$-ko-KR]yyyy-mm-dd(ddd) ") &amp; "오후 14:00"</f>
        <v>2021-06-09(수) 오후 14:00</v>
      </c>
      <c r="E96" s="256"/>
      <c r="F96" s="257"/>
      <c r="G96" s="255" t="str">
        <f>TEXT($G$1, "[$-ko-KR]yyyy-mm-dd(ddd) ") &amp; "오후 19:00"</f>
        <v>2021-06-09(수) 오후 19:00</v>
      </c>
      <c r="H96" s="256"/>
      <c r="I96" s="257"/>
      <c r="J96" s="255" t="str">
        <f>TEXT($G$1, "[$-ko-KR]yyyy-mm-dd(ddd) ") &amp; "오후 21:00"</f>
        <v>2021-06-09(수) 오후 21:00</v>
      </c>
      <c r="K96" s="256"/>
      <c r="L96" s="257"/>
      <c r="M96" s="255" t="str">
        <f>TEXT($G$1+1, "[$-ko-KR]yyyy-mm-dd(ddd) ") &amp; "오전 00:00"</f>
        <v>2021-06-10(목) 오전 00:00</v>
      </c>
      <c r="N96" s="256"/>
      <c r="O96" s="257"/>
      <c r="Q96" s="253"/>
      <c r="R96" s="253"/>
      <c r="S96" s="253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53"/>
      <c r="R98" s="253"/>
      <c r="S98" s="253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53"/>
      <c r="R99" s="253"/>
      <c r="S99" s="253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58"/>
      <c r="R100" s="258"/>
      <c r="S100" s="258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58"/>
      <c r="R101" s="258"/>
      <c r="S101" s="258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58"/>
      <c r="R102" s="258"/>
      <c r="S102" s="258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58"/>
      <c r="R103" s="258"/>
      <c r="S103" s="258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58"/>
      <c r="R104" s="258"/>
      <c r="S104" s="258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58"/>
      <c r="R105" s="258"/>
      <c r="S105" s="258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67"/>
      <c r="R107" s="268"/>
      <c r="S107" s="269"/>
    </row>
    <row r="108" spans="1:19">
      <c r="A108" s="161" t="s">
        <v>172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70"/>
      <c r="R108" s="271"/>
      <c r="S108" s="272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73"/>
      <c r="R109" s="274"/>
      <c r="S109" s="275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58"/>
      <c r="R110" s="258"/>
      <c r="S110" s="258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53"/>
      <c r="R111" s="253"/>
      <c r="S111" s="253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53"/>
      <c r="R112" s="253"/>
      <c r="S112" s="253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58"/>
      <c r="R113" s="258"/>
      <c r="S113" s="258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58"/>
      <c r="R114" s="258"/>
      <c r="S114" s="258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58"/>
      <c r="R115" s="258"/>
      <c r="S115" s="258"/>
    </row>
    <row r="116" spans="1:19">
      <c r="A116" s="162" t="s">
        <v>184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80"/>
      <c r="R116" s="281"/>
      <c r="S116" s="282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83"/>
      <c r="R117" s="284"/>
      <c r="S117" s="285"/>
    </row>
    <row r="118" spans="1:19" ht="17.25" thickBot="1">
      <c r="A118" s="132" t="s">
        <v>300</v>
      </c>
      <c r="B118" s="291">
        <f>$B$37</f>
        <v>100000</v>
      </c>
      <c r="C118" s="292"/>
      <c r="D118" s="26" t="s">
        <v>301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301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301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301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192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93" t="s">
        <v>55</v>
      </c>
      <c r="B123" s="295" t="str">
        <f>TEXT($G$1, "[$-ko-KR]yyyy-mm-dd(ddd) ") &amp; "오전 00:00"</f>
        <v>2021-06-09(수) 오전 00:00</v>
      </c>
      <c r="C123" s="296"/>
      <c r="D123" s="255" t="str">
        <f>TEXT($G$1, "[$-ko-KR]yyyy-mm-dd(ddd) ") &amp; "오후 14:00"</f>
        <v>2021-06-09(수) 오후 14:00</v>
      </c>
      <c r="E123" s="256"/>
      <c r="F123" s="257"/>
      <c r="G123" s="255" t="str">
        <f>TEXT($G$1, "[$-ko-KR]yyyy-mm-dd(ddd) ") &amp; "오후 19:00"</f>
        <v>2021-06-09(수) 오후 19:00</v>
      </c>
      <c r="H123" s="256"/>
      <c r="I123" s="257"/>
      <c r="J123" s="255" t="str">
        <f>TEXT($G$1, "[$-ko-KR]yyyy-mm-dd(ddd) ") &amp; "오후 21:00"</f>
        <v>2021-06-09(수) 오후 21:00</v>
      </c>
      <c r="K123" s="256"/>
      <c r="L123" s="257"/>
      <c r="M123" s="255" t="str">
        <f>TEXT($G$1+1, "[$-ko-KR]yyyy-mm-dd(ddd) ") &amp; "오전 00:00"</f>
        <v>2021-06-10(목) 오전 00:00</v>
      </c>
      <c r="N123" s="256"/>
      <c r="O123" s="257"/>
      <c r="Q123" s="253"/>
      <c r="R123" s="253"/>
      <c r="S123" s="253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53"/>
      <c r="R125" s="253"/>
      <c r="S125" s="253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53"/>
      <c r="R126" s="253"/>
      <c r="S126" s="253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58"/>
      <c r="R127" s="258"/>
      <c r="S127" s="258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58"/>
      <c r="R128" s="258"/>
      <c r="S128" s="258"/>
    </row>
    <row r="129" spans="1:19" ht="17.25" thickBot="1">
      <c r="A129" s="163" t="s">
        <v>218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58"/>
      <c r="R129" s="258"/>
      <c r="S129" s="258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58"/>
      <c r="R130" s="258"/>
      <c r="S130" s="258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58"/>
      <c r="R131" s="258"/>
      <c r="S131" s="258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58"/>
      <c r="R132" s="258"/>
      <c r="S132" s="258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67"/>
      <c r="R134" s="268"/>
      <c r="S134" s="269"/>
    </row>
    <row r="135" spans="1:19">
      <c r="A135" s="161" t="s">
        <v>260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70"/>
      <c r="R135" s="271"/>
      <c r="S135" s="272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73"/>
      <c r="R136" s="274"/>
      <c r="S136" s="275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58"/>
      <c r="R137" s="258"/>
      <c r="S137" s="258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53"/>
      <c r="R138" s="253"/>
      <c r="S138" s="253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53"/>
      <c r="R139" s="253"/>
      <c r="S139" s="253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58"/>
      <c r="R140" s="258"/>
      <c r="S140" s="258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58"/>
      <c r="R141" s="258"/>
      <c r="S141" s="258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58"/>
      <c r="R142" s="258"/>
      <c r="S142" s="258"/>
    </row>
    <row r="143" spans="1:19">
      <c r="A143" s="162" t="s">
        <v>186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80"/>
      <c r="R143" s="281"/>
      <c r="S143" s="282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83"/>
      <c r="R144" s="284"/>
      <c r="S144" s="285"/>
    </row>
    <row r="145" spans="1:19" ht="17.25" thickBot="1">
      <c r="A145" s="132" t="s">
        <v>300</v>
      </c>
      <c r="B145" s="291">
        <f>$B$37</f>
        <v>100000</v>
      </c>
      <c r="C145" s="292"/>
      <c r="D145" s="26" t="s">
        <v>301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301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301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301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192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93" t="s">
        <v>55</v>
      </c>
      <c r="B150" s="295" t="str">
        <f>TEXT($G$1, "[$-ko-KR]yyyy-mm-dd(ddd) ") &amp; "오전 00:00"</f>
        <v>2021-06-09(수) 오전 00:00</v>
      </c>
      <c r="C150" s="296"/>
      <c r="D150" s="255" t="str">
        <f>TEXT($G$1, "[$-ko-KR]yyyy-mm-dd(ddd) ") &amp; "오후 14:00"</f>
        <v>2021-06-09(수) 오후 14:00</v>
      </c>
      <c r="E150" s="256"/>
      <c r="F150" s="257"/>
      <c r="G150" s="255" t="str">
        <f>TEXT($G$1, "[$-ko-KR]yyyy-mm-dd(ddd) ") &amp; "오후 19:00"</f>
        <v>2021-06-09(수) 오후 19:00</v>
      </c>
      <c r="H150" s="256"/>
      <c r="I150" s="257"/>
      <c r="J150" s="255" t="str">
        <f>TEXT($G$1, "[$-ko-KR]yyyy-mm-dd(ddd) ") &amp; "오후 21:00"</f>
        <v>2021-06-09(수) 오후 21:00</v>
      </c>
      <c r="K150" s="256"/>
      <c r="L150" s="257"/>
      <c r="M150" s="255" t="str">
        <f>TEXT($G$1+1, "[$-ko-KR]yyyy-mm-dd(ddd) ") &amp; "오전 00:00"</f>
        <v>2021-06-10(목) 오전 00:00</v>
      </c>
      <c r="N150" s="256"/>
      <c r="O150" s="257"/>
      <c r="Q150" s="253"/>
      <c r="R150" s="253"/>
      <c r="S150" s="253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53"/>
      <c r="R152" s="253"/>
      <c r="S152" s="253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53"/>
      <c r="R153" s="253"/>
      <c r="S153" s="253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58"/>
      <c r="R154" s="258"/>
      <c r="S154" s="258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58"/>
      <c r="R155" s="258"/>
      <c r="S155" s="258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58"/>
      <c r="R156" s="258"/>
      <c r="S156" s="258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58"/>
      <c r="R157" s="258"/>
      <c r="S157" s="258"/>
    </row>
    <row r="158" spans="1:19" ht="17.25" thickBot="1">
      <c r="A158" s="162" t="s">
        <v>226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58"/>
      <c r="R158" s="258"/>
      <c r="S158" s="258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58"/>
      <c r="R159" s="258"/>
      <c r="S159" s="258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67"/>
      <c r="R161" s="268"/>
      <c r="S161" s="269"/>
    </row>
    <row r="162" spans="1:19">
      <c r="A162" s="161" t="s">
        <v>230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70"/>
      <c r="R162" s="271"/>
      <c r="S162" s="272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73"/>
      <c r="R163" s="274"/>
      <c r="S163" s="275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58"/>
      <c r="R164" s="258"/>
      <c r="S164" s="258"/>
    </row>
    <row r="165" spans="1:19" ht="17.25" thickBot="1">
      <c r="A165" s="162" t="s">
        <v>256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53"/>
      <c r="R165" s="253"/>
      <c r="S165" s="253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53"/>
      <c r="R166" s="253"/>
      <c r="S166" s="253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58"/>
      <c r="R167" s="258"/>
      <c r="S167" s="258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58"/>
      <c r="R168" s="258"/>
      <c r="S168" s="258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58"/>
      <c r="R169" s="258"/>
      <c r="S169" s="258"/>
    </row>
    <row r="170" spans="1:19">
      <c r="A170" s="162" t="s">
        <v>234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80"/>
      <c r="R170" s="281"/>
      <c r="S170" s="282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83"/>
      <c r="R171" s="284"/>
      <c r="S171" s="285"/>
    </row>
    <row r="172" spans="1:19" ht="17.25" thickBot="1">
      <c r="A172" s="132" t="s">
        <v>300</v>
      </c>
      <c r="B172" s="291">
        <f>$B$37</f>
        <v>100000</v>
      </c>
      <c r="C172" s="292"/>
      <c r="D172" s="26" t="s">
        <v>301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301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301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301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192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93" t="s">
        <v>55</v>
      </c>
      <c r="B177" s="295" t="str">
        <f>TEXT($G$1, "[$-ko-KR]yyyy-mm-dd(ddd) ") &amp; "오전 00:00"</f>
        <v>2021-06-09(수) 오전 00:00</v>
      </c>
      <c r="C177" s="296"/>
      <c r="D177" s="255" t="str">
        <f>TEXT($G$1, "[$-ko-KR]yyyy-mm-dd(ddd) ") &amp; "오후 14:00"</f>
        <v>2021-06-09(수) 오후 14:00</v>
      </c>
      <c r="E177" s="256"/>
      <c r="F177" s="257"/>
      <c r="G177" s="255" t="str">
        <f>TEXT($G$1, "[$-ko-KR]yyyy-mm-dd(ddd) ") &amp; "오후 19:00"</f>
        <v>2021-06-09(수) 오후 19:00</v>
      </c>
      <c r="H177" s="256"/>
      <c r="I177" s="257"/>
      <c r="J177" s="255" t="str">
        <f>TEXT($G$1, "[$-ko-KR]yyyy-mm-dd(ddd) ") &amp; "오후 21:00"</f>
        <v>2021-06-09(수) 오후 21:00</v>
      </c>
      <c r="K177" s="256"/>
      <c r="L177" s="257"/>
      <c r="M177" s="255" t="str">
        <f>TEXT($G$1+1, "[$-ko-KR]yyyy-mm-dd(ddd) ") &amp; "오전 00:00"</f>
        <v>2021-06-10(목) 오전 00:00</v>
      </c>
      <c r="N177" s="256"/>
      <c r="O177" s="257"/>
      <c r="Q177" s="253"/>
      <c r="R177" s="253"/>
      <c r="S177" s="253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53"/>
      <c r="R179" s="253"/>
      <c r="S179" s="253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53"/>
      <c r="R180" s="253"/>
      <c r="S180" s="253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58"/>
      <c r="R181" s="258"/>
      <c r="S181" s="258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58"/>
      <c r="R182" s="258"/>
      <c r="S182" s="258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58"/>
      <c r="R183" s="258"/>
      <c r="S183" s="258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58"/>
      <c r="R184" s="258"/>
      <c r="S184" s="258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58"/>
      <c r="R185" s="258"/>
      <c r="S185" s="258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58"/>
      <c r="R186" s="258"/>
      <c r="S186" s="258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67"/>
      <c r="R188" s="268"/>
      <c r="S188" s="269"/>
    </row>
    <row r="189" spans="1:19">
      <c r="A189" s="161" t="s">
        <v>234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70"/>
      <c r="R189" s="271"/>
      <c r="S189" s="272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73"/>
      <c r="R190" s="274"/>
      <c r="S190" s="275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58"/>
      <c r="R191" s="258"/>
      <c r="S191" s="258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53"/>
      <c r="R192" s="253"/>
      <c r="S192" s="253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53"/>
      <c r="R193" s="253"/>
      <c r="S193" s="253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58"/>
      <c r="R194" s="258"/>
      <c r="S194" s="258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58"/>
      <c r="R195" s="258"/>
      <c r="S195" s="258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58"/>
      <c r="R196" s="258"/>
      <c r="S196" s="258"/>
    </row>
    <row r="197" spans="1:19">
      <c r="A197" s="162" t="s">
        <v>276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80"/>
      <c r="R197" s="281"/>
      <c r="S197" s="282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83"/>
      <c r="R198" s="284"/>
      <c r="S198" s="285"/>
    </row>
    <row r="199" spans="1:19" ht="17.25" thickBot="1">
      <c r="A199" s="132" t="s">
        <v>300</v>
      </c>
      <c r="B199" s="291">
        <f>$B$37</f>
        <v>100000</v>
      </c>
      <c r="C199" s="292"/>
      <c r="D199" s="26" t="s">
        <v>301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301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301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301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86"/>
      <c r="R199" s="287"/>
      <c r="S199" s="28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05" priority="157">
      <formula>AND($N17 &gt; 0, ISNUMBER($N17))</formula>
    </cfRule>
    <cfRule type="expression" dxfId="1804" priority="158">
      <formula>AND($N17 = 0 * ISNUMBER($N17))</formula>
    </cfRule>
    <cfRule type="expression" dxfId="1803" priority="159">
      <formula>AND($N17 &lt; 0, ISNUMBER($N17))</formula>
    </cfRule>
  </conditionalFormatting>
  <conditionalFormatting sqref="A17:F36">
    <cfRule type="expression" dxfId="1802" priority="166">
      <formula>AND($E17 &gt; 0, ISNUMBER($E17))</formula>
    </cfRule>
    <cfRule type="expression" dxfId="1801" priority="167">
      <formula>AND($E17 = 0 * ISNUMBER($E17))</formula>
    </cfRule>
    <cfRule type="expression" dxfId="1800" priority="168">
      <formula>AND($E17 &lt; 0, ISNUMBER($E17))</formula>
    </cfRule>
  </conditionalFormatting>
  <conditionalFormatting sqref="A17:C36 G17:I36">
    <cfRule type="expression" dxfId="1799" priority="163">
      <formula>AND($H17 &gt; 0, ISNUMBER($H17))</formula>
    </cfRule>
    <cfRule type="expression" dxfId="1798" priority="164">
      <formula>AND($H17 = 0 * ISNUMBER($H17))</formula>
    </cfRule>
    <cfRule type="expression" dxfId="1797" priority="165">
      <formula>AND($H17 &lt; 0, ISNUMBER($H17))</formula>
    </cfRule>
  </conditionalFormatting>
  <conditionalFormatting sqref="A17:C36 J17:L36">
    <cfRule type="expression" dxfId="1796" priority="160">
      <formula>AND($K17 &gt; 0, ISNUMBER($K17))</formula>
    </cfRule>
    <cfRule type="expression" dxfId="1795" priority="161">
      <formula>AND($K17 = 0 * ISNUMBER($K17))</formula>
    </cfRule>
    <cfRule type="expression" dxfId="1794" priority="162">
      <formula>AND($K17 &lt; 0, ISNUMBER($K17))</formula>
    </cfRule>
  </conditionalFormatting>
  <conditionalFormatting sqref="D15:F16 E37:F37">
    <cfRule type="expression" dxfId="1793" priority="154">
      <formula>$E$37 &gt; 0</formula>
    </cfRule>
    <cfRule type="expression" dxfId="1792" priority="155">
      <formula>$E$37 = 0</formula>
    </cfRule>
    <cfRule type="expression" dxfId="1791" priority="156">
      <formula>$E$37 &lt; 0</formula>
    </cfRule>
  </conditionalFormatting>
  <conditionalFormatting sqref="G15:I16 H37:I37">
    <cfRule type="expression" dxfId="1790" priority="151">
      <formula>$H$37 &gt; 0</formula>
    </cfRule>
    <cfRule type="expression" dxfId="1789" priority="152">
      <formula>$H$37 = 0</formula>
    </cfRule>
    <cfRule type="expression" dxfId="1788" priority="153">
      <formula>$H$37 &lt; 0</formula>
    </cfRule>
  </conditionalFormatting>
  <conditionalFormatting sqref="J15:L16 K37:L37">
    <cfRule type="expression" dxfId="1787" priority="148">
      <formula>$K$37 &gt; 0</formula>
    </cfRule>
    <cfRule type="expression" dxfId="1786" priority="149">
      <formula>$K$37 = 0</formula>
    </cfRule>
    <cfRule type="expression" dxfId="1785" priority="150">
      <formula>$K$37 &lt; 0</formula>
    </cfRule>
  </conditionalFormatting>
  <conditionalFormatting sqref="M15:O16 N37:O37">
    <cfRule type="expression" dxfId="1784" priority="145">
      <formula>$N$37 &gt; 0</formula>
    </cfRule>
    <cfRule type="expression" dxfId="1783" priority="146">
      <formula>$N$37 = 0</formula>
    </cfRule>
    <cfRule type="expression" dxfId="1782" priority="147">
      <formula>$N$37 &lt; 0</formula>
    </cfRule>
  </conditionalFormatting>
  <conditionalFormatting sqref="A44:C63 M44:O63">
    <cfRule type="expression" dxfId="1781" priority="133">
      <formula>AND($N44 &gt; 0, ISNUMBER($N44))</formula>
    </cfRule>
    <cfRule type="expression" dxfId="1780" priority="134">
      <formula>AND($N44 = 0 * ISNUMBER($N44))</formula>
    </cfRule>
    <cfRule type="expression" dxfId="1779" priority="135">
      <formula>AND($N44 &lt; 0, ISNUMBER($N44))</formula>
    </cfRule>
  </conditionalFormatting>
  <conditionalFormatting sqref="A44:F63">
    <cfRule type="expression" dxfId="1778" priority="142">
      <formula>AND($E44 &gt; 0, ISNUMBER($E44))</formula>
    </cfRule>
    <cfRule type="expression" dxfId="1777" priority="143">
      <formula>AND($E44 = 0 * ISNUMBER($E44))</formula>
    </cfRule>
    <cfRule type="expression" dxfId="1776" priority="144">
      <formula>AND($E44 &lt; 0, ISNUMBER($E44))</formula>
    </cfRule>
  </conditionalFormatting>
  <conditionalFormatting sqref="A44:C63 G44:I63">
    <cfRule type="expression" dxfId="1775" priority="139">
      <formula>AND($H44 &gt; 0, ISNUMBER($H44))</formula>
    </cfRule>
    <cfRule type="expression" dxfId="1774" priority="140">
      <formula>AND($H44 = 0 * ISNUMBER($H44))</formula>
    </cfRule>
    <cfRule type="expression" dxfId="1773" priority="141">
      <formula>AND($H44 &lt; 0, ISNUMBER($H44))</formula>
    </cfRule>
  </conditionalFormatting>
  <conditionalFormatting sqref="A44:C63 J44:L63">
    <cfRule type="expression" dxfId="1772" priority="136">
      <formula>AND($K44 &gt; 0, ISNUMBER($K44))</formula>
    </cfRule>
    <cfRule type="expression" dxfId="1771" priority="137">
      <formula>AND($K44 = 0 * ISNUMBER($K44))</formula>
    </cfRule>
    <cfRule type="expression" dxfId="1770" priority="138">
      <formula>AND($K44 &lt; 0, ISNUMBER($K44))</formula>
    </cfRule>
  </conditionalFormatting>
  <conditionalFormatting sqref="D42:F43 E64:F64">
    <cfRule type="expression" dxfId="1769" priority="130">
      <formula>$E$64 &gt; 0</formula>
    </cfRule>
    <cfRule type="expression" dxfId="1768" priority="131">
      <formula>$E$64 = 0</formula>
    </cfRule>
    <cfRule type="expression" dxfId="1767" priority="132">
      <formula>$E$64 &lt; 0</formula>
    </cfRule>
  </conditionalFormatting>
  <conditionalFormatting sqref="G42:I43 H64:I64">
    <cfRule type="expression" dxfId="1766" priority="127">
      <formula>$H$64 &gt; 0</formula>
    </cfRule>
    <cfRule type="expression" dxfId="1765" priority="128">
      <formula>$H$64 = 0</formula>
    </cfRule>
    <cfRule type="expression" dxfId="1764" priority="129">
      <formula>$H$64 &lt; 0</formula>
    </cfRule>
  </conditionalFormatting>
  <conditionalFormatting sqref="J42:L43 K64:L64">
    <cfRule type="expression" dxfId="1763" priority="124">
      <formula>$K$64 &gt; 0</formula>
    </cfRule>
    <cfRule type="expression" dxfId="1762" priority="125">
      <formula>$K$64 = 0</formula>
    </cfRule>
    <cfRule type="expression" dxfId="1761" priority="126">
      <formula>$K$64 &lt; 0</formula>
    </cfRule>
  </conditionalFormatting>
  <conditionalFormatting sqref="M42:O43 N64:O64">
    <cfRule type="expression" dxfId="1760" priority="121">
      <formula>$N$64 &gt; 0</formula>
    </cfRule>
    <cfRule type="expression" dxfId="1759" priority="122">
      <formula>$N$64 = 0</formula>
    </cfRule>
    <cfRule type="expression" dxfId="1758" priority="123">
      <formula>$N$64 &lt; 0</formula>
    </cfRule>
  </conditionalFormatting>
  <conditionalFormatting sqref="A71:C90 M71:O90">
    <cfRule type="expression" dxfId="1757" priority="109">
      <formula>AND($N71 &gt; 0, ISNUMBER($N71))</formula>
    </cfRule>
    <cfRule type="expression" dxfId="1756" priority="110">
      <formula>AND($N71 = 0 * ISNUMBER($N71))</formula>
    </cfRule>
    <cfRule type="expression" dxfId="1755" priority="111">
      <formula>AND($N71 &lt; 0, ISNUMBER($N71))</formula>
    </cfRule>
  </conditionalFormatting>
  <conditionalFormatting sqref="A71:F90">
    <cfRule type="expression" dxfId="1754" priority="118">
      <formula>AND($E71 &gt; 0, ISNUMBER($E71))</formula>
    </cfRule>
    <cfRule type="expression" dxfId="1753" priority="119">
      <formula>AND($E71 = 0 * ISNUMBER($E71))</formula>
    </cfRule>
    <cfRule type="expression" dxfId="1752" priority="120">
      <formula>AND($E71 &lt; 0, ISNUMBER($E71))</formula>
    </cfRule>
  </conditionalFormatting>
  <conditionalFormatting sqref="A71:C90 G71:I90">
    <cfRule type="expression" dxfId="1751" priority="115">
      <formula>AND($H71 &gt; 0, ISNUMBER($H71))</formula>
    </cfRule>
    <cfRule type="expression" dxfId="1750" priority="116">
      <formula>AND($H71 = 0 * ISNUMBER($H71))</formula>
    </cfRule>
    <cfRule type="expression" dxfId="1749" priority="117">
      <formula>AND($H71 &lt; 0, ISNUMBER($H71))</formula>
    </cfRule>
  </conditionalFormatting>
  <conditionalFormatting sqref="A71:C90 J71:L90">
    <cfRule type="expression" dxfId="1748" priority="112">
      <formula>AND($K71 &gt; 0, ISNUMBER($K71))</formula>
    </cfRule>
    <cfRule type="expression" dxfId="1747" priority="113">
      <formula>AND($K71 = 0 * ISNUMBER($K71))</formula>
    </cfRule>
    <cfRule type="expression" dxfId="1746" priority="114">
      <formula>AND($K71 &lt; 0, ISNUMBER($K71))</formula>
    </cfRule>
  </conditionalFormatting>
  <conditionalFormatting sqref="D69:F70 E91:F91">
    <cfRule type="expression" dxfId="1745" priority="106">
      <formula>$E$91 &gt; 0</formula>
    </cfRule>
    <cfRule type="expression" dxfId="1744" priority="107">
      <formula>$E$91 = 0</formula>
    </cfRule>
    <cfRule type="expression" dxfId="1743" priority="108">
      <formula>$E$91 &lt; 0</formula>
    </cfRule>
  </conditionalFormatting>
  <conditionalFormatting sqref="G69:I70 H91:I91">
    <cfRule type="expression" dxfId="1742" priority="103">
      <formula>$H$91 &gt; 0</formula>
    </cfRule>
    <cfRule type="expression" dxfId="1741" priority="104">
      <formula>$H$91 = 0</formula>
    </cfRule>
    <cfRule type="expression" dxfId="1740" priority="105">
      <formula>$H$91 &lt; 0</formula>
    </cfRule>
  </conditionalFormatting>
  <conditionalFormatting sqref="J69:L70 K91:L91">
    <cfRule type="expression" dxfId="1739" priority="100">
      <formula>$K$91 &gt; 0</formula>
    </cfRule>
    <cfRule type="expression" dxfId="1738" priority="101">
      <formula>$K$91 = 0</formula>
    </cfRule>
    <cfRule type="expression" dxfId="1737" priority="102">
      <formula>$K$91 &lt; 0</formula>
    </cfRule>
  </conditionalFormatting>
  <conditionalFormatting sqref="M69:O70 N91:O91">
    <cfRule type="expression" dxfId="1736" priority="97">
      <formula>$N$91 &gt; 0</formula>
    </cfRule>
    <cfRule type="expression" dxfId="1735" priority="98">
      <formula>$N$91 = 0</formula>
    </cfRule>
    <cfRule type="expression" dxfId="1734" priority="99">
      <formula>$N$91 &lt; 0</formula>
    </cfRule>
  </conditionalFormatting>
  <conditionalFormatting sqref="A98:C117 M98:O117">
    <cfRule type="expression" dxfId="1733" priority="85">
      <formula>AND($N98 &gt; 0, ISNUMBER($N98))</formula>
    </cfRule>
    <cfRule type="expression" dxfId="1732" priority="86">
      <formula>AND($N98 = 0 * ISNUMBER($N98))</formula>
    </cfRule>
    <cfRule type="expression" dxfId="1731" priority="87">
      <formula>AND($N98 &lt; 0, ISNUMBER($N98))</formula>
    </cfRule>
  </conditionalFormatting>
  <conditionalFormatting sqref="A98:F117">
    <cfRule type="expression" dxfId="1730" priority="94">
      <formula>AND($E98 &gt; 0, ISNUMBER($E98))</formula>
    </cfRule>
    <cfRule type="expression" dxfId="1729" priority="95">
      <formula>AND($E98 = 0 * ISNUMBER($E98))</formula>
    </cfRule>
    <cfRule type="expression" dxfId="1728" priority="96">
      <formula>AND($E98 &lt; 0, ISNUMBER($E98))</formula>
    </cfRule>
  </conditionalFormatting>
  <conditionalFormatting sqref="A98:C117 G98:I117">
    <cfRule type="expression" dxfId="1727" priority="91">
      <formula>AND($H98 &gt; 0, ISNUMBER($H98))</formula>
    </cfRule>
    <cfRule type="expression" dxfId="1726" priority="92">
      <formula>AND($H98 = 0 * ISNUMBER($H98))</formula>
    </cfRule>
    <cfRule type="expression" dxfId="1725" priority="93">
      <formula>AND($H98 &lt; 0, ISNUMBER($H98))</formula>
    </cfRule>
  </conditionalFormatting>
  <conditionalFormatting sqref="A98:C117 J98:L117">
    <cfRule type="expression" dxfId="1724" priority="88">
      <formula>AND($K98 &gt; 0, ISNUMBER($K98))</formula>
    </cfRule>
    <cfRule type="expression" dxfId="1723" priority="89">
      <formula>AND($K98 = 0 * ISNUMBER($K98))</formula>
    </cfRule>
    <cfRule type="expression" dxfId="1722" priority="90">
      <formula>AND($K98 &lt; 0, ISNUMBER($K98))</formula>
    </cfRule>
  </conditionalFormatting>
  <conditionalFormatting sqref="D96:F97 E118:F118">
    <cfRule type="expression" dxfId="1721" priority="82">
      <formula>$E$118 &gt; 0</formula>
    </cfRule>
    <cfRule type="expression" dxfId="1720" priority="83">
      <formula>$E$118 = 0</formula>
    </cfRule>
    <cfRule type="expression" dxfId="1719" priority="84">
      <formula>$E$118 &lt; 0</formula>
    </cfRule>
  </conditionalFormatting>
  <conditionalFormatting sqref="G96:I97 H118:I118">
    <cfRule type="expression" dxfId="1718" priority="79">
      <formula>$H$118 &gt; 0</formula>
    </cfRule>
    <cfRule type="expression" dxfId="1717" priority="80">
      <formula>$H$118 = 0</formula>
    </cfRule>
    <cfRule type="expression" dxfId="1716" priority="81">
      <formula>$H$118 &lt; 0</formula>
    </cfRule>
  </conditionalFormatting>
  <conditionalFormatting sqref="J96:L97 K118:L118">
    <cfRule type="expression" dxfId="1715" priority="76">
      <formula>$K$118 &gt; 0</formula>
    </cfRule>
    <cfRule type="expression" dxfId="1714" priority="77">
      <formula>$K$118 = 0</formula>
    </cfRule>
    <cfRule type="expression" dxfId="1713" priority="78">
      <formula>$K$118 &lt; 0</formula>
    </cfRule>
  </conditionalFormatting>
  <conditionalFormatting sqref="M96:O97 N118:O118">
    <cfRule type="expression" dxfId="1712" priority="73">
      <formula>$N$118 &gt; 0</formula>
    </cfRule>
    <cfRule type="expression" dxfId="1711" priority="74">
      <formula>$N$118 = 0</formula>
    </cfRule>
    <cfRule type="expression" dxfId="1710" priority="75">
      <formula>$N$118 &lt; 0</formula>
    </cfRule>
  </conditionalFormatting>
  <conditionalFormatting sqref="A125:C144 M125:O144">
    <cfRule type="expression" dxfId="1709" priority="61">
      <formula>AND($N125 &gt; 0, ISNUMBER($N125))</formula>
    </cfRule>
    <cfRule type="expression" dxfId="1708" priority="62">
      <formula>AND($N125 = 0 * ISNUMBER($N125))</formula>
    </cfRule>
    <cfRule type="expression" dxfId="1707" priority="63">
      <formula>AND($N125 &lt; 0, ISNUMBER($N125))</formula>
    </cfRule>
  </conditionalFormatting>
  <conditionalFormatting sqref="A125:F144">
    <cfRule type="expression" dxfId="1706" priority="70">
      <formula>AND($E125 &gt; 0, ISNUMBER($E125))</formula>
    </cfRule>
    <cfRule type="expression" dxfId="1705" priority="71">
      <formula>AND($E125 = 0 * ISNUMBER($E125))</formula>
    </cfRule>
    <cfRule type="expression" dxfId="1704" priority="72">
      <formula>AND($E125 &lt; 0, ISNUMBER($E125))</formula>
    </cfRule>
  </conditionalFormatting>
  <conditionalFormatting sqref="A125:C144 G125:I144">
    <cfRule type="expression" dxfId="1703" priority="67">
      <formula>AND($H125 &gt; 0, ISNUMBER($H125))</formula>
    </cfRule>
    <cfRule type="expression" dxfId="1702" priority="68">
      <formula>AND($H125 = 0 * ISNUMBER($H125))</formula>
    </cfRule>
    <cfRule type="expression" dxfId="1701" priority="69">
      <formula>AND($H125 &lt; 0, ISNUMBER($H125))</formula>
    </cfRule>
  </conditionalFormatting>
  <conditionalFormatting sqref="A125:C144 J125:L144">
    <cfRule type="expression" dxfId="1700" priority="64">
      <formula>AND($K125 &gt; 0, ISNUMBER($K125))</formula>
    </cfRule>
    <cfRule type="expression" dxfId="1699" priority="65">
      <formula>AND($K125 = 0 * ISNUMBER($K125))</formula>
    </cfRule>
    <cfRule type="expression" dxfId="1698" priority="66">
      <formula>AND($K125 &lt; 0, ISNUMBER($K125))</formula>
    </cfRule>
  </conditionalFormatting>
  <conditionalFormatting sqref="D123:F124 E145:F145">
    <cfRule type="expression" dxfId="1697" priority="58">
      <formula>$E$145 &gt; 0</formula>
    </cfRule>
    <cfRule type="expression" dxfId="1696" priority="59">
      <formula>$E$145 = 0</formula>
    </cfRule>
    <cfRule type="expression" dxfId="1695" priority="60">
      <formula>$E$145 &lt; 0</formula>
    </cfRule>
  </conditionalFormatting>
  <conditionalFormatting sqref="G123:I124 H145:I145">
    <cfRule type="expression" dxfId="1694" priority="55">
      <formula>$H$145 &gt; 0</formula>
    </cfRule>
    <cfRule type="expression" dxfId="1693" priority="56">
      <formula>$H$145 = 0</formula>
    </cfRule>
    <cfRule type="expression" dxfId="1692" priority="57">
      <formula>$H$145 &lt; 0</formula>
    </cfRule>
  </conditionalFormatting>
  <conditionalFormatting sqref="J123:L124 K145:L145">
    <cfRule type="expression" dxfId="1691" priority="52">
      <formula>$K$145 &gt; 0</formula>
    </cfRule>
    <cfRule type="expression" dxfId="1690" priority="53">
      <formula>$K$145 = 0</formula>
    </cfRule>
    <cfRule type="expression" dxfId="1689" priority="54">
      <formula>$K$145 &lt; 0</formula>
    </cfRule>
  </conditionalFormatting>
  <conditionalFormatting sqref="M123:O124 N145:O145">
    <cfRule type="expression" dxfId="1688" priority="49">
      <formula>$N$145 &gt; 0</formula>
    </cfRule>
    <cfRule type="expression" dxfId="1687" priority="50">
      <formula>$N$145 = 0</formula>
    </cfRule>
    <cfRule type="expression" dxfId="1686" priority="51">
      <formula>$N$145 &lt; 0</formula>
    </cfRule>
  </conditionalFormatting>
  <conditionalFormatting sqref="A152:C171 M152:O171">
    <cfRule type="expression" dxfId="1685" priority="37">
      <formula>AND($N152 &gt; 0, ISNUMBER($N152))</formula>
    </cfRule>
    <cfRule type="expression" dxfId="1684" priority="38">
      <formula>AND($N152 = 0 * ISNUMBER($N152))</formula>
    </cfRule>
    <cfRule type="expression" dxfId="1683" priority="39">
      <formula>AND($N152 &lt; 0, ISNUMBER($N152))</formula>
    </cfRule>
  </conditionalFormatting>
  <conditionalFormatting sqref="A152:F171">
    <cfRule type="expression" dxfId="1682" priority="46">
      <formula>AND($E152 &gt; 0, ISNUMBER($E152))</formula>
    </cfRule>
    <cfRule type="expression" dxfId="1681" priority="47">
      <formula>AND($E152 = 0 * ISNUMBER($E152))</formula>
    </cfRule>
    <cfRule type="expression" dxfId="1680" priority="48">
      <formula>AND($E152 &lt; 0, ISNUMBER($E152))</formula>
    </cfRule>
  </conditionalFormatting>
  <conditionalFormatting sqref="A152:C171 G152:I171">
    <cfRule type="expression" dxfId="1679" priority="43">
      <formula>AND($H152 &gt; 0, ISNUMBER($H152))</formula>
    </cfRule>
    <cfRule type="expression" dxfId="1678" priority="44">
      <formula>AND($H152 = 0 * ISNUMBER($H152))</formula>
    </cfRule>
    <cfRule type="expression" dxfId="1677" priority="45">
      <formula>AND($H152 &lt; 0, ISNUMBER($H152))</formula>
    </cfRule>
  </conditionalFormatting>
  <conditionalFormatting sqref="A152:C171 J152:L171">
    <cfRule type="expression" dxfId="1676" priority="40">
      <formula>AND($K152 &gt; 0, ISNUMBER($K152))</formula>
    </cfRule>
    <cfRule type="expression" dxfId="1675" priority="41">
      <formula>AND($K152 = 0 * ISNUMBER($K152))</formula>
    </cfRule>
    <cfRule type="expression" dxfId="1674" priority="42">
      <formula>AND($K152 &lt; 0, ISNUMBER($K152))</formula>
    </cfRule>
  </conditionalFormatting>
  <conditionalFormatting sqref="D150:F151 E172:F172">
    <cfRule type="expression" dxfId="1673" priority="34">
      <formula>$E$172 &gt; 0</formula>
    </cfRule>
    <cfRule type="expression" dxfId="1672" priority="35">
      <formula>$E$172 = 0</formula>
    </cfRule>
    <cfRule type="expression" dxfId="1671" priority="36">
      <formula>$E$172 &lt; 0</formula>
    </cfRule>
  </conditionalFormatting>
  <conditionalFormatting sqref="G150:I151 H172:I172">
    <cfRule type="expression" dxfId="1670" priority="31">
      <formula>$H$172 &gt; 0</formula>
    </cfRule>
    <cfRule type="expression" dxfId="1669" priority="32">
      <formula>$H$172 = 0</formula>
    </cfRule>
    <cfRule type="expression" dxfId="1668" priority="33">
      <formula>$H$172 &lt; 0</formula>
    </cfRule>
  </conditionalFormatting>
  <conditionalFormatting sqref="J150:L151 K172:L172">
    <cfRule type="expression" dxfId="1667" priority="28">
      <formula>$K$172 &gt; 0</formula>
    </cfRule>
    <cfRule type="expression" dxfId="1666" priority="29">
      <formula>$K$172 = 0</formula>
    </cfRule>
    <cfRule type="expression" dxfId="1665" priority="30">
      <formula>$K$172 &lt; 0</formula>
    </cfRule>
  </conditionalFormatting>
  <conditionalFormatting sqref="M150:O151 N172:O172">
    <cfRule type="expression" dxfId="1664" priority="25">
      <formula>$N$172 &gt; 0</formula>
    </cfRule>
    <cfRule type="expression" dxfId="1663" priority="26">
      <formula>$N$172 = 0</formula>
    </cfRule>
    <cfRule type="expression" dxfId="1662" priority="27">
      <formula>$N$172 &lt; 0</formula>
    </cfRule>
  </conditionalFormatting>
  <conditionalFormatting sqref="A179:C198 M179:O198">
    <cfRule type="expression" dxfId="1661" priority="13">
      <formula>AND($N179 &gt; 0, ISNUMBER($N179))</formula>
    </cfRule>
    <cfRule type="expression" dxfId="1660" priority="14">
      <formula>AND($N179 = 0 * ISNUMBER($N179))</formula>
    </cfRule>
    <cfRule type="expression" dxfId="1659" priority="15">
      <formula>AND($N179 &lt; 0, ISNUMBER($N179))</formula>
    </cfRule>
  </conditionalFormatting>
  <conditionalFormatting sqref="A179:F198">
    <cfRule type="expression" dxfId="1658" priority="22">
      <formula>AND($E179 &gt; 0, ISNUMBER($E179))</formula>
    </cfRule>
    <cfRule type="expression" dxfId="1657" priority="23">
      <formula>AND($E179 = 0 * ISNUMBER($E179))</formula>
    </cfRule>
    <cfRule type="expression" dxfId="1656" priority="24">
      <formula>AND($E179 &lt; 0, ISNUMBER($E179))</formula>
    </cfRule>
  </conditionalFormatting>
  <conditionalFormatting sqref="A179:C198 G179:I198">
    <cfRule type="expression" dxfId="1655" priority="19">
      <formula>AND($H179 &gt; 0, ISNUMBER($H179))</formula>
    </cfRule>
    <cfRule type="expression" dxfId="1654" priority="20">
      <formula>AND($H179 = 0 * ISNUMBER($H179))</formula>
    </cfRule>
    <cfRule type="expression" dxfId="1653" priority="21">
      <formula>AND($H179 &lt; 0, ISNUMBER($H179))</formula>
    </cfRule>
  </conditionalFormatting>
  <conditionalFormatting sqref="A179:C198 J179:L198">
    <cfRule type="expression" dxfId="1652" priority="16">
      <formula>AND($K179 &gt; 0, ISNUMBER($K179))</formula>
    </cfRule>
    <cfRule type="expression" dxfId="1651" priority="17">
      <formula>AND($K179 = 0 * ISNUMBER($K179))</formula>
    </cfRule>
    <cfRule type="expression" dxfId="1650" priority="18">
      <formula>AND($K179 &lt; 0, ISNUMBER($K179))</formula>
    </cfRule>
  </conditionalFormatting>
  <conditionalFormatting sqref="D177:F178 E199:F199">
    <cfRule type="expression" dxfId="1649" priority="10">
      <formula>$E$199 &gt; 0</formula>
    </cfRule>
    <cfRule type="expression" dxfId="1648" priority="11">
      <formula>$E$199 = 0</formula>
    </cfRule>
    <cfRule type="expression" dxfId="1647" priority="12">
      <formula>$E$199 &lt; 0</formula>
    </cfRule>
  </conditionalFormatting>
  <conditionalFormatting sqref="G177:I178 H199:I199">
    <cfRule type="expression" dxfId="1646" priority="7">
      <formula>$H$199 &gt; 0</formula>
    </cfRule>
    <cfRule type="expression" dxfId="1645" priority="8">
      <formula>$H$199 = 0</formula>
    </cfRule>
    <cfRule type="expression" dxfId="1644" priority="9">
      <formula>$H$199 &lt; 0</formula>
    </cfRule>
  </conditionalFormatting>
  <conditionalFormatting sqref="J177:L178 K199:L199">
    <cfRule type="expression" dxfId="1643" priority="4">
      <formula>$K$199 &gt; 0</formula>
    </cfRule>
    <cfRule type="expression" dxfId="1642" priority="5">
      <formula>$K$199 = 0</formula>
    </cfRule>
    <cfRule type="expression" dxfId="1641" priority="6">
      <formula>$K$199 &lt; 0</formula>
    </cfRule>
  </conditionalFormatting>
  <conditionalFormatting sqref="M177:O178 N199:O199">
    <cfRule type="expression" dxfId="1640" priority="1">
      <formula>$N$199 &gt; 0</formula>
    </cfRule>
    <cfRule type="expression" dxfId="1639" priority="2">
      <formula>$N$199 = 0</formula>
    </cfRule>
    <cfRule type="expression" dxfId="16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44357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350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358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48"/>
      <c r="I3" s="249"/>
      <c r="J3" s="4" t="s">
        <v>7</v>
      </c>
      <c r="K3" s="244" t="s">
        <v>351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352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349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48"/>
      <c r="I5" s="249"/>
      <c r="J5" s="4" t="s">
        <v>15</v>
      </c>
      <c r="K5" s="244" t="s">
        <v>353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354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48"/>
      <c r="I7" s="249"/>
      <c r="J7" s="4" t="s">
        <v>21</v>
      </c>
      <c r="K7" s="244" t="s">
        <v>355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/>
      <c r="L8" s="245"/>
      <c r="M8" s="245"/>
      <c r="N8" s="245"/>
      <c r="O8" s="246"/>
      <c r="Q8" s="232" t="s">
        <v>27</v>
      </c>
      <c r="R8" s="234"/>
    </row>
    <row r="9" spans="1:19" ht="17.25" thickBot="1">
      <c r="A9" s="118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48"/>
      <c r="I9" s="249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 t="s">
        <v>356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50" t="s">
        <v>357</v>
      </c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48"/>
      <c r="I11" s="249"/>
      <c r="J11" s="7" t="s">
        <v>32</v>
      </c>
      <c r="K11" s="250" t="s">
        <v>348</v>
      </c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196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97" t="s">
        <v>39</v>
      </c>
      <c r="B15" s="298" t="str">
        <f>TEXT($G$1, "[$-ko-KR]yyyy-mm-dd(ddd) ") &amp; "오전 00:00"</f>
        <v>2021-06-10(목) 오전 00:00</v>
      </c>
      <c r="C15" s="299"/>
      <c r="D15" s="255" t="str">
        <f>TEXT($G$1, "[$-ko-KR]yyyy-mm-dd(ddd) ") &amp; "오후 14:00"</f>
        <v>2021-06-10(목) 오후 14:00</v>
      </c>
      <c r="E15" s="256"/>
      <c r="F15" s="257"/>
      <c r="G15" s="255" t="str">
        <f>TEXT($G$1, "[$-ko-KR]yyyy-mm-dd(ddd) ") &amp; "오후 19:00"</f>
        <v>2021-06-10(목) 오후 19:00</v>
      </c>
      <c r="H15" s="256"/>
      <c r="I15" s="257"/>
      <c r="J15" s="255" t="str">
        <f>TEXT($G$1, "[$-ko-KR]yyyy-mm-dd(ddd) ") &amp; "오후 21:00"</f>
        <v>2021-06-10(목) 오후 21:00</v>
      </c>
      <c r="K15" s="256"/>
      <c r="L15" s="257"/>
      <c r="M15" s="255" t="str">
        <f>TEXT($G$1+1, "[$-ko-KR]yyyy-mm-dd(ddd) ") &amp; "오전 00:00"</f>
        <v>2021-06-11(금) 오전 00:00</v>
      </c>
      <c r="N15" s="256"/>
      <c r="O15" s="257"/>
      <c r="Q15" s="253"/>
      <c r="R15" s="253"/>
      <c r="S15" s="253"/>
    </row>
    <row r="16" spans="1:19" ht="17.25" customHeight="1" thickBot="1">
      <c r="A16" s="29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53"/>
      <c r="R17" s="253"/>
      <c r="S17" s="25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53"/>
      <c r="R18" s="253"/>
      <c r="S18" s="253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58"/>
      <c r="R19" s="258"/>
      <c r="S19" s="258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58"/>
      <c r="R20" s="258"/>
      <c r="S20" s="258"/>
    </row>
    <row r="21" spans="1:19" ht="17.25" customHeight="1" thickBot="1">
      <c r="A21" s="163" t="s">
        <v>246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58"/>
      <c r="R21" s="258"/>
      <c r="S21" s="258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58"/>
      <c r="R22" s="258"/>
      <c r="S22" s="258"/>
    </row>
    <row r="23" spans="1:19" ht="17.25" customHeight="1" thickBot="1">
      <c r="A23" s="162" t="s">
        <v>220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58"/>
      <c r="R23" s="258"/>
      <c r="S23" s="258"/>
    </row>
    <row r="24" spans="1:19" ht="17.25" customHeight="1" thickBot="1">
      <c r="A24" s="162" t="s">
        <v>270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58"/>
      <c r="R24" s="258"/>
      <c r="S24" s="258"/>
    </row>
    <row r="25" spans="1:19" ht="17.25" customHeight="1" thickBot="1">
      <c r="A25" s="162" t="s">
        <v>244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67"/>
      <c r="R26" s="268"/>
      <c r="S26" s="269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70"/>
      <c r="R27" s="271"/>
      <c r="S27" s="272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73"/>
      <c r="R28" s="274"/>
      <c r="S28" s="275"/>
    </row>
    <row r="29" spans="1:19" ht="17.25" customHeight="1" thickBot="1">
      <c r="A29" s="162" t="s">
        <v>224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58"/>
      <c r="R29" s="258"/>
      <c r="S29" s="258"/>
    </row>
    <row r="30" spans="1:19" ht="17.25" customHeight="1" thickBot="1">
      <c r="A30" s="162" t="s">
        <v>210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53"/>
      <c r="R30" s="253"/>
      <c r="S30" s="253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8"/>
      <c r="R32" s="258"/>
      <c r="S32" s="25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196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93" t="s">
        <v>55</v>
      </c>
      <c r="B42" s="295" t="str">
        <f>TEXT($G$1, "[$-ko-KR]yyyy-mm-dd(ddd) ") &amp; "오전 00:00"</f>
        <v>2021-06-10(목) 오전 00:00</v>
      </c>
      <c r="C42" s="296"/>
      <c r="D42" s="255" t="str">
        <f>TEXT($G$1, "[$-ko-KR]yyyy-mm-dd(ddd) ") &amp; "오후 14:00"</f>
        <v>2021-06-10(목) 오후 14:00</v>
      </c>
      <c r="E42" s="256"/>
      <c r="F42" s="257"/>
      <c r="G42" s="255" t="str">
        <f>TEXT($G$1, "[$-ko-KR]yyyy-mm-dd(ddd) ") &amp; "오후 19:00"</f>
        <v>2021-06-10(목) 오후 19:00</v>
      </c>
      <c r="H42" s="256"/>
      <c r="I42" s="257"/>
      <c r="J42" s="255" t="str">
        <f>TEXT($G$1, "[$-ko-KR]yyyy-mm-dd(ddd) ") &amp; "오후 21:00"</f>
        <v>2021-06-10(목) 오후 21:00</v>
      </c>
      <c r="K42" s="256"/>
      <c r="L42" s="257"/>
      <c r="M42" s="255" t="str">
        <f>TEXT($G$1+1, "[$-ko-KR]yyyy-mm-dd(ddd) ") &amp; "오전 00:00"</f>
        <v>2021-06-11(금) 오전 00:00</v>
      </c>
      <c r="N42" s="256"/>
      <c r="O42" s="257"/>
      <c r="Q42" s="253"/>
      <c r="R42" s="253"/>
      <c r="S42" s="253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7" t="s">
        <v>58</v>
      </c>
      <c r="H43" s="198" t="s">
        <v>298</v>
      </c>
      <c r="I43" s="19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61" t="s">
        <v>220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53"/>
      <c r="R44" s="253"/>
      <c r="S44" s="253"/>
    </row>
    <row r="45" spans="1:19" ht="17.25" customHeight="1" thickBot="1">
      <c r="A45" s="162" t="s">
        <v>278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53"/>
      <c r="R45" s="253"/>
      <c r="S45" s="253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58"/>
      <c r="R46" s="258"/>
      <c r="S46" s="258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58"/>
      <c r="R47" s="258"/>
      <c r="S47" s="258"/>
    </row>
    <row r="48" spans="1:19" ht="17.25" customHeight="1" thickBot="1">
      <c r="A48" s="163" t="s">
        <v>168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58"/>
      <c r="R48" s="258"/>
      <c r="S48" s="258"/>
    </row>
    <row r="49" spans="1:19" ht="17.25" customHeight="1" thickBot="1">
      <c r="A49" s="162" t="s">
        <v>266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58"/>
      <c r="R49" s="258"/>
      <c r="S49" s="258"/>
    </row>
    <row r="50" spans="1:19" ht="17.25" customHeight="1" thickBot="1">
      <c r="A50" s="162" t="s">
        <v>264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58"/>
      <c r="R50" s="258"/>
      <c r="S50" s="258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58"/>
      <c r="R51" s="258"/>
      <c r="S51" s="258"/>
    </row>
    <row r="52" spans="1:19" ht="17.25" customHeight="1" thickBot="1">
      <c r="A52" s="162" t="s">
        <v>254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67"/>
      <c r="R53" s="268"/>
      <c r="S53" s="269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70"/>
      <c r="R54" s="271"/>
      <c r="S54" s="272"/>
    </row>
    <row r="55" spans="1:19" ht="17.25" customHeight="1" thickBot="1">
      <c r="A55" s="162" t="s">
        <v>214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73"/>
      <c r="R55" s="274"/>
      <c r="S55" s="275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58"/>
      <c r="R56" s="258"/>
      <c r="S56" s="258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53"/>
      <c r="R57" s="253"/>
      <c r="S57" s="253"/>
    </row>
    <row r="58" spans="1:19" ht="17.25" customHeight="1" thickBot="1">
      <c r="A58" s="163" t="s">
        <v>196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53"/>
      <c r="R58" s="253"/>
      <c r="S58" s="253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58"/>
      <c r="R59" s="258"/>
      <c r="S59" s="258"/>
    </row>
    <row r="60" spans="1:19" ht="17.25" customHeight="1" thickBot="1">
      <c r="A60" s="162" t="s">
        <v>222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58"/>
      <c r="R60" s="258"/>
      <c r="S60" s="258"/>
    </row>
    <row r="61" spans="1:19" ht="17.25" customHeight="1" thickBot="1">
      <c r="A61" s="162" t="s">
        <v>228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58"/>
      <c r="R61" s="258"/>
      <c r="S61" s="258"/>
    </row>
    <row r="62" spans="1:19" ht="17.25" customHeight="1">
      <c r="A62" s="162" t="s">
        <v>218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80"/>
      <c r="R62" s="281"/>
      <c r="S62" s="282"/>
    </row>
    <row r="63" spans="1:19" ht="17.25" customHeight="1" thickBot="1">
      <c r="A63" s="130" t="s">
        <v>198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83"/>
      <c r="R63" s="284"/>
      <c r="S63" s="285"/>
    </row>
    <row r="64" spans="1:19" ht="17.25" customHeight="1" thickBot="1">
      <c r="A64" s="132" t="s">
        <v>300</v>
      </c>
      <c r="B64" s="291">
        <f>$B$37</f>
        <v>100000</v>
      </c>
      <c r="C64" s="292"/>
      <c r="D64" s="26" t="s">
        <v>301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301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301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301</v>
      </c>
      <c r="N64" s="27">
        <f>IF(COUNT(N44:N63), SUM(N44:N63) / COUNT(N44:N63), 0)</f>
        <v>8.4786452953680466E-2</v>
      </c>
      <c r="O64" s="28">
        <f>SUM(O44:O63)</f>
        <v>169572.9059073609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196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93" t="s">
        <v>55</v>
      </c>
      <c r="B69" s="295" t="str">
        <f>TEXT($G$1, "[$-ko-KR]yyyy-mm-dd(ddd) ") &amp; "오전 00:00"</f>
        <v>2021-06-10(목) 오전 00:00</v>
      </c>
      <c r="C69" s="296"/>
      <c r="D69" s="255" t="str">
        <f>TEXT($G$1, "[$-ko-KR]yyyy-mm-dd(ddd) ") &amp; "오후 14:00"</f>
        <v>2021-06-10(목) 오후 14:00</v>
      </c>
      <c r="E69" s="256"/>
      <c r="F69" s="257"/>
      <c r="G69" s="255" t="str">
        <f>TEXT($G$1, "[$-ko-KR]yyyy-mm-dd(ddd) ") &amp; "오후 19:00"</f>
        <v>2021-06-10(목) 오후 19:00</v>
      </c>
      <c r="H69" s="256"/>
      <c r="I69" s="257"/>
      <c r="J69" s="255" t="str">
        <f>TEXT($G$1, "[$-ko-KR]yyyy-mm-dd(ddd) ") &amp; "오후 21:00"</f>
        <v>2021-06-10(목) 오후 21:00</v>
      </c>
      <c r="K69" s="256"/>
      <c r="L69" s="257"/>
      <c r="M69" s="255" t="str">
        <f>TEXT($G$1+1, "[$-ko-KR]yyyy-mm-dd(ddd) ") &amp; "오전 00:00"</f>
        <v>2021-06-11(금) 오전 00:00</v>
      </c>
      <c r="N69" s="256"/>
      <c r="O69" s="257"/>
      <c r="Q69" s="253"/>
      <c r="R69" s="253"/>
      <c r="S69" s="253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7" t="s">
        <v>58</v>
      </c>
      <c r="H70" s="198" t="s">
        <v>298</v>
      </c>
      <c r="I70" s="19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53"/>
      <c r="R71" s="253"/>
      <c r="S71" s="253"/>
    </row>
    <row r="72" spans="1:19" ht="17.25" thickBot="1">
      <c r="A72" s="162" t="s">
        <v>280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53"/>
      <c r="R72" s="253"/>
      <c r="S72" s="253"/>
    </row>
    <row r="73" spans="1:19" ht="17.25" thickBot="1">
      <c r="A73" s="162" t="s">
        <v>270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58"/>
      <c r="R73" s="258"/>
      <c r="S73" s="258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58"/>
      <c r="R74" s="258"/>
      <c r="S74" s="258"/>
    </row>
    <row r="75" spans="1:19" ht="17.25" thickBot="1">
      <c r="A75" s="163" t="s">
        <v>210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58"/>
      <c r="R75" s="258"/>
      <c r="S75" s="258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58"/>
      <c r="R76" s="258"/>
      <c r="S76" s="258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58"/>
      <c r="R77" s="258"/>
      <c r="S77" s="258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58"/>
      <c r="R78" s="258"/>
      <c r="S78" s="258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256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67"/>
      <c r="R80" s="268"/>
      <c r="S80" s="269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70"/>
      <c r="R81" s="271"/>
      <c r="S81" s="272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73"/>
      <c r="R82" s="274"/>
      <c r="S82" s="275"/>
    </row>
    <row r="83" spans="1:19" ht="17.25" thickBot="1">
      <c r="A83" s="162" t="s">
        <v>296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58"/>
      <c r="R83" s="258"/>
      <c r="S83" s="258"/>
    </row>
    <row r="84" spans="1:19" ht="17.25" thickBot="1">
      <c r="A84" s="162" t="s">
        <v>240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53"/>
      <c r="R84" s="253"/>
      <c r="S84" s="253"/>
    </row>
    <row r="85" spans="1:19" ht="17.25" thickBot="1">
      <c r="A85" s="163" t="s">
        <v>238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53"/>
      <c r="R85" s="253"/>
      <c r="S85" s="253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58"/>
      <c r="R86" s="258"/>
      <c r="S86" s="258"/>
    </row>
    <row r="87" spans="1:19" ht="17.25" thickBot="1">
      <c r="A87" s="162" t="s">
        <v>262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58"/>
      <c r="R87" s="258"/>
      <c r="S87" s="258"/>
    </row>
    <row r="88" spans="1:19" ht="17.25" thickBot="1">
      <c r="A88" s="162" t="s">
        <v>246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58"/>
      <c r="R88" s="258"/>
      <c r="S88" s="258"/>
    </row>
    <row r="89" spans="1:19">
      <c r="A89" s="162" t="s">
        <v>174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80"/>
      <c r="R89" s="281"/>
      <c r="S89" s="282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83"/>
      <c r="R90" s="284"/>
      <c r="S90" s="285"/>
    </row>
    <row r="91" spans="1:19" ht="17.25" thickBot="1">
      <c r="A91" s="132" t="s">
        <v>300</v>
      </c>
      <c r="B91" s="291">
        <f>$B$37</f>
        <v>100000</v>
      </c>
      <c r="C91" s="292"/>
      <c r="D91" s="26" t="s">
        <v>301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301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301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301</v>
      </c>
      <c r="N91" s="27">
        <f>IF(COUNT(N71:N90), SUM(N71:N90) / COUNT(N71:N90), 0)</f>
        <v>1.5616726505872435E-2</v>
      </c>
      <c r="O91" s="28">
        <f>SUM(O71:O90)</f>
        <v>31233.453011744874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196" t="s">
        <v>297</v>
      </c>
      <c r="B95" s="232" t="s">
        <v>49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93" t="s">
        <v>55</v>
      </c>
      <c r="B96" s="295" t="str">
        <f>TEXT($G$1, "[$-ko-KR]yyyy-mm-dd(ddd) ") &amp; "오전 00:00"</f>
        <v>2021-06-10(목) 오전 00:00</v>
      </c>
      <c r="C96" s="296"/>
      <c r="D96" s="255" t="str">
        <f>TEXT($G$1, "[$-ko-KR]yyyy-mm-dd(ddd) ") &amp; "오후 14:00"</f>
        <v>2021-06-10(목) 오후 14:00</v>
      </c>
      <c r="E96" s="256"/>
      <c r="F96" s="257"/>
      <c r="G96" s="255" t="str">
        <f>TEXT($G$1, "[$-ko-KR]yyyy-mm-dd(ddd) ") &amp; "오후 19:00"</f>
        <v>2021-06-10(목) 오후 19:00</v>
      </c>
      <c r="H96" s="256"/>
      <c r="I96" s="257"/>
      <c r="J96" s="255" t="str">
        <f>TEXT($G$1, "[$-ko-KR]yyyy-mm-dd(ddd) ") &amp; "오후 21:00"</f>
        <v>2021-06-10(목) 오후 21:00</v>
      </c>
      <c r="K96" s="256"/>
      <c r="L96" s="257"/>
      <c r="M96" s="255" t="str">
        <f>TEXT($G$1+1, "[$-ko-KR]yyyy-mm-dd(ddd) ") &amp; "오전 00:00"</f>
        <v>2021-06-11(금) 오전 00:00</v>
      </c>
      <c r="N96" s="256"/>
      <c r="O96" s="257"/>
      <c r="Q96" s="253"/>
      <c r="R96" s="253"/>
      <c r="S96" s="253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7" t="s">
        <v>58</v>
      </c>
      <c r="H97" s="198" t="s">
        <v>298</v>
      </c>
      <c r="I97" s="19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53"/>
      <c r="R98" s="253"/>
      <c r="S98" s="253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53"/>
      <c r="R99" s="253"/>
      <c r="S99" s="253"/>
    </row>
    <row r="100" spans="1:19" ht="17.25" thickBot="1">
      <c r="A100" s="162" t="s">
        <v>248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58"/>
      <c r="R100" s="258"/>
      <c r="S100" s="258"/>
    </row>
    <row r="101" spans="1:19" ht="17.25" thickBot="1">
      <c r="A101" s="162" t="s">
        <v>272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58"/>
      <c r="R101" s="258"/>
      <c r="S101" s="258"/>
    </row>
    <row r="102" spans="1:19" ht="17.25" thickBot="1">
      <c r="A102" s="163" t="s">
        <v>280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58"/>
      <c r="R102" s="258"/>
      <c r="S102" s="258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58"/>
      <c r="R103" s="258"/>
      <c r="S103" s="258"/>
    </row>
    <row r="104" spans="1:19" ht="17.25" thickBot="1">
      <c r="A104" s="162" t="s">
        <v>220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58"/>
      <c r="R104" s="258"/>
      <c r="S104" s="258"/>
    </row>
    <row r="105" spans="1:19" ht="17.25" thickBot="1">
      <c r="A105" s="162" t="s">
        <v>270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58"/>
      <c r="R105" s="258"/>
      <c r="S105" s="258"/>
    </row>
    <row r="106" spans="1:19" ht="17.25" thickBot="1">
      <c r="A106" s="162" t="s">
        <v>244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67"/>
      <c r="R107" s="268"/>
      <c r="S107" s="269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70"/>
      <c r="R108" s="271"/>
      <c r="S108" s="272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73"/>
      <c r="R109" s="274"/>
      <c r="S109" s="275"/>
    </row>
    <row r="110" spans="1:19" ht="17.25" thickBot="1">
      <c r="A110" s="162" t="s">
        <v>224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58"/>
      <c r="R110" s="258"/>
      <c r="S110" s="258"/>
    </row>
    <row r="111" spans="1:19" ht="17.25" thickBot="1">
      <c r="A111" s="162" t="s">
        <v>210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53"/>
      <c r="R111" s="253"/>
      <c r="S111" s="253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53"/>
      <c r="R112" s="253"/>
      <c r="S112" s="253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58"/>
      <c r="R113" s="258"/>
      <c r="S113" s="258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58"/>
      <c r="R114" s="258"/>
      <c r="S114" s="258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58"/>
      <c r="R115" s="258"/>
      <c r="S115" s="258"/>
    </row>
    <row r="116" spans="1:19">
      <c r="A116" s="162" t="s">
        <v>162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80"/>
      <c r="R116" s="281"/>
      <c r="S116" s="282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83"/>
      <c r="R117" s="284"/>
      <c r="S117" s="285"/>
    </row>
    <row r="118" spans="1:19" ht="17.25" thickBot="1">
      <c r="A118" s="132" t="s">
        <v>300</v>
      </c>
      <c r="B118" s="291">
        <f>$B$37</f>
        <v>100000</v>
      </c>
      <c r="C118" s="292"/>
      <c r="D118" s="26" t="s">
        <v>301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301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301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301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196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93" t="s">
        <v>55</v>
      </c>
      <c r="B123" s="295" t="str">
        <f>TEXT($G$1, "[$-ko-KR]yyyy-mm-dd(ddd) ") &amp; "오전 00:00"</f>
        <v>2021-06-10(목) 오전 00:00</v>
      </c>
      <c r="C123" s="296"/>
      <c r="D123" s="255" t="str">
        <f>TEXT($G$1, "[$-ko-KR]yyyy-mm-dd(ddd) ") &amp; "오후 14:00"</f>
        <v>2021-06-10(목) 오후 14:00</v>
      </c>
      <c r="E123" s="256"/>
      <c r="F123" s="257"/>
      <c r="G123" s="255" t="str">
        <f>TEXT($G$1, "[$-ko-KR]yyyy-mm-dd(ddd) ") &amp; "오후 19:00"</f>
        <v>2021-06-10(목) 오후 19:00</v>
      </c>
      <c r="H123" s="256"/>
      <c r="I123" s="257"/>
      <c r="J123" s="255" t="str">
        <f>TEXT($G$1, "[$-ko-KR]yyyy-mm-dd(ddd) ") &amp; "오후 21:00"</f>
        <v>2021-06-10(목) 오후 21:00</v>
      </c>
      <c r="K123" s="256"/>
      <c r="L123" s="257"/>
      <c r="M123" s="255" t="str">
        <f>TEXT($G$1+1, "[$-ko-KR]yyyy-mm-dd(ddd) ") &amp; "오전 00:00"</f>
        <v>2021-06-11(금) 오전 00:00</v>
      </c>
      <c r="N123" s="256"/>
      <c r="O123" s="257"/>
      <c r="Q123" s="253"/>
      <c r="R123" s="253"/>
      <c r="S123" s="253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7" t="s">
        <v>58</v>
      </c>
      <c r="H124" s="198" t="s">
        <v>298</v>
      </c>
      <c r="I124" s="19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53"/>
      <c r="R125" s="253"/>
      <c r="S125" s="253"/>
    </row>
    <row r="126" spans="1:19" ht="17.25" thickBot="1">
      <c r="A126" s="162" t="s">
        <v>254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53"/>
      <c r="R126" s="253"/>
      <c r="S126" s="253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58"/>
      <c r="R127" s="258"/>
      <c r="S127" s="258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58"/>
      <c r="R128" s="258"/>
      <c r="S128" s="258"/>
    </row>
    <row r="129" spans="1:19" ht="17.25" thickBot="1">
      <c r="A129" s="163" t="s">
        <v>214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58"/>
      <c r="R129" s="258"/>
      <c r="S129" s="258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58"/>
      <c r="R130" s="258"/>
      <c r="S130" s="258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58"/>
      <c r="R131" s="258"/>
      <c r="S131" s="258"/>
    </row>
    <row r="132" spans="1:19" ht="17.25" thickBot="1">
      <c r="A132" s="162" t="s">
        <v>196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58"/>
      <c r="R132" s="258"/>
      <c r="S132" s="258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222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67"/>
      <c r="R134" s="268"/>
      <c r="S134" s="269"/>
    </row>
    <row r="135" spans="1:19">
      <c r="A135" s="161" t="s">
        <v>228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70"/>
      <c r="R135" s="271"/>
      <c r="S135" s="272"/>
    </row>
    <row r="136" spans="1:19" ht="17.25" thickBot="1">
      <c r="A136" s="162" t="s">
        <v>218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73"/>
      <c r="R136" s="274"/>
      <c r="S136" s="275"/>
    </row>
    <row r="137" spans="1:19" ht="17.25" thickBot="1">
      <c r="A137" s="162" t="s">
        <v>198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58"/>
      <c r="R137" s="258"/>
      <c r="S137" s="258"/>
    </row>
    <row r="138" spans="1:19" ht="17.25" thickBot="1">
      <c r="A138" s="162" t="s">
        <v>268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53"/>
      <c r="R138" s="253"/>
      <c r="S138" s="253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53"/>
      <c r="R139" s="253"/>
      <c r="S139" s="253"/>
    </row>
    <row r="140" spans="1:19" ht="17.25" thickBot="1">
      <c r="A140" s="162" t="s">
        <v>212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58"/>
      <c r="R140" s="258"/>
      <c r="S140" s="258"/>
    </row>
    <row r="141" spans="1:19" ht="17.25" thickBot="1">
      <c r="A141" s="162" t="s">
        <v>260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58"/>
      <c r="R141" s="258"/>
      <c r="S141" s="258"/>
    </row>
    <row r="142" spans="1:19" ht="17.25" thickBot="1">
      <c r="A142" s="162" t="s">
        <v>186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58"/>
      <c r="R142" s="258"/>
      <c r="S142" s="258"/>
    </row>
    <row r="143" spans="1:19">
      <c r="A143" s="162" t="s">
        <v>236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80"/>
      <c r="R143" s="281"/>
      <c r="S143" s="282"/>
    </row>
    <row r="144" spans="1:19" ht="17.25" thickBot="1">
      <c r="A144" s="130" t="s">
        <v>172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83"/>
      <c r="R144" s="284"/>
      <c r="S144" s="285"/>
    </row>
    <row r="145" spans="1:19" ht="17.25" thickBot="1">
      <c r="A145" s="132" t="s">
        <v>300</v>
      </c>
      <c r="B145" s="291">
        <f>$B$37</f>
        <v>100000</v>
      </c>
      <c r="C145" s="292"/>
      <c r="D145" s="26" t="s">
        <v>301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301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301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301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196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93" t="s">
        <v>55</v>
      </c>
      <c r="B150" s="295" t="str">
        <f>TEXT($G$1, "[$-ko-KR]yyyy-mm-dd(ddd) ") &amp; "오전 00:00"</f>
        <v>2021-06-10(목) 오전 00:00</v>
      </c>
      <c r="C150" s="296"/>
      <c r="D150" s="255" t="str">
        <f>TEXT($G$1, "[$-ko-KR]yyyy-mm-dd(ddd) ") &amp; "오후 14:00"</f>
        <v>2021-06-10(목) 오후 14:00</v>
      </c>
      <c r="E150" s="256"/>
      <c r="F150" s="257"/>
      <c r="G150" s="255" t="str">
        <f>TEXT($G$1, "[$-ko-KR]yyyy-mm-dd(ddd) ") &amp; "오후 19:00"</f>
        <v>2021-06-10(목) 오후 19:00</v>
      </c>
      <c r="H150" s="256"/>
      <c r="I150" s="257"/>
      <c r="J150" s="255" t="str">
        <f>TEXT($G$1, "[$-ko-KR]yyyy-mm-dd(ddd) ") &amp; "오후 21:00"</f>
        <v>2021-06-10(목) 오후 21:00</v>
      </c>
      <c r="K150" s="256"/>
      <c r="L150" s="257"/>
      <c r="M150" s="255" t="str">
        <f>TEXT($G$1+1, "[$-ko-KR]yyyy-mm-dd(ddd) ") &amp; "오전 00:00"</f>
        <v>2021-06-11(금) 오전 00:00</v>
      </c>
      <c r="N150" s="256"/>
      <c r="O150" s="257"/>
      <c r="Q150" s="253"/>
      <c r="R150" s="253"/>
      <c r="S150" s="253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7" t="s">
        <v>58</v>
      </c>
      <c r="H151" s="198" t="s">
        <v>298</v>
      </c>
      <c r="I151" s="19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53"/>
      <c r="R152" s="253"/>
      <c r="S152" s="253"/>
    </row>
    <row r="153" spans="1:19" ht="17.25" thickBot="1">
      <c r="A153" s="162" t="s">
        <v>226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53"/>
      <c r="R153" s="253"/>
      <c r="S153" s="253"/>
    </row>
    <row r="154" spans="1:19" ht="17.25" thickBot="1">
      <c r="A154" s="162" t="s">
        <v>200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58"/>
      <c r="R154" s="258"/>
      <c r="S154" s="258"/>
    </row>
    <row r="155" spans="1:19" ht="17.25" thickBot="1">
      <c r="A155" s="162" t="s">
        <v>284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58"/>
      <c r="R155" s="258"/>
      <c r="S155" s="258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58"/>
      <c r="R156" s="258"/>
      <c r="S156" s="258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58"/>
      <c r="R157" s="258"/>
      <c r="S157" s="258"/>
    </row>
    <row r="158" spans="1:19" ht="17.25" thickBot="1">
      <c r="A158" s="162" t="s">
        <v>258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58"/>
      <c r="R158" s="258"/>
      <c r="S158" s="258"/>
    </row>
    <row r="159" spans="1:19" ht="17.25" thickBot="1">
      <c r="A159" s="162" t="s">
        <v>250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58"/>
      <c r="R159" s="258"/>
      <c r="S159" s="258"/>
    </row>
    <row r="160" spans="1:19" ht="17.25" thickBot="1">
      <c r="A160" s="162" t="s">
        <v>230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232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67"/>
      <c r="R161" s="268"/>
      <c r="S161" s="269"/>
    </row>
    <row r="162" spans="1:19">
      <c r="A162" s="161" t="s">
        <v>202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70"/>
      <c r="R162" s="271"/>
      <c r="S162" s="272"/>
    </row>
    <row r="163" spans="1:19" ht="17.25" thickBot="1">
      <c r="A163" s="162" t="s">
        <v>234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73"/>
      <c r="R163" s="274"/>
      <c r="S163" s="275"/>
    </row>
    <row r="164" spans="1:19" ht="17.25" thickBot="1">
      <c r="A164" s="162" t="s">
        <v>282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58"/>
      <c r="R164" s="258"/>
      <c r="S164" s="258"/>
    </row>
    <row r="165" spans="1:19" ht="17.25" thickBot="1">
      <c r="A165" s="162" t="s">
        <v>252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53"/>
      <c r="R165" s="253"/>
      <c r="S165" s="253"/>
    </row>
    <row r="166" spans="1:19" ht="17.25" thickBot="1">
      <c r="A166" s="163" t="s">
        <v>182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53"/>
      <c r="R166" s="253"/>
      <c r="S166" s="253"/>
    </row>
    <row r="167" spans="1:19" ht="17.25" thickBot="1">
      <c r="A167" s="162" t="s">
        <v>170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58"/>
      <c r="R167" s="258"/>
      <c r="S167" s="258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58"/>
      <c r="R168" s="258"/>
      <c r="S168" s="258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58"/>
      <c r="R169" s="258"/>
      <c r="S169" s="258"/>
    </row>
    <row r="170" spans="1:19">
      <c r="A170" s="162" t="s">
        <v>208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80"/>
      <c r="R170" s="281"/>
      <c r="S170" s="282"/>
    </row>
    <row r="171" spans="1:19" ht="17.25" thickBot="1">
      <c r="A171" s="130" t="s">
        <v>216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83"/>
      <c r="R171" s="284"/>
      <c r="S171" s="285"/>
    </row>
    <row r="172" spans="1:19" ht="17.25" thickBot="1">
      <c r="A172" s="132" t="s">
        <v>300</v>
      </c>
      <c r="B172" s="291">
        <f>$B$37</f>
        <v>100000</v>
      </c>
      <c r="C172" s="292"/>
      <c r="D172" s="26" t="s">
        <v>301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301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301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301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196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93" t="s">
        <v>55</v>
      </c>
      <c r="B177" s="295" t="str">
        <f>TEXT($G$1, "[$-ko-KR]yyyy-mm-dd(ddd) ") &amp; "오전 00:00"</f>
        <v>2021-06-10(목) 오전 00:00</v>
      </c>
      <c r="C177" s="296"/>
      <c r="D177" s="255" t="str">
        <f>TEXT($G$1, "[$-ko-KR]yyyy-mm-dd(ddd) ") &amp; "오후 14:00"</f>
        <v>2021-06-10(목) 오후 14:00</v>
      </c>
      <c r="E177" s="256"/>
      <c r="F177" s="257"/>
      <c r="G177" s="255" t="str">
        <f>TEXT($G$1, "[$-ko-KR]yyyy-mm-dd(ddd) ") &amp; "오후 19:00"</f>
        <v>2021-06-10(목) 오후 19:00</v>
      </c>
      <c r="H177" s="256"/>
      <c r="I177" s="257"/>
      <c r="J177" s="255" t="str">
        <f>TEXT($G$1, "[$-ko-KR]yyyy-mm-dd(ddd) ") &amp; "오후 21:00"</f>
        <v>2021-06-10(목) 오후 21:00</v>
      </c>
      <c r="K177" s="256"/>
      <c r="L177" s="257"/>
      <c r="M177" s="255" t="str">
        <f>TEXT($G$1+1, "[$-ko-KR]yyyy-mm-dd(ddd) ") &amp; "오전 00:00"</f>
        <v>2021-06-11(금) 오전 00:00</v>
      </c>
      <c r="N177" s="256"/>
      <c r="O177" s="257"/>
      <c r="Q177" s="253"/>
      <c r="R177" s="253"/>
      <c r="S177" s="253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7" t="s">
        <v>58</v>
      </c>
      <c r="H178" s="198" t="s">
        <v>298</v>
      </c>
      <c r="I178" s="19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61" t="s">
        <v>170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53"/>
      <c r="R179" s="253"/>
      <c r="S179" s="253"/>
    </row>
    <row r="180" spans="1:19" ht="17.25" thickBot="1">
      <c r="A180" s="162" t="s">
        <v>198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53"/>
      <c r="R180" s="253"/>
      <c r="S180" s="253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58"/>
      <c r="R181" s="258"/>
      <c r="S181" s="258"/>
    </row>
    <row r="182" spans="1:19" ht="17.25" thickBot="1">
      <c r="A182" s="162" t="s">
        <v>268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58"/>
      <c r="R182" s="258"/>
      <c r="S182" s="258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58"/>
      <c r="R183" s="258"/>
      <c r="S183" s="258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58"/>
      <c r="R184" s="258"/>
      <c r="S184" s="258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8"/>
      <c r="R185" s="258"/>
      <c r="S185" s="258"/>
    </row>
    <row r="186" spans="1:19" ht="17.25" thickBot="1">
      <c r="A186" s="162" t="s">
        <v>212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58"/>
      <c r="R186" s="258"/>
      <c r="S186" s="258"/>
    </row>
    <row r="187" spans="1:19" ht="17.25" thickBot="1">
      <c r="A187" s="162" t="s">
        <v>204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208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67"/>
      <c r="R188" s="268"/>
      <c r="S188" s="269"/>
    </row>
    <row r="189" spans="1:19">
      <c r="A189" s="161" t="s">
        <v>260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70"/>
      <c r="R189" s="271"/>
      <c r="S189" s="272"/>
    </row>
    <row r="190" spans="1:19" ht="17.25" thickBot="1">
      <c r="A190" s="162" t="s">
        <v>216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73"/>
      <c r="R190" s="274"/>
      <c r="S190" s="275"/>
    </row>
    <row r="191" spans="1:19" ht="17.25" thickBot="1">
      <c r="A191" s="162" t="s">
        <v>186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58"/>
      <c r="R191" s="258"/>
      <c r="S191" s="258"/>
    </row>
    <row r="192" spans="1:19" ht="17.25" thickBot="1">
      <c r="A192" s="162" t="s">
        <v>236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53"/>
      <c r="R192" s="253"/>
      <c r="S192" s="253"/>
    </row>
    <row r="193" spans="1:19" ht="17.25" thickBot="1">
      <c r="A193" s="163" t="s">
        <v>172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53"/>
      <c r="R193" s="253"/>
      <c r="S193" s="253"/>
    </row>
    <row r="194" spans="1:19" ht="17.25" thickBot="1">
      <c r="A194" s="162" t="s">
        <v>194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58"/>
      <c r="R194" s="258"/>
      <c r="S194" s="258"/>
    </row>
    <row r="195" spans="1:19" ht="17.25" thickBot="1">
      <c r="A195" s="162" t="s">
        <v>274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58"/>
      <c r="R195" s="258"/>
      <c r="S195" s="258"/>
    </row>
    <row r="196" spans="1:19" ht="17.25" thickBot="1">
      <c r="A196" s="162" t="s">
        <v>180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58"/>
      <c r="R196" s="258"/>
      <c r="S196" s="258"/>
    </row>
    <row r="197" spans="1:19">
      <c r="A197" s="162" t="s">
        <v>190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80"/>
      <c r="R197" s="281"/>
      <c r="S197" s="282"/>
    </row>
    <row r="198" spans="1:19" ht="17.25" thickBot="1">
      <c r="A198" s="130" t="s">
        <v>276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83"/>
      <c r="R198" s="284"/>
      <c r="S198" s="285"/>
    </row>
    <row r="199" spans="1:19" ht="17.25" thickBot="1">
      <c r="A199" s="132" t="s">
        <v>300</v>
      </c>
      <c r="B199" s="291">
        <f>$B$37</f>
        <v>100000</v>
      </c>
      <c r="C199" s="292"/>
      <c r="D199" s="26" t="s">
        <v>301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301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301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301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86"/>
      <c r="R199" s="287"/>
      <c r="S199" s="28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27" priority="157">
      <formula>AND($N17 &gt; 0, ISNUMBER($N17))</formula>
    </cfRule>
    <cfRule type="expression" dxfId="1626" priority="158">
      <formula>AND($N17 = 0 * ISNUMBER($N17))</formula>
    </cfRule>
    <cfRule type="expression" dxfId="1625" priority="159">
      <formula>AND($N17 &lt; 0, ISNUMBER($N17))</formula>
    </cfRule>
  </conditionalFormatting>
  <conditionalFormatting sqref="A17:F36">
    <cfRule type="expression" dxfId="1624" priority="166">
      <formula>AND($E17 &gt; 0, ISNUMBER($E17))</formula>
    </cfRule>
    <cfRule type="expression" dxfId="1623" priority="167">
      <formula>AND($E17 = 0 * ISNUMBER($E17))</formula>
    </cfRule>
    <cfRule type="expression" dxfId="1622" priority="168">
      <formula>AND($E17 &lt; 0, ISNUMBER($E17))</formula>
    </cfRule>
  </conditionalFormatting>
  <conditionalFormatting sqref="A17:C36 G17:I36">
    <cfRule type="expression" dxfId="1621" priority="163">
      <formula>AND($H17 &gt; 0, ISNUMBER($H17))</formula>
    </cfRule>
    <cfRule type="expression" dxfId="1620" priority="164">
      <formula>AND($H17 = 0 * ISNUMBER($H17))</formula>
    </cfRule>
    <cfRule type="expression" dxfId="1619" priority="165">
      <formula>AND($H17 &lt; 0, ISNUMBER($H17))</formula>
    </cfRule>
  </conditionalFormatting>
  <conditionalFormatting sqref="A17:C36 J17:L36">
    <cfRule type="expression" dxfId="1618" priority="160">
      <formula>AND($K17 &gt; 0, ISNUMBER($K17))</formula>
    </cfRule>
    <cfRule type="expression" dxfId="1617" priority="161">
      <formula>AND($K17 = 0 * ISNUMBER($K17))</formula>
    </cfRule>
    <cfRule type="expression" dxfId="1616" priority="162">
      <formula>AND($K17 &lt; 0, ISNUMBER($K17))</formula>
    </cfRule>
  </conditionalFormatting>
  <conditionalFormatting sqref="D15:F16 E37:F37">
    <cfRule type="expression" dxfId="1615" priority="154">
      <formula>$E$37 &gt; 0</formula>
    </cfRule>
    <cfRule type="expression" dxfId="1614" priority="155">
      <formula>$E$37 = 0</formula>
    </cfRule>
    <cfRule type="expression" dxfId="1613" priority="156">
      <formula>$E$37 &lt; 0</formula>
    </cfRule>
  </conditionalFormatting>
  <conditionalFormatting sqref="G15:I16 H37:I37">
    <cfRule type="expression" dxfId="1612" priority="151">
      <formula>$H$37 &gt; 0</formula>
    </cfRule>
    <cfRule type="expression" dxfId="1611" priority="152">
      <formula>$H$37 = 0</formula>
    </cfRule>
    <cfRule type="expression" dxfId="1610" priority="153">
      <formula>$H$37 &lt; 0</formula>
    </cfRule>
  </conditionalFormatting>
  <conditionalFormatting sqref="J15:L16 K37:L37">
    <cfRule type="expression" dxfId="1609" priority="148">
      <formula>$K$37 &gt; 0</formula>
    </cfRule>
    <cfRule type="expression" dxfId="1608" priority="149">
      <formula>$K$37 = 0</formula>
    </cfRule>
    <cfRule type="expression" dxfId="1607" priority="150">
      <formula>$K$37 &lt; 0</formula>
    </cfRule>
  </conditionalFormatting>
  <conditionalFormatting sqref="M15:O16 N37:O37">
    <cfRule type="expression" dxfId="1606" priority="145">
      <formula>$N$37 &gt; 0</formula>
    </cfRule>
    <cfRule type="expression" dxfId="1605" priority="146">
      <formula>$N$37 = 0</formula>
    </cfRule>
    <cfRule type="expression" dxfId="1604" priority="147">
      <formula>$N$37 &lt; 0</formula>
    </cfRule>
  </conditionalFormatting>
  <conditionalFormatting sqref="A44:C63 M44:O63">
    <cfRule type="expression" dxfId="1603" priority="133">
      <formula>AND($N44 &gt; 0, ISNUMBER($N44))</formula>
    </cfRule>
    <cfRule type="expression" dxfId="1602" priority="134">
      <formula>AND($N44 = 0 * ISNUMBER($N44))</formula>
    </cfRule>
    <cfRule type="expression" dxfId="1601" priority="135">
      <formula>AND($N44 &lt; 0, ISNUMBER($N44))</formula>
    </cfRule>
  </conditionalFormatting>
  <conditionalFormatting sqref="A44:F63">
    <cfRule type="expression" dxfId="1600" priority="142">
      <formula>AND($E44 &gt; 0, ISNUMBER($E44))</formula>
    </cfRule>
    <cfRule type="expression" dxfId="1599" priority="143">
      <formula>AND($E44 = 0 * ISNUMBER($E44))</formula>
    </cfRule>
    <cfRule type="expression" dxfId="1598" priority="144">
      <formula>AND($E44 &lt; 0, ISNUMBER($E44))</formula>
    </cfRule>
  </conditionalFormatting>
  <conditionalFormatting sqref="A44:C63 G44:I63">
    <cfRule type="expression" dxfId="1597" priority="139">
      <formula>AND($H44 &gt; 0, ISNUMBER($H44))</formula>
    </cfRule>
    <cfRule type="expression" dxfId="1596" priority="140">
      <formula>AND($H44 = 0 * ISNUMBER($H44))</formula>
    </cfRule>
    <cfRule type="expression" dxfId="1595" priority="141">
      <formula>AND($H44 &lt; 0, ISNUMBER($H44))</formula>
    </cfRule>
  </conditionalFormatting>
  <conditionalFormatting sqref="A44:C63 J44:L63">
    <cfRule type="expression" dxfId="1594" priority="136">
      <formula>AND($K44 &gt; 0, ISNUMBER($K44))</formula>
    </cfRule>
    <cfRule type="expression" dxfId="1593" priority="137">
      <formula>AND($K44 = 0 * ISNUMBER($K44))</formula>
    </cfRule>
    <cfRule type="expression" dxfId="1592" priority="138">
      <formula>AND($K44 &lt; 0, ISNUMBER($K44))</formula>
    </cfRule>
  </conditionalFormatting>
  <conditionalFormatting sqref="D42:F43 E64:F64">
    <cfRule type="expression" dxfId="1591" priority="130">
      <formula>$E$64 &gt; 0</formula>
    </cfRule>
    <cfRule type="expression" dxfId="1590" priority="131">
      <formula>$E$64 = 0</formula>
    </cfRule>
    <cfRule type="expression" dxfId="1589" priority="132">
      <formula>$E$64 &lt; 0</formula>
    </cfRule>
  </conditionalFormatting>
  <conditionalFormatting sqref="G42:I43 H64:I64">
    <cfRule type="expression" dxfId="1588" priority="127">
      <formula>$H$64 &gt; 0</formula>
    </cfRule>
    <cfRule type="expression" dxfId="1587" priority="128">
      <formula>$H$64 = 0</formula>
    </cfRule>
    <cfRule type="expression" dxfId="1586" priority="129">
      <formula>$H$64 &lt; 0</formula>
    </cfRule>
  </conditionalFormatting>
  <conditionalFormatting sqref="J42:L43 K64:L64">
    <cfRule type="expression" dxfId="1585" priority="124">
      <formula>$K$64 &gt; 0</formula>
    </cfRule>
    <cfRule type="expression" dxfId="1584" priority="125">
      <formula>$K$64 = 0</formula>
    </cfRule>
    <cfRule type="expression" dxfId="1583" priority="126">
      <formula>$K$64 &lt; 0</formula>
    </cfRule>
  </conditionalFormatting>
  <conditionalFormatting sqref="M42:O43 N64:O64">
    <cfRule type="expression" dxfId="1582" priority="121">
      <formula>$N$64 &gt; 0</formula>
    </cfRule>
    <cfRule type="expression" dxfId="1581" priority="122">
      <formula>$N$64 = 0</formula>
    </cfRule>
    <cfRule type="expression" dxfId="1580" priority="123">
      <formula>$N$64 &lt; 0</formula>
    </cfRule>
  </conditionalFormatting>
  <conditionalFormatting sqref="A71:C90 M71:O90">
    <cfRule type="expression" dxfId="1579" priority="109">
      <formula>AND($N71 &gt; 0, ISNUMBER($N71))</formula>
    </cfRule>
    <cfRule type="expression" dxfId="1578" priority="110">
      <formula>AND($N71 = 0 * ISNUMBER($N71))</formula>
    </cfRule>
    <cfRule type="expression" dxfId="1577" priority="111">
      <formula>AND($N71 &lt; 0, ISNUMBER($N71))</formula>
    </cfRule>
  </conditionalFormatting>
  <conditionalFormatting sqref="A71:F90">
    <cfRule type="expression" dxfId="1576" priority="118">
      <formula>AND($E71 &gt; 0, ISNUMBER($E71))</formula>
    </cfRule>
    <cfRule type="expression" dxfId="1575" priority="119">
      <formula>AND($E71 = 0 * ISNUMBER($E71))</formula>
    </cfRule>
    <cfRule type="expression" dxfId="1574" priority="120">
      <formula>AND($E71 &lt; 0, ISNUMBER($E71))</formula>
    </cfRule>
  </conditionalFormatting>
  <conditionalFormatting sqref="A71:C90 G71:I90">
    <cfRule type="expression" dxfId="1573" priority="115">
      <formula>AND($H71 &gt; 0, ISNUMBER($H71))</formula>
    </cfRule>
    <cfRule type="expression" dxfId="1572" priority="116">
      <formula>AND($H71 = 0 * ISNUMBER($H71))</formula>
    </cfRule>
    <cfRule type="expression" dxfId="1571" priority="117">
      <formula>AND($H71 &lt; 0, ISNUMBER($H71))</formula>
    </cfRule>
  </conditionalFormatting>
  <conditionalFormatting sqref="A71:C90 J71:L90">
    <cfRule type="expression" dxfId="1570" priority="112">
      <formula>AND($K71 &gt; 0, ISNUMBER($K71))</formula>
    </cfRule>
    <cfRule type="expression" dxfId="1569" priority="113">
      <formula>AND($K71 = 0 * ISNUMBER($K71))</formula>
    </cfRule>
    <cfRule type="expression" dxfId="1568" priority="114">
      <formula>AND($K71 &lt; 0, ISNUMBER($K71))</formula>
    </cfRule>
  </conditionalFormatting>
  <conditionalFormatting sqref="D69:F70 E91:F91">
    <cfRule type="expression" dxfId="1567" priority="106">
      <formula>$E$91 &gt; 0</formula>
    </cfRule>
    <cfRule type="expression" dxfId="1566" priority="107">
      <formula>$E$91 = 0</formula>
    </cfRule>
    <cfRule type="expression" dxfId="1565" priority="108">
      <formula>$E$91 &lt; 0</formula>
    </cfRule>
  </conditionalFormatting>
  <conditionalFormatting sqref="G69:I70 H91:I91">
    <cfRule type="expression" dxfId="1564" priority="103">
      <formula>$H$91 &gt; 0</formula>
    </cfRule>
    <cfRule type="expression" dxfId="1563" priority="104">
      <formula>$H$91 = 0</formula>
    </cfRule>
    <cfRule type="expression" dxfId="1562" priority="105">
      <formula>$H$91 &lt; 0</formula>
    </cfRule>
  </conditionalFormatting>
  <conditionalFormatting sqref="J69:L70 K91:L91">
    <cfRule type="expression" dxfId="1561" priority="100">
      <formula>$K$91 &gt; 0</formula>
    </cfRule>
    <cfRule type="expression" dxfId="1560" priority="101">
      <formula>$K$91 = 0</formula>
    </cfRule>
    <cfRule type="expression" dxfId="1559" priority="102">
      <formula>$K$91 &lt; 0</formula>
    </cfRule>
  </conditionalFormatting>
  <conditionalFormatting sqref="M69:O70 N91:O91">
    <cfRule type="expression" dxfId="1558" priority="97">
      <formula>$N$91 &gt; 0</formula>
    </cfRule>
    <cfRule type="expression" dxfId="1557" priority="98">
      <formula>$N$91 = 0</formula>
    </cfRule>
    <cfRule type="expression" dxfId="1556" priority="99">
      <formula>$N$91 &lt; 0</formula>
    </cfRule>
  </conditionalFormatting>
  <conditionalFormatting sqref="A98:C117 M98:O117">
    <cfRule type="expression" dxfId="1555" priority="85">
      <formula>AND($N98 &gt; 0, ISNUMBER($N98))</formula>
    </cfRule>
    <cfRule type="expression" dxfId="1554" priority="86">
      <formula>AND($N98 = 0 * ISNUMBER($N98))</formula>
    </cfRule>
    <cfRule type="expression" dxfId="1553" priority="87">
      <formula>AND($N98 &lt; 0, ISNUMBER($N98))</formula>
    </cfRule>
  </conditionalFormatting>
  <conditionalFormatting sqref="A98:F117">
    <cfRule type="expression" dxfId="1552" priority="94">
      <formula>AND($E98 &gt; 0, ISNUMBER($E98))</formula>
    </cfRule>
    <cfRule type="expression" dxfId="1551" priority="95">
      <formula>AND($E98 = 0 * ISNUMBER($E98))</formula>
    </cfRule>
    <cfRule type="expression" dxfId="1550" priority="96">
      <formula>AND($E98 &lt; 0, ISNUMBER($E98))</formula>
    </cfRule>
  </conditionalFormatting>
  <conditionalFormatting sqref="A98:C117 G98:I117">
    <cfRule type="expression" dxfId="1549" priority="91">
      <formula>AND($H98 &gt; 0, ISNUMBER($H98))</formula>
    </cfRule>
    <cfRule type="expression" dxfId="1548" priority="92">
      <formula>AND($H98 = 0 * ISNUMBER($H98))</formula>
    </cfRule>
    <cfRule type="expression" dxfId="1547" priority="93">
      <formula>AND($H98 &lt; 0, ISNUMBER($H98))</formula>
    </cfRule>
  </conditionalFormatting>
  <conditionalFormatting sqref="A98:C117 J98:L117">
    <cfRule type="expression" dxfId="1546" priority="88">
      <formula>AND($K98 &gt; 0, ISNUMBER($K98))</formula>
    </cfRule>
    <cfRule type="expression" dxfId="1545" priority="89">
      <formula>AND($K98 = 0 * ISNUMBER($K98))</formula>
    </cfRule>
    <cfRule type="expression" dxfId="1544" priority="90">
      <formula>AND($K98 &lt; 0, ISNUMBER($K98))</formula>
    </cfRule>
  </conditionalFormatting>
  <conditionalFormatting sqref="D96:F97 E118:F118">
    <cfRule type="expression" dxfId="1543" priority="82">
      <formula>$E$118 &gt; 0</formula>
    </cfRule>
    <cfRule type="expression" dxfId="1542" priority="83">
      <formula>$E$118 = 0</formula>
    </cfRule>
    <cfRule type="expression" dxfId="1541" priority="84">
      <formula>$E$118 &lt; 0</formula>
    </cfRule>
  </conditionalFormatting>
  <conditionalFormatting sqref="G96:I97 H118:I118">
    <cfRule type="expression" dxfId="1540" priority="79">
      <formula>$H$118 &gt; 0</formula>
    </cfRule>
    <cfRule type="expression" dxfId="1539" priority="80">
      <formula>$H$118 = 0</formula>
    </cfRule>
    <cfRule type="expression" dxfId="1538" priority="81">
      <formula>$H$118 &lt; 0</formula>
    </cfRule>
  </conditionalFormatting>
  <conditionalFormatting sqref="J96:L97 K118:L118">
    <cfRule type="expression" dxfId="1537" priority="76">
      <formula>$K$118 &gt; 0</formula>
    </cfRule>
    <cfRule type="expression" dxfId="1536" priority="77">
      <formula>$K$118 = 0</formula>
    </cfRule>
    <cfRule type="expression" dxfId="1535" priority="78">
      <formula>$K$118 &lt; 0</formula>
    </cfRule>
  </conditionalFormatting>
  <conditionalFormatting sqref="M96:O97 N118:O118">
    <cfRule type="expression" dxfId="1534" priority="73">
      <formula>$N$118 &gt; 0</formula>
    </cfRule>
    <cfRule type="expression" dxfId="1533" priority="74">
      <formula>$N$118 = 0</formula>
    </cfRule>
    <cfRule type="expression" dxfId="1532" priority="75">
      <formula>$N$118 &lt; 0</formula>
    </cfRule>
  </conditionalFormatting>
  <conditionalFormatting sqref="A125:C144 M125:O144">
    <cfRule type="expression" dxfId="1531" priority="61">
      <formula>AND($N125 &gt; 0, ISNUMBER($N125))</formula>
    </cfRule>
    <cfRule type="expression" dxfId="1530" priority="62">
      <formula>AND($N125 = 0 * ISNUMBER($N125))</formula>
    </cfRule>
    <cfRule type="expression" dxfId="1529" priority="63">
      <formula>AND($N125 &lt; 0, ISNUMBER($N125))</formula>
    </cfRule>
  </conditionalFormatting>
  <conditionalFormatting sqref="A125:F144">
    <cfRule type="expression" dxfId="1528" priority="70">
      <formula>AND($E125 &gt; 0, ISNUMBER($E125))</formula>
    </cfRule>
    <cfRule type="expression" dxfId="1527" priority="71">
      <formula>AND($E125 = 0 * ISNUMBER($E125))</formula>
    </cfRule>
    <cfRule type="expression" dxfId="1526" priority="72">
      <formula>AND($E125 &lt; 0, ISNUMBER($E125))</formula>
    </cfRule>
  </conditionalFormatting>
  <conditionalFormatting sqref="A125:C144 G125:I144">
    <cfRule type="expression" dxfId="1525" priority="67">
      <formula>AND($H125 &gt; 0, ISNUMBER($H125))</formula>
    </cfRule>
    <cfRule type="expression" dxfId="1524" priority="68">
      <formula>AND($H125 = 0 * ISNUMBER($H125))</formula>
    </cfRule>
    <cfRule type="expression" dxfId="1523" priority="69">
      <formula>AND($H125 &lt; 0, ISNUMBER($H125))</formula>
    </cfRule>
  </conditionalFormatting>
  <conditionalFormatting sqref="A125:C144 J125:L144">
    <cfRule type="expression" dxfId="1522" priority="64">
      <formula>AND($K125 &gt; 0, ISNUMBER($K125))</formula>
    </cfRule>
    <cfRule type="expression" dxfId="1521" priority="65">
      <formula>AND($K125 = 0 * ISNUMBER($K125))</formula>
    </cfRule>
    <cfRule type="expression" dxfId="1520" priority="66">
      <formula>AND($K125 &lt; 0, ISNUMBER($K125))</formula>
    </cfRule>
  </conditionalFormatting>
  <conditionalFormatting sqref="D123:F124 E145:F145">
    <cfRule type="expression" dxfId="1519" priority="58">
      <formula>$E$145 &gt; 0</formula>
    </cfRule>
    <cfRule type="expression" dxfId="1518" priority="59">
      <formula>$E$145 = 0</formula>
    </cfRule>
    <cfRule type="expression" dxfId="1517" priority="60">
      <formula>$E$145 &lt; 0</formula>
    </cfRule>
  </conditionalFormatting>
  <conditionalFormatting sqref="G123:I124 H145:I145">
    <cfRule type="expression" dxfId="1516" priority="55">
      <formula>$H$145 &gt; 0</formula>
    </cfRule>
    <cfRule type="expression" dxfId="1515" priority="56">
      <formula>$H$145 = 0</formula>
    </cfRule>
    <cfRule type="expression" dxfId="1514" priority="57">
      <formula>$H$145 &lt; 0</formula>
    </cfRule>
  </conditionalFormatting>
  <conditionalFormatting sqref="J123:L124 K145:L145">
    <cfRule type="expression" dxfId="1513" priority="52">
      <formula>$K$145 &gt; 0</formula>
    </cfRule>
    <cfRule type="expression" dxfId="1512" priority="53">
      <formula>$K$145 = 0</formula>
    </cfRule>
    <cfRule type="expression" dxfId="1511" priority="54">
      <formula>$K$145 &lt; 0</formula>
    </cfRule>
  </conditionalFormatting>
  <conditionalFormatting sqref="M123:O124 N145:O145">
    <cfRule type="expression" dxfId="1510" priority="49">
      <formula>$N$145 &gt; 0</formula>
    </cfRule>
    <cfRule type="expression" dxfId="1509" priority="50">
      <formula>$N$145 = 0</formula>
    </cfRule>
    <cfRule type="expression" dxfId="1508" priority="51">
      <formula>$N$145 &lt; 0</formula>
    </cfRule>
  </conditionalFormatting>
  <conditionalFormatting sqref="A152:C171 M152:O171">
    <cfRule type="expression" dxfId="1507" priority="37">
      <formula>AND($N152 &gt; 0, ISNUMBER($N152))</formula>
    </cfRule>
    <cfRule type="expression" dxfId="1506" priority="38">
      <formula>AND($N152 = 0 * ISNUMBER($N152))</formula>
    </cfRule>
    <cfRule type="expression" dxfId="1505" priority="39">
      <formula>AND($N152 &lt; 0, ISNUMBER($N152))</formula>
    </cfRule>
  </conditionalFormatting>
  <conditionalFormatting sqref="A152:F171">
    <cfRule type="expression" dxfId="1504" priority="46">
      <formula>AND($E152 &gt; 0, ISNUMBER($E152))</formula>
    </cfRule>
    <cfRule type="expression" dxfId="1503" priority="47">
      <formula>AND($E152 = 0 * ISNUMBER($E152))</formula>
    </cfRule>
    <cfRule type="expression" dxfId="1502" priority="48">
      <formula>AND($E152 &lt; 0, ISNUMBER($E152))</formula>
    </cfRule>
  </conditionalFormatting>
  <conditionalFormatting sqref="A152:C171 G152:I171">
    <cfRule type="expression" dxfId="1501" priority="43">
      <formula>AND($H152 &gt; 0, ISNUMBER($H152))</formula>
    </cfRule>
    <cfRule type="expression" dxfId="1500" priority="44">
      <formula>AND($H152 = 0 * ISNUMBER($H152))</formula>
    </cfRule>
    <cfRule type="expression" dxfId="1499" priority="45">
      <formula>AND($H152 &lt; 0, ISNUMBER($H152))</formula>
    </cfRule>
  </conditionalFormatting>
  <conditionalFormatting sqref="A152:C171 J152:L171">
    <cfRule type="expression" dxfId="1498" priority="40">
      <formula>AND($K152 &gt; 0, ISNUMBER($K152))</formula>
    </cfRule>
    <cfRule type="expression" dxfId="1497" priority="41">
      <formula>AND($K152 = 0 * ISNUMBER($K152))</formula>
    </cfRule>
    <cfRule type="expression" dxfId="1496" priority="42">
      <formula>AND($K152 &lt; 0, ISNUMBER($K152))</formula>
    </cfRule>
  </conditionalFormatting>
  <conditionalFormatting sqref="D150:F151 E172:F172">
    <cfRule type="expression" dxfId="1495" priority="34">
      <formula>$E$172 &gt; 0</formula>
    </cfRule>
    <cfRule type="expression" dxfId="1494" priority="35">
      <formula>$E$172 = 0</formula>
    </cfRule>
    <cfRule type="expression" dxfId="1493" priority="36">
      <formula>$E$172 &lt; 0</formula>
    </cfRule>
  </conditionalFormatting>
  <conditionalFormatting sqref="G150:I151 H172:I172">
    <cfRule type="expression" dxfId="1492" priority="31">
      <formula>$H$172 &gt; 0</formula>
    </cfRule>
    <cfRule type="expression" dxfId="1491" priority="32">
      <formula>$H$172 = 0</formula>
    </cfRule>
    <cfRule type="expression" dxfId="1490" priority="33">
      <formula>$H$172 &lt; 0</formula>
    </cfRule>
  </conditionalFormatting>
  <conditionalFormatting sqref="J150:L151 K172:L172">
    <cfRule type="expression" dxfId="1489" priority="28">
      <formula>$K$172 &gt; 0</formula>
    </cfRule>
    <cfRule type="expression" dxfId="1488" priority="29">
      <formula>$K$172 = 0</formula>
    </cfRule>
    <cfRule type="expression" dxfId="1487" priority="30">
      <formula>$K$172 &lt; 0</formula>
    </cfRule>
  </conditionalFormatting>
  <conditionalFormatting sqref="M150:O151 N172:O172">
    <cfRule type="expression" dxfId="1486" priority="25">
      <formula>$N$172 &gt; 0</formula>
    </cfRule>
    <cfRule type="expression" dxfId="1485" priority="26">
      <formula>$N$172 = 0</formula>
    </cfRule>
    <cfRule type="expression" dxfId="1484" priority="27">
      <formula>$N$172 &lt; 0</formula>
    </cfRule>
  </conditionalFormatting>
  <conditionalFormatting sqref="A179:C198 M179:O198">
    <cfRule type="expression" dxfId="1483" priority="13">
      <formula>AND($N179 &gt; 0, ISNUMBER($N179))</formula>
    </cfRule>
    <cfRule type="expression" dxfId="1482" priority="14">
      <formula>AND($N179 = 0 * ISNUMBER($N179))</formula>
    </cfRule>
    <cfRule type="expression" dxfId="1481" priority="15">
      <formula>AND($N179 &lt; 0, ISNUMBER($N179))</formula>
    </cfRule>
  </conditionalFormatting>
  <conditionalFormatting sqref="A179:F198">
    <cfRule type="expression" dxfId="1480" priority="22">
      <formula>AND($E179 &gt; 0, ISNUMBER($E179))</formula>
    </cfRule>
    <cfRule type="expression" dxfId="1479" priority="23">
      <formula>AND($E179 = 0 * ISNUMBER($E179))</formula>
    </cfRule>
    <cfRule type="expression" dxfId="1478" priority="24">
      <formula>AND($E179 &lt; 0, ISNUMBER($E179))</formula>
    </cfRule>
  </conditionalFormatting>
  <conditionalFormatting sqref="A179:C198 G179:I198">
    <cfRule type="expression" dxfId="1477" priority="19">
      <formula>AND($H179 &gt; 0, ISNUMBER($H179))</formula>
    </cfRule>
    <cfRule type="expression" dxfId="1476" priority="20">
      <formula>AND($H179 = 0 * ISNUMBER($H179))</formula>
    </cfRule>
    <cfRule type="expression" dxfId="1475" priority="21">
      <formula>AND($H179 &lt; 0, ISNUMBER($H179))</formula>
    </cfRule>
  </conditionalFormatting>
  <conditionalFormatting sqref="A179:C198 J179:L198">
    <cfRule type="expression" dxfId="1474" priority="16">
      <formula>AND($K179 &gt; 0, ISNUMBER($K179))</formula>
    </cfRule>
    <cfRule type="expression" dxfId="1473" priority="17">
      <formula>AND($K179 = 0 * ISNUMBER($K179))</formula>
    </cfRule>
    <cfRule type="expression" dxfId="1472" priority="18">
      <formula>AND($K179 &lt; 0, ISNUMBER($K179))</formula>
    </cfRule>
  </conditionalFormatting>
  <conditionalFormatting sqref="D177:F178 E199:F199">
    <cfRule type="expression" dxfId="1471" priority="10">
      <formula>$E$199 &gt; 0</formula>
    </cfRule>
    <cfRule type="expression" dxfId="1470" priority="11">
      <formula>$E$199 = 0</formula>
    </cfRule>
    <cfRule type="expression" dxfId="1469" priority="12">
      <formula>$E$199 &lt; 0</formula>
    </cfRule>
  </conditionalFormatting>
  <conditionalFormatting sqref="G177:I178 H199:I199">
    <cfRule type="expression" dxfId="1468" priority="7">
      <formula>$H$199 &gt; 0</formula>
    </cfRule>
    <cfRule type="expression" dxfId="1467" priority="8">
      <formula>$H$199 = 0</formula>
    </cfRule>
    <cfRule type="expression" dxfId="1466" priority="9">
      <formula>$H$199 &lt; 0</formula>
    </cfRule>
  </conditionalFormatting>
  <conditionalFormatting sqref="J177:L178 K199:L199">
    <cfRule type="expression" dxfId="1465" priority="4">
      <formula>$K$199 &gt; 0</formula>
    </cfRule>
    <cfRule type="expression" dxfId="1464" priority="5">
      <formula>$K$199 = 0</formula>
    </cfRule>
    <cfRule type="expression" dxfId="1463" priority="6">
      <formula>$K$199 &lt; 0</formula>
    </cfRule>
  </conditionalFormatting>
  <conditionalFormatting sqref="M177:O178 N199:O199">
    <cfRule type="expression" dxfId="1462" priority="1">
      <formula>$N$199 &gt; 0</formula>
    </cfRule>
    <cfRule type="expression" dxfId="1461" priority="2">
      <formula>$N$199 = 0</formula>
    </cfRule>
    <cfRule type="expression" dxfId="14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44358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350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358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48"/>
      <c r="I3" s="249"/>
      <c r="J3" s="4" t="s">
        <v>7</v>
      </c>
      <c r="K3" s="244" t="s">
        <v>351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352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349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48"/>
      <c r="I5" s="249"/>
      <c r="J5" s="4" t="s">
        <v>15</v>
      </c>
      <c r="K5" s="244" t="s">
        <v>353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354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48"/>
      <c r="I7" s="249"/>
      <c r="J7" s="4" t="s">
        <v>21</v>
      </c>
      <c r="K7" s="244" t="s">
        <v>355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/>
      <c r="L8" s="245"/>
      <c r="M8" s="245"/>
      <c r="N8" s="245"/>
      <c r="O8" s="246"/>
      <c r="Q8" s="232" t="s">
        <v>27</v>
      </c>
      <c r="R8" s="234"/>
    </row>
    <row r="9" spans="1:19" ht="17.25" thickBot="1">
      <c r="A9" s="118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48"/>
      <c r="I9" s="249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 t="s">
        <v>356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50" t="s">
        <v>357</v>
      </c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48"/>
      <c r="I11" s="249"/>
      <c r="J11" s="7" t="s">
        <v>32</v>
      </c>
      <c r="K11" s="250" t="s">
        <v>348</v>
      </c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200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97" t="s">
        <v>39</v>
      </c>
      <c r="B15" s="298" t="str">
        <f>TEXT($G$1, "[$-ko-KR]yyyy-mm-dd(ddd) ") &amp; "오전 00:00"</f>
        <v>2021-06-11(금) 오전 00:00</v>
      </c>
      <c r="C15" s="299"/>
      <c r="D15" s="255" t="str">
        <f>TEXT($G$1, "[$-ko-KR]yyyy-mm-dd(ddd) ") &amp; "오후 14:00"</f>
        <v>2021-06-11(금) 오후 14:00</v>
      </c>
      <c r="E15" s="256"/>
      <c r="F15" s="257"/>
      <c r="G15" s="255" t="str">
        <f>TEXT($G$1, "[$-ko-KR]yyyy-mm-dd(ddd) ") &amp; "오후 19:00"</f>
        <v>2021-06-11(금) 오후 19:00</v>
      </c>
      <c r="H15" s="256"/>
      <c r="I15" s="257"/>
      <c r="J15" s="255" t="str">
        <f>TEXT($G$1, "[$-ko-KR]yyyy-mm-dd(ddd) ") &amp; "오후 21:00"</f>
        <v>2021-06-11(금) 오후 21:00</v>
      </c>
      <c r="K15" s="256"/>
      <c r="L15" s="257"/>
      <c r="M15" s="255" t="str">
        <f>TEXT($G$1+1, "[$-ko-KR]yyyy-mm-dd(ddd) ") &amp; "오전 00:00"</f>
        <v>2021-06-12(토) 오전 00:00</v>
      </c>
      <c r="N15" s="256"/>
      <c r="O15" s="257"/>
      <c r="Q15" s="253"/>
      <c r="R15" s="253"/>
      <c r="S15" s="253"/>
    </row>
    <row r="16" spans="1:19" ht="17.25" customHeight="1" thickBot="1">
      <c r="A16" s="29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53"/>
      <c r="R17" s="253"/>
      <c r="S17" s="25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53"/>
      <c r="R18" s="253"/>
      <c r="S18" s="253"/>
    </row>
    <row r="19" spans="1:19" ht="17.25" customHeight="1" thickBot="1">
      <c r="A19" s="162" t="s">
        <v>202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58"/>
      <c r="R19" s="258"/>
      <c r="S19" s="258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58"/>
      <c r="R20" s="258"/>
      <c r="S20" s="258"/>
    </row>
    <row r="21" spans="1:19" ht="17.25" customHeight="1" thickBot="1">
      <c r="A21" s="163" t="s">
        <v>246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58"/>
      <c r="R21" s="258"/>
      <c r="S21" s="25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8"/>
      <c r="R22" s="258"/>
      <c r="S22" s="25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8"/>
      <c r="R23" s="258"/>
      <c r="S23" s="25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8"/>
      <c r="R24" s="258"/>
      <c r="S24" s="25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8"/>
      <c r="R29" s="258"/>
      <c r="S29" s="25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8"/>
      <c r="R32" s="258"/>
      <c r="S32" s="25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200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93" t="s">
        <v>55</v>
      </c>
      <c r="B42" s="295" t="str">
        <f>TEXT($G$1, "[$-ko-KR]yyyy-mm-dd(ddd) ") &amp; "오전 00:00"</f>
        <v>2021-06-11(금) 오전 00:00</v>
      </c>
      <c r="C42" s="296"/>
      <c r="D42" s="255" t="str">
        <f>TEXT($G$1, "[$-ko-KR]yyyy-mm-dd(ddd) ") &amp; "오후 14:00"</f>
        <v>2021-06-11(금) 오후 14:00</v>
      </c>
      <c r="E42" s="256"/>
      <c r="F42" s="257"/>
      <c r="G42" s="255" t="str">
        <f>TEXT($G$1, "[$-ko-KR]yyyy-mm-dd(ddd) ") &amp; "오후 19:00"</f>
        <v>2021-06-11(금) 오후 19:00</v>
      </c>
      <c r="H42" s="256"/>
      <c r="I42" s="257"/>
      <c r="J42" s="255" t="str">
        <f>TEXT($G$1, "[$-ko-KR]yyyy-mm-dd(ddd) ") &amp; "오후 21:00"</f>
        <v>2021-06-11(금) 오후 21:00</v>
      </c>
      <c r="K42" s="256"/>
      <c r="L42" s="257"/>
      <c r="M42" s="255" t="str">
        <f>TEXT($G$1+1, "[$-ko-KR]yyyy-mm-dd(ddd) ") &amp; "오전 00:00"</f>
        <v>2021-06-12(토) 오전 00:00</v>
      </c>
      <c r="N42" s="256"/>
      <c r="O42" s="257"/>
      <c r="Q42" s="253"/>
      <c r="R42" s="253"/>
      <c r="S42" s="253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1" t="s">
        <v>58</v>
      </c>
      <c r="H43" s="202" t="s">
        <v>298</v>
      </c>
      <c r="I43" s="20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61" t="s">
        <v>254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53"/>
      <c r="R44" s="253"/>
      <c r="S44" s="253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53"/>
      <c r="R45" s="253"/>
      <c r="S45" s="253"/>
    </row>
    <row r="46" spans="1:19" ht="17.25" customHeight="1" thickBot="1">
      <c r="A46" s="162" t="s">
        <v>186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58"/>
      <c r="R46" s="258"/>
      <c r="S46" s="258"/>
    </row>
    <row r="47" spans="1:19" ht="17.25" customHeight="1" thickBot="1">
      <c r="A47" s="162" t="s">
        <v>268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58"/>
      <c r="R47" s="258"/>
      <c r="S47" s="258"/>
    </row>
    <row r="48" spans="1:19" ht="17.25" customHeight="1" thickBot="1">
      <c r="A48" s="163" t="s">
        <v>220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58"/>
      <c r="R48" s="258"/>
      <c r="S48" s="258"/>
    </row>
    <row r="49" spans="1:19" ht="17.25" customHeight="1" thickBot="1">
      <c r="A49" s="162" t="s">
        <v>266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58"/>
      <c r="R49" s="258"/>
      <c r="S49" s="258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58"/>
      <c r="R50" s="258"/>
      <c r="S50" s="258"/>
    </row>
    <row r="51" spans="1:19" ht="17.25" customHeight="1" thickBot="1">
      <c r="A51" s="162" t="s">
        <v>264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58"/>
      <c r="R51" s="258"/>
      <c r="S51" s="258"/>
    </row>
    <row r="52" spans="1:19" ht="17.25" customHeight="1" thickBot="1">
      <c r="A52" s="162" t="s">
        <v>218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222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67"/>
      <c r="R53" s="268"/>
      <c r="S53" s="269"/>
    </row>
    <row r="54" spans="1:19" ht="17.25" customHeight="1">
      <c r="A54" s="161" t="s">
        <v>260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70"/>
      <c r="R54" s="271"/>
      <c r="S54" s="272"/>
    </row>
    <row r="55" spans="1:19" ht="17.25" customHeight="1" thickBot="1">
      <c r="A55" s="162" t="s">
        <v>198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73"/>
      <c r="R55" s="274"/>
      <c r="S55" s="275"/>
    </row>
    <row r="56" spans="1:19" ht="17.25" customHeight="1" thickBot="1">
      <c r="A56" s="162" t="s">
        <v>214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58"/>
      <c r="R56" s="258"/>
      <c r="S56" s="258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53"/>
      <c r="R57" s="253"/>
      <c r="S57" s="253"/>
    </row>
    <row r="58" spans="1:19" ht="17.25" customHeight="1" thickBot="1">
      <c r="A58" s="163" t="s">
        <v>212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53"/>
      <c r="R58" s="253"/>
      <c r="S58" s="253"/>
    </row>
    <row r="59" spans="1:19" ht="17.25" customHeight="1" thickBot="1">
      <c r="A59" s="162" t="s">
        <v>228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58"/>
      <c r="R59" s="258"/>
      <c r="S59" s="258"/>
    </row>
    <row r="60" spans="1:19" ht="17.25" customHeight="1" thickBot="1">
      <c r="A60" s="162" t="s">
        <v>196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58"/>
      <c r="R60" s="258"/>
      <c r="S60" s="258"/>
    </row>
    <row r="61" spans="1:19" ht="17.25" customHeight="1" thickBot="1">
      <c r="A61" s="162" t="s">
        <v>236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58"/>
      <c r="R61" s="258"/>
      <c r="S61" s="258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80"/>
      <c r="R62" s="281"/>
      <c r="S62" s="282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83"/>
      <c r="R63" s="284"/>
      <c r="S63" s="285"/>
    </row>
    <row r="64" spans="1:19" ht="17.25" customHeight="1" thickBot="1">
      <c r="A64" s="132" t="s">
        <v>300</v>
      </c>
      <c r="B64" s="291">
        <f>$B$37</f>
        <v>100000</v>
      </c>
      <c r="C64" s="292"/>
      <c r="D64" s="26" t="s">
        <v>301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301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301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301</v>
      </c>
      <c r="N64" s="27">
        <f>IF(COUNT(N44:N63), SUM(N44:N63) / COUNT(N44:N63), 0)</f>
        <v>-0.13806992503164922</v>
      </c>
      <c r="O64" s="28">
        <f>SUM(O44:O63)</f>
        <v>-276139.85006329842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200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93" t="s">
        <v>55</v>
      </c>
      <c r="B69" s="295" t="str">
        <f>TEXT($G$1, "[$-ko-KR]yyyy-mm-dd(ddd) ") &amp; "오전 00:00"</f>
        <v>2021-06-11(금) 오전 00:00</v>
      </c>
      <c r="C69" s="296"/>
      <c r="D69" s="255" t="str">
        <f>TEXT($G$1, "[$-ko-KR]yyyy-mm-dd(ddd) ") &amp; "오후 14:00"</f>
        <v>2021-06-11(금) 오후 14:00</v>
      </c>
      <c r="E69" s="256"/>
      <c r="F69" s="257"/>
      <c r="G69" s="255" t="str">
        <f>TEXT($G$1, "[$-ko-KR]yyyy-mm-dd(ddd) ") &amp; "오후 19:00"</f>
        <v>2021-06-11(금) 오후 19:00</v>
      </c>
      <c r="H69" s="256"/>
      <c r="I69" s="257"/>
      <c r="J69" s="255" t="str">
        <f>TEXT($G$1, "[$-ko-KR]yyyy-mm-dd(ddd) ") &amp; "오후 21:00"</f>
        <v>2021-06-11(금) 오후 21:00</v>
      </c>
      <c r="K69" s="256"/>
      <c r="L69" s="257"/>
      <c r="M69" s="255" t="str">
        <f>TEXT($G$1+1, "[$-ko-KR]yyyy-mm-dd(ddd) ") &amp; "오전 00:00"</f>
        <v>2021-06-12(토) 오전 00:00</v>
      </c>
      <c r="N69" s="256"/>
      <c r="O69" s="257"/>
      <c r="Q69" s="253"/>
      <c r="R69" s="253"/>
      <c r="S69" s="253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1" t="s">
        <v>58</v>
      </c>
      <c r="H70" s="202" t="s">
        <v>298</v>
      </c>
      <c r="I70" s="20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61" t="s">
        <v>216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53"/>
      <c r="R71" s="253"/>
      <c r="S71" s="253"/>
    </row>
    <row r="72" spans="1:19" ht="17.25" thickBot="1">
      <c r="A72" s="162" t="s">
        <v>250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53"/>
      <c r="R72" s="253"/>
      <c r="S72" s="253"/>
    </row>
    <row r="73" spans="1:19" ht="17.25" thickBot="1">
      <c r="A73" s="162" t="s">
        <v>200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58"/>
      <c r="R73" s="258"/>
      <c r="S73" s="258"/>
    </row>
    <row r="74" spans="1:19" ht="17.25" thickBot="1">
      <c r="A74" s="162" t="s">
        <v>282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58"/>
      <c r="R74" s="258"/>
      <c r="S74" s="258"/>
    </row>
    <row r="75" spans="1:19" ht="17.25" thickBot="1">
      <c r="A75" s="163" t="s">
        <v>174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58"/>
      <c r="R75" s="258"/>
      <c r="S75" s="258"/>
    </row>
    <row r="76" spans="1:19" ht="17.25" thickBot="1">
      <c r="A76" s="162" t="s">
        <v>284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58"/>
      <c r="R76" s="258"/>
      <c r="S76" s="258"/>
    </row>
    <row r="77" spans="1:19" ht="17.25" thickBot="1">
      <c r="A77" s="162" t="s">
        <v>232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58"/>
      <c r="R77" s="258"/>
      <c r="S77" s="258"/>
    </row>
    <row r="78" spans="1:19" ht="17.25" thickBot="1">
      <c r="A78" s="162" t="s">
        <v>238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58"/>
      <c r="R78" s="258"/>
      <c r="S78" s="258"/>
    </row>
    <row r="79" spans="1:19" ht="17.25" thickBot="1">
      <c r="A79" s="162" t="s">
        <v>202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210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67"/>
      <c r="R80" s="268"/>
      <c r="S80" s="269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70"/>
      <c r="R81" s="271"/>
      <c r="S81" s="272"/>
    </row>
    <row r="82" spans="1:19" ht="17.25" thickBot="1">
      <c r="A82" s="162" t="s">
        <v>230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73"/>
      <c r="R82" s="274"/>
      <c r="S82" s="275"/>
    </row>
    <row r="83" spans="1:19" ht="17.25" thickBot="1">
      <c r="A83" s="162" t="s">
        <v>246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58"/>
      <c r="R83" s="258"/>
      <c r="S83" s="258"/>
    </row>
    <row r="84" spans="1:19" ht="17.25" thickBot="1">
      <c r="A84" s="162" t="s">
        <v>208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53"/>
      <c r="R84" s="253"/>
      <c r="S84" s="253"/>
    </row>
    <row r="85" spans="1:19" ht="17.25" thickBot="1">
      <c r="A85" s="163" t="s">
        <v>280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53"/>
      <c r="R85" s="253"/>
      <c r="S85" s="253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58"/>
      <c r="R86" s="258"/>
      <c r="S86" s="258"/>
    </row>
    <row r="87" spans="1:19" ht="17.25" thickBot="1">
      <c r="A87" s="162" t="s">
        <v>252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58"/>
      <c r="R87" s="258"/>
      <c r="S87" s="258"/>
    </row>
    <row r="88" spans="1:19" ht="17.25" thickBot="1">
      <c r="A88" s="162" t="s">
        <v>182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58"/>
      <c r="R88" s="258"/>
      <c r="S88" s="258"/>
    </row>
    <row r="89" spans="1:19">
      <c r="A89" s="162" t="s">
        <v>240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80"/>
      <c r="R89" s="281"/>
      <c r="S89" s="282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83"/>
      <c r="R90" s="284"/>
      <c r="S90" s="285"/>
    </row>
    <row r="91" spans="1:19" ht="17.25" thickBot="1">
      <c r="A91" s="132" t="s">
        <v>300</v>
      </c>
      <c r="B91" s="291">
        <f>$B$37</f>
        <v>100000</v>
      </c>
      <c r="C91" s="292"/>
      <c r="D91" s="26" t="s">
        <v>301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301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301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301</v>
      </c>
      <c r="N91" s="27">
        <f>IF(COUNT(N71:N90), SUM(N71:N90) / COUNT(N71:N90), 0)</f>
        <v>-0.15492847968106063</v>
      </c>
      <c r="O91" s="28">
        <f>SUM(O71:O90)</f>
        <v>-309856.95936212136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200" t="s">
        <v>297</v>
      </c>
      <c r="B95" s="232" t="s">
        <v>49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93" t="s">
        <v>55</v>
      </c>
      <c r="B96" s="295" t="str">
        <f>TEXT($G$1, "[$-ko-KR]yyyy-mm-dd(ddd) ") &amp; "오전 00:00"</f>
        <v>2021-06-11(금) 오전 00:00</v>
      </c>
      <c r="C96" s="296"/>
      <c r="D96" s="255" t="str">
        <f>TEXT($G$1, "[$-ko-KR]yyyy-mm-dd(ddd) ") &amp; "오후 14:00"</f>
        <v>2021-06-11(금) 오후 14:00</v>
      </c>
      <c r="E96" s="256"/>
      <c r="F96" s="257"/>
      <c r="G96" s="255" t="str">
        <f>TEXT($G$1, "[$-ko-KR]yyyy-mm-dd(ddd) ") &amp; "오후 19:00"</f>
        <v>2021-06-11(금) 오후 19:00</v>
      </c>
      <c r="H96" s="256"/>
      <c r="I96" s="257"/>
      <c r="J96" s="255" t="str">
        <f>TEXT($G$1, "[$-ko-KR]yyyy-mm-dd(ddd) ") &amp; "오후 21:00"</f>
        <v>2021-06-11(금) 오후 21:00</v>
      </c>
      <c r="K96" s="256"/>
      <c r="L96" s="257"/>
      <c r="M96" s="255" t="str">
        <f>TEXT($G$1+1, "[$-ko-KR]yyyy-mm-dd(ddd) ") &amp; "오전 00:00"</f>
        <v>2021-06-12(토) 오전 00:00</v>
      </c>
      <c r="N96" s="256"/>
      <c r="O96" s="257"/>
      <c r="Q96" s="253"/>
      <c r="R96" s="253"/>
      <c r="S96" s="253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1" t="s">
        <v>58</v>
      </c>
      <c r="H97" s="202" t="s">
        <v>298</v>
      </c>
      <c r="I97" s="20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61" t="s">
        <v>254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53"/>
      <c r="R98" s="253"/>
      <c r="S98" s="253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53"/>
      <c r="R99" s="253"/>
      <c r="S99" s="253"/>
    </row>
    <row r="100" spans="1:19" ht="17.25" thickBot="1">
      <c r="A100" s="162" t="s">
        <v>186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58"/>
      <c r="R100" s="258"/>
      <c r="S100" s="258"/>
    </row>
    <row r="101" spans="1:19" ht="17.25" thickBot="1">
      <c r="A101" s="162" t="s">
        <v>216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58"/>
      <c r="R101" s="258"/>
      <c r="S101" s="258"/>
    </row>
    <row r="102" spans="1:19" ht="17.25" thickBot="1">
      <c r="A102" s="163" t="s">
        <v>268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58"/>
      <c r="R102" s="258"/>
      <c r="S102" s="258"/>
    </row>
    <row r="103" spans="1:19" ht="17.25" thickBot="1">
      <c r="A103" s="162" t="s">
        <v>220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58"/>
      <c r="R103" s="258"/>
      <c r="S103" s="258"/>
    </row>
    <row r="104" spans="1:19" ht="17.25" thickBot="1">
      <c r="A104" s="162" t="s">
        <v>266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58"/>
      <c r="R104" s="258"/>
      <c r="S104" s="258"/>
    </row>
    <row r="105" spans="1:19" ht="17.25" thickBot="1">
      <c r="A105" s="162" t="s">
        <v>250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58"/>
      <c r="R105" s="258"/>
      <c r="S105" s="258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264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67"/>
      <c r="R107" s="268"/>
      <c r="S107" s="269"/>
    </row>
    <row r="108" spans="1:19">
      <c r="A108" s="161" t="s">
        <v>218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70"/>
      <c r="R108" s="271"/>
      <c r="S108" s="272"/>
    </row>
    <row r="109" spans="1:19" ht="17.25" thickBot="1">
      <c r="A109" s="162" t="s">
        <v>222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73"/>
      <c r="R109" s="274"/>
      <c r="S109" s="275"/>
    </row>
    <row r="110" spans="1:19" ht="17.25" thickBot="1">
      <c r="A110" s="162" t="s">
        <v>260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58"/>
      <c r="R110" s="258"/>
      <c r="S110" s="258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53"/>
      <c r="R111" s="253"/>
      <c r="S111" s="253"/>
    </row>
    <row r="112" spans="1:19" ht="17.25" thickBot="1">
      <c r="A112" s="163" t="s">
        <v>198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53"/>
      <c r="R112" s="253"/>
      <c r="S112" s="253"/>
    </row>
    <row r="113" spans="1:19" ht="17.25" thickBot="1">
      <c r="A113" s="162" t="s">
        <v>200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58"/>
      <c r="R113" s="258"/>
      <c r="S113" s="258"/>
    </row>
    <row r="114" spans="1:19" ht="17.25" thickBot="1">
      <c r="A114" s="162" t="s">
        <v>214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58"/>
      <c r="R114" s="258"/>
      <c r="S114" s="258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58"/>
      <c r="R115" s="258"/>
      <c r="S115" s="258"/>
    </row>
    <row r="116" spans="1:19">
      <c r="A116" s="162" t="s">
        <v>282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80"/>
      <c r="R116" s="281"/>
      <c r="S116" s="282"/>
    </row>
    <row r="117" spans="1:19" ht="17.25" thickBot="1">
      <c r="A117" s="130" t="s">
        <v>162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83"/>
      <c r="R117" s="284"/>
      <c r="S117" s="285"/>
    </row>
    <row r="118" spans="1:19" ht="17.25" thickBot="1">
      <c r="A118" s="132" t="s">
        <v>300</v>
      </c>
      <c r="B118" s="291">
        <f>$B$37</f>
        <v>100000</v>
      </c>
      <c r="C118" s="292"/>
      <c r="D118" s="26" t="s">
        <v>301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301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301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301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200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93" t="s">
        <v>55</v>
      </c>
      <c r="B123" s="295" t="str">
        <f>TEXT($G$1, "[$-ko-KR]yyyy-mm-dd(ddd) ") &amp; "오전 00:00"</f>
        <v>2021-06-11(금) 오전 00:00</v>
      </c>
      <c r="C123" s="296"/>
      <c r="D123" s="255" t="str">
        <f>TEXT($G$1, "[$-ko-KR]yyyy-mm-dd(ddd) ") &amp; "오후 14:00"</f>
        <v>2021-06-11(금) 오후 14:00</v>
      </c>
      <c r="E123" s="256"/>
      <c r="F123" s="257"/>
      <c r="G123" s="255" t="str">
        <f>TEXT($G$1, "[$-ko-KR]yyyy-mm-dd(ddd) ") &amp; "오후 19:00"</f>
        <v>2021-06-11(금) 오후 19:00</v>
      </c>
      <c r="H123" s="256"/>
      <c r="I123" s="257"/>
      <c r="J123" s="255" t="str">
        <f>TEXT($G$1, "[$-ko-KR]yyyy-mm-dd(ddd) ") &amp; "오후 21:00"</f>
        <v>2021-06-11(금) 오후 21:00</v>
      </c>
      <c r="K123" s="256"/>
      <c r="L123" s="257"/>
      <c r="M123" s="255" t="str">
        <f>TEXT($G$1+1, "[$-ko-KR]yyyy-mm-dd(ddd) ") &amp; "오전 00:00"</f>
        <v>2021-06-12(토) 오전 00:00</v>
      </c>
      <c r="N123" s="256"/>
      <c r="O123" s="257"/>
      <c r="Q123" s="253"/>
      <c r="R123" s="253"/>
      <c r="S123" s="253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1" t="s">
        <v>58</v>
      </c>
      <c r="H124" s="202" t="s">
        <v>298</v>
      </c>
      <c r="I124" s="20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61" t="s">
        <v>264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53"/>
      <c r="R125" s="253"/>
      <c r="S125" s="253"/>
    </row>
    <row r="126" spans="1:19" ht="17.25" thickBot="1">
      <c r="A126" s="162" t="s">
        <v>218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53"/>
      <c r="R126" s="253"/>
      <c r="S126" s="253"/>
    </row>
    <row r="127" spans="1:19" ht="17.25" thickBot="1">
      <c r="A127" s="162" t="s">
        <v>222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58"/>
      <c r="R127" s="258"/>
      <c r="S127" s="258"/>
    </row>
    <row r="128" spans="1:19" ht="17.25" thickBot="1">
      <c r="A128" s="162" t="s">
        <v>260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58"/>
      <c r="R128" s="258"/>
      <c r="S128" s="258"/>
    </row>
    <row r="129" spans="1:19" ht="17.25" thickBot="1">
      <c r="A129" s="163" t="s">
        <v>198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58"/>
      <c r="R129" s="258"/>
      <c r="S129" s="258"/>
    </row>
    <row r="130" spans="1:19" ht="17.25" thickBot="1">
      <c r="A130" s="162" t="s">
        <v>214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58"/>
      <c r="R130" s="258"/>
      <c r="S130" s="258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58"/>
      <c r="R131" s="258"/>
      <c r="S131" s="258"/>
    </row>
    <row r="132" spans="1:19" ht="17.25" thickBot="1">
      <c r="A132" s="162" t="s">
        <v>212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58"/>
      <c r="R132" s="258"/>
      <c r="S132" s="258"/>
    </row>
    <row r="133" spans="1:19" ht="17.25" thickBot="1">
      <c r="A133" s="162" t="s">
        <v>228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196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67"/>
      <c r="R134" s="268"/>
      <c r="S134" s="269"/>
    </row>
    <row r="135" spans="1:19">
      <c r="A135" s="161" t="s">
        <v>236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70"/>
      <c r="R135" s="271"/>
      <c r="S135" s="272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73"/>
      <c r="R136" s="274"/>
      <c r="S136" s="275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58"/>
      <c r="R137" s="258"/>
      <c r="S137" s="258"/>
    </row>
    <row r="138" spans="1:19" ht="17.25" thickBot="1">
      <c r="A138" s="162" t="s">
        <v>172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53"/>
      <c r="R138" s="253"/>
      <c r="S138" s="253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53"/>
      <c r="R139" s="253"/>
      <c r="S139" s="253"/>
    </row>
    <row r="140" spans="1:19" ht="17.25" thickBot="1">
      <c r="A140" s="162" t="s">
        <v>168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58"/>
      <c r="R140" s="258"/>
      <c r="S140" s="258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58"/>
      <c r="R141" s="258"/>
      <c r="S141" s="258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58"/>
      <c r="R142" s="258"/>
      <c r="S142" s="258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80"/>
      <c r="R143" s="281"/>
      <c r="S143" s="282"/>
    </row>
    <row r="144" spans="1:19" ht="17.25" thickBot="1">
      <c r="A144" s="130" t="s">
        <v>278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83"/>
      <c r="R144" s="284"/>
      <c r="S144" s="285"/>
    </row>
    <row r="145" spans="1:19" ht="17.25" thickBot="1">
      <c r="A145" s="132" t="s">
        <v>300</v>
      </c>
      <c r="B145" s="291">
        <f>$B$37</f>
        <v>100000</v>
      </c>
      <c r="C145" s="292"/>
      <c r="D145" s="26" t="s">
        <v>301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301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301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301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200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93" t="s">
        <v>55</v>
      </c>
      <c r="B150" s="295" t="str">
        <f>TEXT($G$1, "[$-ko-KR]yyyy-mm-dd(ddd) ") &amp; "오전 00:00"</f>
        <v>2021-06-11(금) 오전 00:00</v>
      </c>
      <c r="C150" s="296"/>
      <c r="D150" s="255" t="str">
        <f>TEXT($G$1, "[$-ko-KR]yyyy-mm-dd(ddd) ") &amp; "오후 14:00"</f>
        <v>2021-06-11(금) 오후 14:00</v>
      </c>
      <c r="E150" s="256"/>
      <c r="F150" s="257"/>
      <c r="G150" s="255" t="str">
        <f>TEXT($G$1, "[$-ko-KR]yyyy-mm-dd(ddd) ") &amp; "오후 19:00"</f>
        <v>2021-06-11(금) 오후 19:00</v>
      </c>
      <c r="H150" s="256"/>
      <c r="I150" s="257"/>
      <c r="J150" s="255" t="str">
        <f>TEXT($G$1, "[$-ko-KR]yyyy-mm-dd(ddd) ") &amp; "오후 21:00"</f>
        <v>2021-06-11(금) 오후 21:00</v>
      </c>
      <c r="K150" s="256"/>
      <c r="L150" s="257"/>
      <c r="M150" s="255" t="str">
        <f>TEXT($G$1+1, "[$-ko-KR]yyyy-mm-dd(ddd) ") &amp; "오전 00:00"</f>
        <v>2021-06-12(토) 오전 00:00</v>
      </c>
      <c r="N150" s="256"/>
      <c r="O150" s="257"/>
      <c r="Q150" s="253"/>
      <c r="R150" s="253"/>
      <c r="S150" s="253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1" t="s">
        <v>58</v>
      </c>
      <c r="H151" s="202" t="s">
        <v>298</v>
      </c>
      <c r="I151" s="20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53"/>
      <c r="R152" s="253"/>
      <c r="S152" s="253"/>
    </row>
    <row r="153" spans="1:19" ht="17.25" thickBot="1">
      <c r="A153" s="162" t="s">
        <v>234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53"/>
      <c r="R153" s="253"/>
      <c r="S153" s="253"/>
    </row>
    <row r="154" spans="1:19" ht="17.25" thickBot="1">
      <c r="A154" s="162" t="s">
        <v>226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58"/>
      <c r="R154" s="258"/>
      <c r="S154" s="258"/>
    </row>
    <row r="155" spans="1:19" ht="17.25" thickBot="1">
      <c r="A155" s="162" t="s">
        <v>256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58"/>
      <c r="R155" s="258"/>
      <c r="S155" s="258"/>
    </row>
    <row r="156" spans="1:19" ht="17.25" thickBot="1">
      <c r="A156" s="163" t="s">
        <v>270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58"/>
      <c r="R156" s="258"/>
      <c r="S156" s="258"/>
    </row>
    <row r="157" spans="1:19" ht="17.25" thickBot="1">
      <c r="A157" s="162" t="s">
        <v>258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58"/>
      <c r="R157" s="258"/>
      <c r="S157" s="258"/>
    </row>
    <row r="158" spans="1:19" ht="17.25" thickBot="1">
      <c r="A158" s="162" t="s">
        <v>262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58"/>
      <c r="R158" s="258"/>
      <c r="S158" s="258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58"/>
      <c r="R159" s="258"/>
      <c r="S159" s="258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67"/>
      <c r="R161" s="268"/>
      <c r="S161" s="269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70"/>
      <c r="R162" s="271"/>
      <c r="S162" s="272"/>
    </row>
    <row r="163" spans="1:19" ht="17.25" thickBot="1">
      <c r="A163" s="162" t="s">
        <v>296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73"/>
      <c r="R163" s="274"/>
      <c r="S163" s="275"/>
    </row>
    <row r="164" spans="1:19" ht="17.25" thickBot="1">
      <c r="A164" s="162" t="s">
        <v>170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58"/>
      <c r="R164" s="258"/>
      <c r="S164" s="258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53"/>
      <c r="R165" s="253"/>
      <c r="S165" s="253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53"/>
      <c r="R166" s="253"/>
      <c r="S166" s="253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58"/>
      <c r="R167" s="258"/>
      <c r="S167" s="258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58"/>
      <c r="R168" s="258"/>
      <c r="S168" s="258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58"/>
      <c r="R169" s="258"/>
      <c r="S169" s="258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80"/>
      <c r="R170" s="281"/>
      <c r="S170" s="282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83"/>
      <c r="R171" s="284"/>
      <c r="S171" s="285"/>
    </row>
    <row r="172" spans="1:19" ht="17.25" thickBot="1">
      <c r="A172" s="132" t="s">
        <v>300</v>
      </c>
      <c r="B172" s="291">
        <f>$B$37</f>
        <v>100000</v>
      </c>
      <c r="C172" s="292"/>
      <c r="D172" s="26" t="s">
        <v>301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301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301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301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200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93" t="s">
        <v>55</v>
      </c>
      <c r="B177" s="295" t="str">
        <f>TEXT($G$1, "[$-ko-KR]yyyy-mm-dd(ddd) ") &amp; "오전 00:00"</f>
        <v>2021-06-11(금) 오전 00:00</v>
      </c>
      <c r="C177" s="296"/>
      <c r="D177" s="255" t="str">
        <f>TEXT($G$1, "[$-ko-KR]yyyy-mm-dd(ddd) ") &amp; "오후 14:00"</f>
        <v>2021-06-11(금) 오후 14:00</v>
      </c>
      <c r="E177" s="256"/>
      <c r="F177" s="257"/>
      <c r="G177" s="255" t="str">
        <f>TEXT($G$1, "[$-ko-KR]yyyy-mm-dd(ddd) ") &amp; "오후 19:00"</f>
        <v>2021-06-11(금) 오후 19:00</v>
      </c>
      <c r="H177" s="256"/>
      <c r="I177" s="257"/>
      <c r="J177" s="255" t="str">
        <f>TEXT($G$1, "[$-ko-KR]yyyy-mm-dd(ddd) ") &amp; "오후 21:00"</f>
        <v>2021-06-11(금) 오후 21:00</v>
      </c>
      <c r="K177" s="256"/>
      <c r="L177" s="257"/>
      <c r="M177" s="255" t="str">
        <f>TEXT($G$1+1, "[$-ko-KR]yyyy-mm-dd(ddd) ") &amp; "오전 00:00"</f>
        <v>2021-06-12(토) 오전 00:00</v>
      </c>
      <c r="N177" s="256"/>
      <c r="O177" s="257"/>
      <c r="Q177" s="253"/>
      <c r="R177" s="253"/>
      <c r="S177" s="253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1" t="s">
        <v>58</v>
      </c>
      <c r="H178" s="202" t="s">
        <v>298</v>
      </c>
      <c r="I178" s="20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53"/>
      <c r="R179" s="253"/>
      <c r="S179" s="253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53"/>
      <c r="R180" s="253"/>
      <c r="S180" s="253"/>
    </row>
    <row r="181" spans="1:19" ht="17.25" thickBot="1">
      <c r="A181" s="162" t="s">
        <v>178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58"/>
      <c r="R181" s="258"/>
      <c r="S181" s="258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58"/>
      <c r="R182" s="258"/>
      <c r="S182" s="258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58"/>
      <c r="R183" s="258"/>
      <c r="S183" s="258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58"/>
      <c r="R184" s="258"/>
      <c r="S184" s="258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58"/>
      <c r="R185" s="258"/>
      <c r="S185" s="258"/>
    </row>
    <row r="186" spans="1:19" ht="17.25" thickBot="1">
      <c r="A186" s="162" t="s">
        <v>248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58"/>
      <c r="R186" s="258"/>
      <c r="S186" s="258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67"/>
      <c r="R188" s="268"/>
      <c r="S188" s="269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70"/>
      <c r="R189" s="271"/>
      <c r="S189" s="272"/>
    </row>
    <row r="190" spans="1:19" ht="17.25" thickBot="1">
      <c r="A190" s="162" t="s">
        <v>192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73"/>
      <c r="R190" s="274"/>
      <c r="S190" s="275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58"/>
      <c r="R191" s="258"/>
      <c r="S191" s="258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53"/>
      <c r="R192" s="253"/>
      <c r="S192" s="253"/>
    </row>
    <row r="193" spans="1:19" ht="17.25" thickBot="1">
      <c r="A193" s="163" t="s">
        <v>276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53"/>
      <c r="R193" s="253"/>
      <c r="S193" s="253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58"/>
      <c r="R194" s="258"/>
      <c r="S194" s="258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58"/>
      <c r="R195" s="258"/>
      <c r="S195" s="258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58"/>
      <c r="R196" s="258"/>
      <c r="S196" s="258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80"/>
      <c r="R197" s="281"/>
      <c r="S197" s="282"/>
    </row>
    <row r="198" spans="1:19" ht="17.25" thickBot="1">
      <c r="A198" s="130" t="s">
        <v>190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83"/>
      <c r="R198" s="284"/>
      <c r="S198" s="285"/>
    </row>
    <row r="199" spans="1:19" ht="17.25" thickBot="1">
      <c r="A199" s="132" t="s">
        <v>300</v>
      </c>
      <c r="B199" s="291">
        <f>$B$37</f>
        <v>100000</v>
      </c>
      <c r="C199" s="292"/>
      <c r="D199" s="26" t="s">
        <v>301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301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301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301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86"/>
      <c r="R199" s="287"/>
      <c r="S199" s="28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49" priority="157">
      <formula>AND($N17 &gt; 0, ISNUMBER($N17))</formula>
    </cfRule>
    <cfRule type="expression" dxfId="1448" priority="158">
      <formula>AND($N17 = 0 * ISNUMBER($N17))</formula>
    </cfRule>
    <cfRule type="expression" dxfId="1447" priority="159">
      <formula>AND($N17 &lt; 0, ISNUMBER($N17))</formula>
    </cfRule>
  </conditionalFormatting>
  <conditionalFormatting sqref="A17:F36">
    <cfRule type="expression" dxfId="1446" priority="166">
      <formula>AND($E17 &gt; 0, ISNUMBER($E17))</formula>
    </cfRule>
    <cfRule type="expression" dxfId="1445" priority="167">
      <formula>AND($E17 = 0 * ISNUMBER($E17))</formula>
    </cfRule>
    <cfRule type="expression" dxfId="1444" priority="168">
      <formula>AND($E17 &lt; 0, ISNUMBER($E17))</formula>
    </cfRule>
  </conditionalFormatting>
  <conditionalFormatting sqref="A17:C36 G17:I36">
    <cfRule type="expression" dxfId="1443" priority="163">
      <formula>AND($H17 &gt; 0, ISNUMBER($H17))</formula>
    </cfRule>
    <cfRule type="expression" dxfId="1442" priority="164">
      <formula>AND($H17 = 0 * ISNUMBER($H17))</formula>
    </cfRule>
    <cfRule type="expression" dxfId="1441" priority="165">
      <formula>AND($H17 &lt; 0, ISNUMBER($H17))</formula>
    </cfRule>
  </conditionalFormatting>
  <conditionalFormatting sqref="A17:C36 J17:L36">
    <cfRule type="expression" dxfId="1440" priority="160">
      <formula>AND($K17 &gt; 0, ISNUMBER($K17))</formula>
    </cfRule>
    <cfRule type="expression" dxfId="1439" priority="161">
      <formula>AND($K17 = 0 * ISNUMBER($K17))</formula>
    </cfRule>
    <cfRule type="expression" dxfId="1438" priority="162">
      <formula>AND($K17 &lt; 0, ISNUMBER($K17))</formula>
    </cfRule>
  </conditionalFormatting>
  <conditionalFormatting sqref="D15:F16 E37:F37">
    <cfRule type="expression" dxfId="1437" priority="154">
      <formula>$E$37 &gt; 0</formula>
    </cfRule>
    <cfRule type="expression" dxfId="1436" priority="155">
      <formula>$E$37 = 0</formula>
    </cfRule>
    <cfRule type="expression" dxfId="1435" priority="156">
      <formula>$E$37 &lt; 0</formula>
    </cfRule>
  </conditionalFormatting>
  <conditionalFormatting sqref="G15:I16 H37:I37">
    <cfRule type="expression" dxfId="1434" priority="151">
      <formula>$H$37 &gt; 0</formula>
    </cfRule>
    <cfRule type="expression" dxfId="1433" priority="152">
      <formula>$H$37 = 0</formula>
    </cfRule>
    <cfRule type="expression" dxfId="1432" priority="153">
      <formula>$H$37 &lt; 0</formula>
    </cfRule>
  </conditionalFormatting>
  <conditionalFormatting sqref="J15:L16 K37:L37">
    <cfRule type="expression" dxfId="1431" priority="148">
      <formula>$K$37 &gt; 0</formula>
    </cfRule>
    <cfRule type="expression" dxfId="1430" priority="149">
      <formula>$K$37 = 0</formula>
    </cfRule>
    <cfRule type="expression" dxfId="1429" priority="150">
      <formula>$K$37 &lt; 0</formula>
    </cfRule>
  </conditionalFormatting>
  <conditionalFormatting sqref="M15:O16 N37:O37">
    <cfRule type="expression" dxfId="1428" priority="145">
      <formula>$N$37 &gt; 0</formula>
    </cfRule>
    <cfRule type="expression" dxfId="1427" priority="146">
      <formula>$N$37 = 0</formula>
    </cfRule>
    <cfRule type="expression" dxfId="1426" priority="147">
      <formula>$N$37 &lt; 0</formula>
    </cfRule>
  </conditionalFormatting>
  <conditionalFormatting sqref="A44:C63 M44:O63">
    <cfRule type="expression" dxfId="1425" priority="133">
      <formula>AND($N44 &gt; 0, ISNUMBER($N44))</formula>
    </cfRule>
    <cfRule type="expression" dxfId="1424" priority="134">
      <formula>AND($N44 = 0 * ISNUMBER($N44))</formula>
    </cfRule>
    <cfRule type="expression" dxfId="1423" priority="135">
      <formula>AND($N44 &lt; 0, ISNUMBER($N44))</formula>
    </cfRule>
  </conditionalFormatting>
  <conditionalFormatting sqref="A44:F63">
    <cfRule type="expression" dxfId="1422" priority="142">
      <formula>AND($E44 &gt; 0, ISNUMBER($E44))</formula>
    </cfRule>
    <cfRule type="expression" dxfId="1421" priority="143">
      <formula>AND($E44 = 0 * ISNUMBER($E44))</formula>
    </cfRule>
    <cfRule type="expression" dxfId="1420" priority="144">
      <formula>AND($E44 &lt; 0, ISNUMBER($E44))</formula>
    </cfRule>
  </conditionalFormatting>
  <conditionalFormatting sqref="A44:C63 G44:I63">
    <cfRule type="expression" dxfId="1419" priority="139">
      <formula>AND($H44 &gt; 0, ISNUMBER($H44))</formula>
    </cfRule>
    <cfRule type="expression" dxfId="1418" priority="140">
      <formula>AND($H44 = 0 * ISNUMBER($H44))</formula>
    </cfRule>
    <cfRule type="expression" dxfId="1417" priority="141">
      <formula>AND($H44 &lt; 0, ISNUMBER($H44))</formula>
    </cfRule>
  </conditionalFormatting>
  <conditionalFormatting sqref="A44:C63 J44:L63">
    <cfRule type="expression" dxfId="1416" priority="136">
      <formula>AND($K44 &gt; 0, ISNUMBER($K44))</formula>
    </cfRule>
    <cfRule type="expression" dxfId="1415" priority="137">
      <formula>AND($K44 = 0 * ISNUMBER($K44))</formula>
    </cfRule>
    <cfRule type="expression" dxfId="1414" priority="138">
      <formula>AND($K44 &lt; 0, ISNUMBER($K44))</formula>
    </cfRule>
  </conditionalFormatting>
  <conditionalFormatting sqref="D42:F43 E64:F64">
    <cfRule type="expression" dxfId="1413" priority="130">
      <formula>$E$64 &gt; 0</formula>
    </cfRule>
    <cfRule type="expression" dxfId="1412" priority="131">
      <formula>$E$64 = 0</formula>
    </cfRule>
    <cfRule type="expression" dxfId="1411" priority="132">
      <formula>$E$64 &lt; 0</formula>
    </cfRule>
  </conditionalFormatting>
  <conditionalFormatting sqref="G42:I43 H64:I64">
    <cfRule type="expression" dxfId="1410" priority="127">
      <formula>$H$64 &gt; 0</formula>
    </cfRule>
    <cfRule type="expression" dxfId="1409" priority="128">
      <formula>$H$64 = 0</formula>
    </cfRule>
    <cfRule type="expression" dxfId="1408" priority="129">
      <formula>$H$64 &lt; 0</formula>
    </cfRule>
  </conditionalFormatting>
  <conditionalFormatting sqref="J42:L43 K64:L64">
    <cfRule type="expression" dxfId="1407" priority="124">
      <formula>$K$64 &gt; 0</formula>
    </cfRule>
    <cfRule type="expression" dxfId="1406" priority="125">
      <formula>$K$64 = 0</formula>
    </cfRule>
    <cfRule type="expression" dxfId="1405" priority="126">
      <formula>$K$64 &lt; 0</formula>
    </cfRule>
  </conditionalFormatting>
  <conditionalFormatting sqref="M42:O43 N64:O64">
    <cfRule type="expression" dxfId="1404" priority="121">
      <formula>$N$64 &gt; 0</formula>
    </cfRule>
    <cfRule type="expression" dxfId="1403" priority="122">
      <formula>$N$64 = 0</formula>
    </cfRule>
    <cfRule type="expression" dxfId="1402" priority="123">
      <formula>$N$64 &lt; 0</formula>
    </cfRule>
  </conditionalFormatting>
  <conditionalFormatting sqref="A71:C90 M71:O90">
    <cfRule type="expression" dxfId="1401" priority="109">
      <formula>AND($N71 &gt; 0, ISNUMBER($N71))</formula>
    </cfRule>
    <cfRule type="expression" dxfId="1400" priority="110">
      <formula>AND($N71 = 0 * ISNUMBER($N71))</formula>
    </cfRule>
    <cfRule type="expression" dxfId="1399" priority="111">
      <formula>AND($N71 &lt; 0, ISNUMBER($N71))</formula>
    </cfRule>
  </conditionalFormatting>
  <conditionalFormatting sqref="A71:F90">
    <cfRule type="expression" dxfId="1398" priority="118">
      <formula>AND($E71 &gt; 0, ISNUMBER($E71))</formula>
    </cfRule>
    <cfRule type="expression" dxfId="1397" priority="119">
      <formula>AND($E71 = 0 * ISNUMBER($E71))</formula>
    </cfRule>
    <cfRule type="expression" dxfId="1396" priority="120">
      <formula>AND($E71 &lt; 0, ISNUMBER($E71))</formula>
    </cfRule>
  </conditionalFormatting>
  <conditionalFormatting sqref="A71:C90 G71:I90">
    <cfRule type="expression" dxfId="1395" priority="115">
      <formula>AND($H71 &gt; 0, ISNUMBER($H71))</formula>
    </cfRule>
    <cfRule type="expression" dxfId="1394" priority="116">
      <formula>AND($H71 = 0 * ISNUMBER($H71))</formula>
    </cfRule>
    <cfRule type="expression" dxfId="1393" priority="117">
      <formula>AND($H71 &lt; 0, ISNUMBER($H71))</formula>
    </cfRule>
  </conditionalFormatting>
  <conditionalFormatting sqref="A71:C90 J71:L90">
    <cfRule type="expression" dxfId="1392" priority="112">
      <formula>AND($K71 &gt; 0, ISNUMBER($K71))</formula>
    </cfRule>
    <cfRule type="expression" dxfId="1391" priority="113">
      <formula>AND($K71 = 0 * ISNUMBER($K71))</formula>
    </cfRule>
    <cfRule type="expression" dxfId="1390" priority="114">
      <formula>AND($K71 &lt; 0, ISNUMBER($K71))</formula>
    </cfRule>
  </conditionalFormatting>
  <conditionalFormatting sqref="D69:F70 E91:F91">
    <cfRule type="expression" dxfId="1389" priority="106">
      <formula>$E$91 &gt; 0</formula>
    </cfRule>
    <cfRule type="expression" dxfId="1388" priority="107">
      <formula>$E$91 = 0</formula>
    </cfRule>
    <cfRule type="expression" dxfId="1387" priority="108">
      <formula>$E$91 &lt; 0</formula>
    </cfRule>
  </conditionalFormatting>
  <conditionalFormatting sqref="G69:I70 H91:I91">
    <cfRule type="expression" dxfId="1386" priority="103">
      <formula>$H$91 &gt; 0</formula>
    </cfRule>
    <cfRule type="expression" dxfId="1385" priority="104">
      <formula>$H$91 = 0</formula>
    </cfRule>
    <cfRule type="expression" dxfId="1384" priority="105">
      <formula>$H$91 &lt; 0</formula>
    </cfRule>
  </conditionalFormatting>
  <conditionalFormatting sqref="J69:L70 K91:L91">
    <cfRule type="expression" dxfId="1383" priority="100">
      <formula>$K$91 &gt; 0</formula>
    </cfRule>
    <cfRule type="expression" dxfId="1382" priority="101">
      <formula>$K$91 = 0</formula>
    </cfRule>
    <cfRule type="expression" dxfId="1381" priority="102">
      <formula>$K$91 &lt; 0</formula>
    </cfRule>
  </conditionalFormatting>
  <conditionalFormatting sqref="M69:O70 N91:O91">
    <cfRule type="expression" dxfId="1380" priority="97">
      <formula>$N$91 &gt; 0</formula>
    </cfRule>
    <cfRule type="expression" dxfId="1379" priority="98">
      <formula>$N$91 = 0</formula>
    </cfRule>
    <cfRule type="expression" dxfId="1378" priority="99">
      <formula>$N$91 &lt; 0</formula>
    </cfRule>
  </conditionalFormatting>
  <conditionalFormatting sqref="A98:C117 M98:O117">
    <cfRule type="expression" dxfId="1377" priority="85">
      <formula>AND($N98 &gt; 0, ISNUMBER($N98))</formula>
    </cfRule>
    <cfRule type="expression" dxfId="1376" priority="86">
      <formula>AND($N98 = 0 * ISNUMBER($N98))</formula>
    </cfRule>
    <cfRule type="expression" dxfId="1375" priority="87">
      <formula>AND($N98 &lt; 0, ISNUMBER($N98))</formula>
    </cfRule>
  </conditionalFormatting>
  <conditionalFormatting sqref="A98:F117">
    <cfRule type="expression" dxfId="1374" priority="94">
      <formula>AND($E98 &gt; 0, ISNUMBER($E98))</formula>
    </cfRule>
    <cfRule type="expression" dxfId="1373" priority="95">
      <formula>AND($E98 = 0 * ISNUMBER($E98))</formula>
    </cfRule>
    <cfRule type="expression" dxfId="1372" priority="96">
      <formula>AND($E98 &lt; 0, ISNUMBER($E98))</formula>
    </cfRule>
  </conditionalFormatting>
  <conditionalFormatting sqref="A98:C117 G98:I117">
    <cfRule type="expression" dxfId="1371" priority="91">
      <formula>AND($H98 &gt; 0, ISNUMBER($H98))</formula>
    </cfRule>
    <cfRule type="expression" dxfId="1370" priority="92">
      <formula>AND($H98 = 0 * ISNUMBER($H98))</formula>
    </cfRule>
    <cfRule type="expression" dxfId="1369" priority="93">
      <formula>AND($H98 &lt; 0, ISNUMBER($H98))</formula>
    </cfRule>
  </conditionalFormatting>
  <conditionalFormatting sqref="A98:C117 J98:L117">
    <cfRule type="expression" dxfId="1368" priority="88">
      <formula>AND($K98 &gt; 0, ISNUMBER($K98))</formula>
    </cfRule>
    <cfRule type="expression" dxfId="1367" priority="89">
      <formula>AND($K98 = 0 * ISNUMBER($K98))</formula>
    </cfRule>
    <cfRule type="expression" dxfId="1366" priority="90">
      <formula>AND($K98 &lt; 0, ISNUMBER($K98))</formula>
    </cfRule>
  </conditionalFormatting>
  <conditionalFormatting sqref="D96:F97 E118:F118">
    <cfRule type="expression" dxfId="1365" priority="82">
      <formula>$E$118 &gt; 0</formula>
    </cfRule>
    <cfRule type="expression" dxfId="1364" priority="83">
      <formula>$E$118 = 0</formula>
    </cfRule>
    <cfRule type="expression" dxfId="1363" priority="84">
      <formula>$E$118 &lt; 0</formula>
    </cfRule>
  </conditionalFormatting>
  <conditionalFormatting sqref="G96:I97 H118:I118">
    <cfRule type="expression" dxfId="1362" priority="79">
      <formula>$H$118 &gt; 0</formula>
    </cfRule>
    <cfRule type="expression" dxfId="1361" priority="80">
      <formula>$H$118 = 0</formula>
    </cfRule>
    <cfRule type="expression" dxfId="1360" priority="81">
      <formula>$H$118 &lt; 0</formula>
    </cfRule>
  </conditionalFormatting>
  <conditionalFormatting sqref="J96:L97 K118:L118">
    <cfRule type="expression" dxfId="1359" priority="76">
      <formula>$K$118 &gt; 0</formula>
    </cfRule>
    <cfRule type="expression" dxfId="1358" priority="77">
      <formula>$K$118 = 0</formula>
    </cfRule>
    <cfRule type="expression" dxfId="1357" priority="78">
      <formula>$K$118 &lt; 0</formula>
    </cfRule>
  </conditionalFormatting>
  <conditionalFormatting sqref="M96:O97 N118:O118">
    <cfRule type="expression" dxfId="1356" priority="73">
      <formula>$N$118 &gt; 0</formula>
    </cfRule>
    <cfRule type="expression" dxfId="1355" priority="74">
      <formula>$N$118 = 0</formula>
    </cfRule>
    <cfRule type="expression" dxfId="1354" priority="75">
      <formula>$N$118 &lt; 0</formula>
    </cfRule>
  </conditionalFormatting>
  <conditionalFormatting sqref="A125:C144 M125:O144">
    <cfRule type="expression" dxfId="1353" priority="61">
      <formula>AND($N125 &gt; 0, ISNUMBER($N125))</formula>
    </cfRule>
    <cfRule type="expression" dxfId="1352" priority="62">
      <formula>AND($N125 = 0 * ISNUMBER($N125))</formula>
    </cfRule>
    <cfRule type="expression" dxfId="1351" priority="63">
      <formula>AND($N125 &lt; 0, ISNUMBER($N125))</formula>
    </cfRule>
  </conditionalFormatting>
  <conditionalFormatting sqref="A125:F144">
    <cfRule type="expression" dxfId="1350" priority="70">
      <formula>AND($E125 &gt; 0, ISNUMBER($E125))</formula>
    </cfRule>
    <cfRule type="expression" dxfId="1349" priority="71">
      <formula>AND($E125 = 0 * ISNUMBER($E125))</formula>
    </cfRule>
    <cfRule type="expression" dxfId="1348" priority="72">
      <formula>AND($E125 &lt; 0, ISNUMBER($E125))</formula>
    </cfRule>
  </conditionalFormatting>
  <conditionalFormatting sqref="A125:C144 G125:I144">
    <cfRule type="expression" dxfId="1347" priority="67">
      <formula>AND($H125 &gt; 0, ISNUMBER($H125))</formula>
    </cfRule>
    <cfRule type="expression" dxfId="1346" priority="68">
      <formula>AND($H125 = 0 * ISNUMBER($H125))</formula>
    </cfRule>
    <cfRule type="expression" dxfId="1345" priority="69">
      <formula>AND($H125 &lt; 0, ISNUMBER($H125))</formula>
    </cfRule>
  </conditionalFormatting>
  <conditionalFormatting sqref="A125:C144 J125:L144">
    <cfRule type="expression" dxfId="1344" priority="64">
      <formula>AND($K125 &gt; 0, ISNUMBER($K125))</formula>
    </cfRule>
    <cfRule type="expression" dxfId="1343" priority="65">
      <formula>AND($K125 = 0 * ISNUMBER($K125))</formula>
    </cfRule>
    <cfRule type="expression" dxfId="1342" priority="66">
      <formula>AND($K125 &lt; 0, ISNUMBER($K125))</formula>
    </cfRule>
  </conditionalFormatting>
  <conditionalFormatting sqref="D123:F124 E145:F145">
    <cfRule type="expression" dxfId="1341" priority="58">
      <formula>$E$145 &gt; 0</formula>
    </cfRule>
    <cfRule type="expression" dxfId="1340" priority="59">
      <formula>$E$145 = 0</formula>
    </cfRule>
    <cfRule type="expression" dxfId="1339" priority="60">
      <formula>$E$145 &lt; 0</formula>
    </cfRule>
  </conditionalFormatting>
  <conditionalFormatting sqref="G123:I124 H145:I145">
    <cfRule type="expression" dxfId="1338" priority="55">
      <formula>$H$145 &gt; 0</formula>
    </cfRule>
    <cfRule type="expression" dxfId="1337" priority="56">
      <formula>$H$145 = 0</formula>
    </cfRule>
    <cfRule type="expression" dxfId="1336" priority="57">
      <formula>$H$145 &lt; 0</formula>
    </cfRule>
  </conditionalFormatting>
  <conditionalFormatting sqref="J123:L124 K145:L145">
    <cfRule type="expression" dxfId="1335" priority="52">
      <formula>$K$145 &gt; 0</formula>
    </cfRule>
    <cfRule type="expression" dxfId="1334" priority="53">
      <formula>$K$145 = 0</formula>
    </cfRule>
    <cfRule type="expression" dxfId="1333" priority="54">
      <formula>$K$145 &lt; 0</formula>
    </cfRule>
  </conditionalFormatting>
  <conditionalFormatting sqref="M123:O124 N145:O145">
    <cfRule type="expression" dxfId="1332" priority="49">
      <formula>$N$145 &gt; 0</formula>
    </cfRule>
    <cfRule type="expression" dxfId="1331" priority="50">
      <formula>$N$145 = 0</formula>
    </cfRule>
    <cfRule type="expression" dxfId="1330" priority="51">
      <formula>$N$145 &lt; 0</formula>
    </cfRule>
  </conditionalFormatting>
  <conditionalFormatting sqref="A152:C171 M152:O171">
    <cfRule type="expression" dxfId="1329" priority="37">
      <formula>AND($N152 &gt; 0, ISNUMBER($N152))</formula>
    </cfRule>
    <cfRule type="expression" dxfId="1328" priority="38">
      <formula>AND($N152 = 0 * ISNUMBER($N152))</formula>
    </cfRule>
    <cfRule type="expression" dxfId="1327" priority="39">
      <formula>AND($N152 &lt; 0, ISNUMBER($N152))</formula>
    </cfRule>
  </conditionalFormatting>
  <conditionalFormatting sqref="A152:F171">
    <cfRule type="expression" dxfId="1326" priority="46">
      <formula>AND($E152 &gt; 0, ISNUMBER($E152))</formula>
    </cfRule>
    <cfRule type="expression" dxfId="1325" priority="47">
      <formula>AND($E152 = 0 * ISNUMBER($E152))</formula>
    </cfRule>
    <cfRule type="expression" dxfId="1324" priority="48">
      <formula>AND($E152 &lt; 0, ISNUMBER($E152))</formula>
    </cfRule>
  </conditionalFormatting>
  <conditionalFormatting sqref="A152:C171 G152:I171">
    <cfRule type="expression" dxfId="1323" priority="43">
      <formula>AND($H152 &gt; 0, ISNUMBER($H152))</formula>
    </cfRule>
    <cfRule type="expression" dxfId="1322" priority="44">
      <formula>AND($H152 = 0 * ISNUMBER($H152))</formula>
    </cfRule>
    <cfRule type="expression" dxfId="1321" priority="45">
      <formula>AND($H152 &lt; 0, ISNUMBER($H152))</formula>
    </cfRule>
  </conditionalFormatting>
  <conditionalFormatting sqref="A152:C171 J152:L171">
    <cfRule type="expression" dxfId="1320" priority="40">
      <formula>AND($K152 &gt; 0, ISNUMBER($K152))</formula>
    </cfRule>
    <cfRule type="expression" dxfId="1319" priority="41">
      <formula>AND($K152 = 0 * ISNUMBER($K152))</formula>
    </cfRule>
    <cfRule type="expression" dxfId="1318" priority="42">
      <formula>AND($K152 &lt; 0, ISNUMBER($K152))</formula>
    </cfRule>
  </conditionalFormatting>
  <conditionalFormatting sqref="D150:F151 E172:F172">
    <cfRule type="expression" dxfId="1317" priority="34">
      <formula>$E$172 &gt; 0</formula>
    </cfRule>
    <cfRule type="expression" dxfId="1316" priority="35">
      <formula>$E$172 = 0</formula>
    </cfRule>
    <cfRule type="expression" dxfId="1315" priority="36">
      <formula>$E$172 &lt; 0</formula>
    </cfRule>
  </conditionalFormatting>
  <conditionalFormatting sqref="G150:I151 H172:I172">
    <cfRule type="expression" dxfId="1314" priority="31">
      <formula>$H$172 &gt; 0</formula>
    </cfRule>
    <cfRule type="expression" dxfId="1313" priority="32">
      <formula>$H$172 = 0</formula>
    </cfRule>
    <cfRule type="expression" dxfId="1312" priority="33">
      <formula>$H$172 &lt; 0</formula>
    </cfRule>
  </conditionalFormatting>
  <conditionalFormatting sqref="J150:L151 K172:L172">
    <cfRule type="expression" dxfId="1311" priority="28">
      <formula>$K$172 &gt; 0</formula>
    </cfRule>
    <cfRule type="expression" dxfId="1310" priority="29">
      <formula>$K$172 = 0</formula>
    </cfRule>
    <cfRule type="expression" dxfId="1309" priority="30">
      <formula>$K$172 &lt; 0</formula>
    </cfRule>
  </conditionalFormatting>
  <conditionalFormatting sqref="M150:O151 N172:O172">
    <cfRule type="expression" dxfId="1308" priority="25">
      <formula>$N$172 &gt; 0</formula>
    </cfRule>
    <cfRule type="expression" dxfId="1307" priority="26">
      <formula>$N$172 = 0</formula>
    </cfRule>
    <cfRule type="expression" dxfId="1306" priority="27">
      <formula>$N$172 &lt; 0</formula>
    </cfRule>
  </conditionalFormatting>
  <conditionalFormatting sqref="A179:C198 M179:O198">
    <cfRule type="expression" dxfId="1305" priority="13">
      <formula>AND($N179 &gt; 0, ISNUMBER($N179))</formula>
    </cfRule>
    <cfRule type="expression" dxfId="1304" priority="14">
      <formula>AND($N179 = 0 * ISNUMBER($N179))</formula>
    </cfRule>
    <cfRule type="expression" dxfId="1303" priority="15">
      <formula>AND($N179 &lt; 0, ISNUMBER($N179))</formula>
    </cfRule>
  </conditionalFormatting>
  <conditionalFormatting sqref="A179:F198">
    <cfRule type="expression" dxfId="1302" priority="22">
      <formula>AND($E179 &gt; 0, ISNUMBER($E179))</formula>
    </cfRule>
    <cfRule type="expression" dxfId="1301" priority="23">
      <formula>AND($E179 = 0 * ISNUMBER($E179))</formula>
    </cfRule>
    <cfRule type="expression" dxfId="1300" priority="24">
      <formula>AND($E179 &lt; 0, ISNUMBER($E179))</formula>
    </cfRule>
  </conditionalFormatting>
  <conditionalFormatting sqref="A179:C198 G179:I198">
    <cfRule type="expression" dxfId="1299" priority="19">
      <formula>AND($H179 &gt; 0, ISNUMBER($H179))</formula>
    </cfRule>
    <cfRule type="expression" dxfId="1298" priority="20">
      <formula>AND($H179 = 0 * ISNUMBER($H179))</formula>
    </cfRule>
    <cfRule type="expression" dxfId="1297" priority="21">
      <formula>AND($H179 &lt; 0, ISNUMBER($H179))</formula>
    </cfRule>
  </conditionalFormatting>
  <conditionalFormatting sqref="A179:C198 J179:L198">
    <cfRule type="expression" dxfId="1296" priority="16">
      <formula>AND($K179 &gt; 0, ISNUMBER($K179))</formula>
    </cfRule>
    <cfRule type="expression" dxfId="1295" priority="17">
      <formula>AND($K179 = 0 * ISNUMBER($K179))</formula>
    </cfRule>
    <cfRule type="expression" dxfId="1294" priority="18">
      <formula>AND($K179 &lt; 0, ISNUMBER($K179))</formula>
    </cfRule>
  </conditionalFormatting>
  <conditionalFormatting sqref="D177:F178 E199:F199">
    <cfRule type="expression" dxfId="1293" priority="10">
      <formula>$E$199 &gt; 0</formula>
    </cfRule>
    <cfRule type="expression" dxfId="1292" priority="11">
      <formula>$E$199 = 0</formula>
    </cfRule>
    <cfRule type="expression" dxfId="1291" priority="12">
      <formula>$E$199 &lt; 0</formula>
    </cfRule>
  </conditionalFormatting>
  <conditionalFormatting sqref="G177:I178 H199:I199">
    <cfRule type="expression" dxfId="1290" priority="7">
      <formula>$H$199 &gt; 0</formula>
    </cfRule>
    <cfRule type="expression" dxfId="1289" priority="8">
      <formula>$H$199 = 0</formula>
    </cfRule>
    <cfRule type="expression" dxfId="1288" priority="9">
      <formula>$H$199 &lt; 0</formula>
    </cfRule>
  </conditionalFormatting>
  <conditionalFormatting sqref="J177:L178 K199:L199">
    <cfRule type="expression" dxfId="1287" priority="4">
      <formula>$K$199 &gt; 0</formula>
    </cfRule>
    <cfRule type="expression" dxfId="1286" priority="5">
      <formula>$K$199 = 0</formula>
    </cfRule>
    <cfRule type="expression" dxfId="1285" priority="6">
      <formula>$K$199 &lt; 0</formula>
    </cfRule>
  </conditionalFormatting>
  <conditionalFormatting sqref="M177:O178 N199:O199">
    <cfRule type="expression" dxfId="1284" priority="1">
      <formula>$N$199 &gt; 0</formula>
    </cfRule>
    <cfRule type="expression" dxfId="1283" priority="2">
      <formula>$N$199 = 0</formula>
    </cfRule>
    <cfRule type="expression" dxfId="12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44359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350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358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48"/>
      <c r="I3" s="249"/>
      <c r="J3" s="4" t="s">
        <v>7</v>
      </c>
      <c r="K3" s="244" t="s">
        <v>351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352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349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48"/>
      <c r="I5" s="249"/>
      <c r="J5" s="4" t="s">
        <v>15</v>
      </c>
      <c r="K5" s="244" t="s">
        <v>353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354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48"/>
      <c r="I7" s="249"/>
      <c r="J7" s="4" t="s">
        <v>21</v>
      </c>
      <c r="K7" s="244" t="s">
        <v>355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/>
      <c r="L8" s="245"/>
      <c r="M8" s="245"/>
      <c r="N8" s="245"/>
      <c r="O8" s="246"/>
      <c r="Q8" s="232" t="s">
        <v>27</v>
      </c>
      <c r="R8" s="234"/>
    </row>
    <row r="9" spans="1:19" ht="17.25" thickBot="1">
      <c r="A9" s="118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48"/>
      <c r="I9" s="249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 t="s">
        <v>356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50" t="s">
        <v>357</v>
      </c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48"/>
      <c r="I11" s="249"/>
      <c r="J11" s="7" t="s">
        <v>32</v>
      </c>
      <c r="K11" s="250" t="s">
        <v>348</v>
      </c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204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97" t="s">
        <v>39</v>
      </c>
      <c r="B15" s="298" t="str">
        <f>TEXT($G$1, "[$-ko-KR]yyyy-mm-dd(ddd) ") &amp; "오전 00:00"</f>
        <v>2021-06-12(토) 오전 00:00</v>
      </c>
      <c r="C15" s="299"/>
      <c r="D15" s="255" t="str">
        <f>TEXT($G$1, "[$-ko-KR]yyyy-mm-dd(ddd) ") &amp; "오후 14:00"</f>
        <v>2021-06-12(토) 오후 14:00</v>
      </c>
      <c r="E15" s="256"/>
      <c r="F15" s="257"/>
      <c r="G15" s="255" t="str">
        <f>TEXT($G$1, "[$-ko-KR]yyyy-mm-dd(ddd) ") &amp; "오후 19:00"</f>
        <v>2021-06-12(토) 오후 19:00</v>
      </c>
      <c r="H15" s="256"/>
      <c r="I15" s="257"/>
      <c r="J15" s="255" t="str">
        <f>TEXT($G$1, "[$-ko-KR]yyyy-mm-dd(ddd) ") &amp; "오후 21:00"</f>
        <v>2021-06-12(토) 오후 21:00</v>
      </c>
      <c r="K15" s="256"/>
      <c r="L15" s="257"/>
      <c r="M15" s="255" t="str">
        <f>TEXT($G$1+1, "[$-ko-KR]yyyy-mm-dd(ddd) ") &amp; "오전 00:00"</f>
        <v>2021-06-13(일) 오전 00:00</v>
      </c>
      <c r="N15" s="256"/>
      <c r="O15" s="257"/>
      <c r="Q15" s="253"/>
      <c r="R15" s="253"/>
      <c r="S15" s="253"/>
    </row>
    <row r="16" spans="1:19" ht="17.25" customHeight="1" thickBot="1">
      <c r="A16" s="29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53"/>
      <c r="R17" s="253"/>
      <c r="S17" s="25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53"/>
      <c r="R18" s="253"/>
      <c r="S18" s="253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58"/>
      <c r="R19" s="258"/>
      <c r="S19" s="258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58"/>
      <c r="R20" s="258"/>
      <c r="S20" s="258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58"/>
      <c r="R21" s="258"/>
      <c r="S21" s="25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8"/>
      <c r="R22" s="258"/>
      <c r="S22" s="25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8"/>
      <c r="R23" s="258"/>
      <c r="S23" s="25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8"/>
      <c r="R24" s="258"/>
      <c r="S24" s="25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8"/>
      <c r="R29" s="258"/>
      <c r="S29" s="25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8"/>
      <c r="R32" s="258"/>
      <c r="S32" s="25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204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93" t="s">
        <v>55</v>
      </c>
      <c r="B42" s="295" t="str">
        <f>TEXT($G$1, "[$-ko-KR]yyyy-mm-dd(ddd) ") &amp; "오전 00:00"</f>
        <v>2021-06-12(토) 오전 00:00</v>
      </c>
      <c r="C42" s="296"/>
      <c r="D42" s="255" t="str">
        <f>TEXT($G$1, "[$-ko-KR]yyyy-mm-dd(ddd) ") &amp; "오후 14:00"</f>
        <v>2021-06-12(토) 오후 14:00</v>
      </c>
      <c r="E42" s="256"/>
      <c r="F42" s="257"/>
      <c r="G42" s="255" t="str">
        <f>TEXT($G$1, "[$-ko-KR]yyyy-mm-dd(ddd) ") &amp; "오후 19:00"</f>
        <v>2021-06-12(토) 오후 19:00</v>
      </c>
      <c r="H42" s="256"/>
      <c r="I42" s="257"/>
      <c r="J42" s="255" t="str">
        <f>TEXT($G$1, "[$-ko-KR]yyyy-mm-dd(ddd) ") &amp; "오후 21:00"</f>
        <v>2021-06-12(토) 오후 21:00</v>
      </c>
      <c r="K42" s="256"/>
      <c r="L42" s="257"/>
      <c r="M42" s="255" t="str">
        <f>TEXT($G$1+1, "[$-ko-KR]yyyy-mm-dd(ddd) ") &amp; "오전 00:00"</f>
        <v>2021-06-13(일) 오전 00:00</v>
      </c>
      <c r="N42" s="256"/>
      <c r="O42" s="257"/>
      <c r="Q42" s="253"/>
      <c r="R42" s="253"/>
      <c r="S42" s="253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5" t="s">
        <v>58</v>
      </c>
      <c r="H43" s="206" t="s">
        <v>298</v>
      </c>
      <c r="I43" s="20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61" t="s">
        <v>266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53"/>
      <c r="R44" s="253"/>
      <c r="S44" s="253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53"/>
      <c r="R45" s="253"/>
      <c r="S45" s="253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58"/>
      <c r="R46" s="258"/>
      <c r="S46" s="258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58"/>
      <c r="R47" s="258"/>
      <c r="S47" s="258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58"/>
      <c r="R48" s="258"/>
      <c r="S48" s="258"/>
    </row>
    <row r="49" spans="1:19" ht="17.25" customHeight="1" thickBot="1">
      <c r="A49" s="162" t="s">
        <v>278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58"/>
      <c r="R49" s="258"/>
      <c r="S49" s="258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58"/>
      <c r="R50" s="258"/>
      <c r="S50" s="258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58"/>
      <c r="R51" s="258"/>
      <c r="S51" s="258"/>
    </row>
    <row r="52" spans="1:19" ht="17.25" customHeight="1" thickBot="1">
      <c r="A52" s="162" t="s">
        <v>264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168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67"/>
      <c r="R53" s="268"/>
      <c r="S53" s="269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70"/>
      <c r="R54" s="271"/>
      <c r="S54" s="272"/>
    </row>
    <row r="55" spans="1:19" ht="17.25" customHeight="1" thickBot="1">
      <c r="A55" s="162" t="s">
        <v>220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73"/>
      <c r="R55" s="274"/>
      <c r="S55" s="275"/>
    </row>
    <row r="56" spans="1:19" ht="17.25" customHeight="1" thickBot="1">
      <c r="A56" s="162" t="s">
        <v>260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58"/>
      <c r="R56" s="258"/>
      <c r="S56" s="258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53"/>
      <c r="R57" s="253"/>
      <c r="S57" s="253"/>
    </row>
    <row r="58" spans="1:19" ht="17.25" customHeight="1" thickBot="1">
      <c r="A58" s="163" t="s">
        <v>196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53"/>
      <c r="R58" s="253"/>
      <c r="S58" s="253"/>
    </row>
    <row r="59" spans="1:19" ht="17.25" customHeight="1" thickBot="1">
      <c r="A59" s="162" t="s">
        <v>212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58"/>
      <c r="R59" s="258"/>
      <c r="S59" s="258"/>
    </row>
    <row r="60" spans="1:19" ht="17.25" customHeight="1" thickBot="1">
      <c r="A60" s="162" t="s">
        <v>228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58"/>
      <c r="R60" s="258"/>
      <c r="S60" s="258"/>
    </row>
    <row r="61" spans="1:19" ht="17.25" customHeight="1" thickBot="1">
      <c r="A61" s="162" t="s">
        <v>186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58"/>
      <c r="R61" s="258"/>
      <c r="S61" s="258"/>
    </row>
    <row r="62" spans="1:19" ht="17.25" customHeight="1">
      <c r="A62" s="162" t="s">
        <v>198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80"/>
      <c r="R62" s="281"/>
      <c r="S62" s="282"/>
    </row>
    <row r="63" spans="1:19" ht="17.25" customHeight="1" thickBot="1">
      <c r="A63" s="130" t="s">
        <v>214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83"/>
      <c r="R63" s="284"/>
      <c r="S63" s="285"/>
    </row>
    <row r="64" spans="1:19" ht="17.25" customHeight="1" thickBot="1">
      <c r="A64" s="132" t="s">
        <v>300</v>
      </c>
      <c r="B64" s="291">
        <f>$B$37</f>
        <v>100000</v>
      </c>
      <c r="C64" s="292"/>
      <c r="D64" s="26" t="s">
        <v>301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301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301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301</v>
      </c>
      <c r="N64" s="27">
        <f>IF(COUNT(N44:N63), SUM(N44:N63) / COUNT(N44:N63), 0)</f>
        <v>-0.10913330710605953</v>
      </c>
      <c r="O64" s="28">
        <f>SUM(O44:O63)</f>
        <v>-218266.61421211908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204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93" t="s">
        <v>55</v>
      </c>
      <c r="B69" s="295" t="str">
        <f>TEXT($G$1, "[$-ko-KR]yyyy-mm-dd(ddd) ") &amp; "오전 00:00"</f>
        <v>2021-06-12(토) 오전 00:00</v>
      </c>
      <c r="C69" s="296"/>
      <c r="D69" s="255" t="str">
        <f>TEXT($G$1, "[$-ko-KR]yyyy-mm-dd(ddd) ") &amp; "오후 14:00"</f>
        <v>2021-06-12(토) 오후 14:00</v>
      </c>
      <c r="E69" s="256"/>
      <c r="F69" s="257"/>
      <c r="G69" s="255" t="str">
        <f>TEXT($G$1, "[$-ko-KR]yyyy-mm-dd(ddd) ") &amp; "오후 19:00"</f>
        <v>2021-06-12(토) 오후 19:00</v>
      </c>
      <c r="H69" s="256"/>
      <c r="I69" s="257"/>
      <c r="J69" s="255" t="str">
        <f>TEXT($G$1, "[$-ko-KR]yyyy-mm-dd(ddd) ") &amp; "오후 21:00"</f>
        <v>2021-06-12(토) 오후 21:00</v>
      </c>
      <c r="K69" s="256"/>
      <c r="L69" s="257"/>
      <c r="M69" s="255" t="str">
        <f>TEXT($G$1+1, "[$-ko-KR]yyyy-mm-dd(ddd) ") &amp; "오전 00:00"</f>
        <v>2021-06-13(일) 오전 00:00</v>
      </c>
      <c r="N69" s="256"/>
      <c r="O69" s="257"/>
      <c r="Q69" s="253"/>
      <c r="R69" s="253"/>
      <c r="S69" s="253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5" t="s">
        <v>58</v>
      </c>
      <c r="H70" s="206" t="s">
        <v>298</v>
      </c>
      <c r="I70" s="20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53"/>
      <c r="R71" s="253"/>
      <c r="S71" s="253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53"/>
      <c r="R72" s="253"/>
      <c r="S72" s="253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58"/>
      <c r="R73" s="258"/>
      <c r="S73" s="258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58"/>
      <c r="R74" s="258"/>
      <c r="S74" s="258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58"/>
      <c r="R75" s="258"/>
      <c r="S75" s="258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58"/>
      <c r="R76" s="258"/>
      <c r="S76" s="258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58"/>
      <c r="R77" s="258"/>
      <c r="S77" s="258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58"/>
      <c r="R78" s="258"/>
      <c r="S78" s="258"/>
    </row>
    <row r="79" spans="1:19" ht="17.25" thickBot="1">
      <c r="A79" s="162" t="s">
        <v>256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67"/>
      <c r="R80" s="268"/>
      <c r="S80" s="269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70"/>
      <c r="R81" s="271"/>
      <c r="S81" s="272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73"/>
      <c r="R82" s="274"/>
      <c r="S82" s="275"/>
    </row>
    <row r="83" spans="1:19" ht="17.25" thickBot="1">
      <c r="A83" s="162" t="s">
        <v>296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58"/>
      <c r="R83" s="258"/>
      <c r="S83" s="258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53"/>
      <c r="R84" s="253"/>
      <c r="S84" s="253"/>
    </row>
    <row r="85" spans="1:19" ht="17.25" thickBot="1">
      <c r="A85" s="163" t="s">
        <v>270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53"/>
      <c r="R85" s="253"/>
      <c r="S85" s="253"/>
    </row>
    <row r="86" spans="1:19" ht="17.25" thickBot="1">
      <c r="A86" s="162" t="s">
        <v>170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58"/>
      <c r="R86" s="258"/>
      <c r="S86" s="258"/>
    </row>
    <row r="87" spans="1:19" ht="17.25" thickBot="1">
      <c r="A87" s="162" t="s">
        <v>182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58"/>
      <c r="R87" s="258"/>
      <c r="S87" s="258"/>
    </row>
    <row r="88" spans="1:19" ht="17.25" thickBot="1">
      <c r="A88" s="162" t="s">
        <v>262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58"/>
      <c r="R88" s="258"/>
      <c r="S88" s="258"/>
    </row>
    <row r="89" spans="1:19">
      <c r="A89" s="162" t="s">
        <v>230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80"/>
      <c r="R89" s="281"/>
      <c r="S89" s="282"/>
    </row>
    <row r="90" spans="1:19" ht="17.25" thickBot="1">
      <c r="A90" s="130" t="s">
        <v>258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83"/>
      <c r="R90" s="284"/>
      <c r="S90" s="285"/>
    </row>
    <row r="91" spans="1:19" ht="17.25" thickBot="1">
      <c r="A91" s="132" t="s">
        <v>300</v>
      </c>
      <c r="B91" s="291">
        <f>$B$37</f>
        <v>100000</v>
      </c>
      <c r="C91" s="292"/>
      <c r="D91" s="26" t="s">
        <v>301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301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301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301</v>
      </c>
      <c r="N91" s="27">
        <f>IF(COUNT(N71:N90), SUM(N71:N90) / COUNT(N71:N90), 0)</f>
        <v>-9.1172786264253777E-2</v>
      </c>
      <c r="O91" s="28">
        <f>SUM(O71:O90)</f>
        <v>-182345.57252850762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204" t="s">
        <v>297</v>
      </c>
      <c r="B95" s="232" t="s">
        <v>49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93" t="s">
        <v>55</v>
      </c>
      <c r="B96" s="295" t="str">
        <f>TEXT($G$1, "[$-ko-KR]yyyy-mm-dd(ddd) ") &amp; "오전 00:00"</f>
        <v>2021-06-12(토) 오전 00:00</v>
      </c>
      <c r="C96" s="296"/>
      <c r="D96" s="255" t="str">
        <f>TEXT($G$1, "[$-ko-KR]yyyy-mm-dd(ddd) ") &amp; "오후 14:00"</f>
        <v>2021-06-12(토) 오후 14:00</v>
      </c>
      <c r="E96" s="256"/>
      <c r="F96" s="257"/>
      <c r="G96" s="255" t="str">
        <f>TEXT($G$1, "[$-ko-KR]yyyy-mm-dd(ddd) ") &amp; "오후 19:00"</f>
        <v>2021-06-12(토) 오후 19:00</v>
      </c>
      <c r="H96" s="256"/>
      <c r="I96" s="257"/>
      <c r="J96" s="255" t="str">
        <f>TEXT($G$1, "[$-ko-KR]yyyy-mm-dd(ddd) ") &amp; "오후 21:00"</f>
        <v>2021-06-12(토) 오후 21:00</v>
      </c>
      <c r="K96" s="256"/>
      <c r="L96" s="257"/>
      <c r="M96" s="255" t="str">
        <f>TEXT($G$1+1, "[$-ko-KR]yyyy-mm-dd(ddd) ") &amp; "오전 00:00"</f>
        <v>2021-06-13(일) 오전 00:00</v>
      </c>
      <c r="N96" s="256"/>
      <c r="O96" s="257"/>
      <c r="Q96" s="253"/>
      <c r="R96" s="253"/>
      <c r="S96" s="253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5" t="s">
        <v>58</v>
      </c>
      <c r="H97" s="206" t="s">
        <v>298</v>
      </c>
      <c r="I97" s="20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61" t="s">
        <v>266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53"/>
      <c r="R98" s="253"/>
      <c r="S98" s="253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53"/>
      <c r="R99" s="253"/>
      <c r="S99" s="253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58"/>
      <c r="R100" s="258"/>
      <c r="S100" s="258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58"/>
      <c r="R101" s="258"/>
      <c r="S101" s="258"/>
    </row>
    <row r="102" spans="1:19" ht="17.25" thickBot="1">
      <c r="A102" s="163" t="s">
        <v>206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58"/>
      <c r="R102" s="258"/>
      <c r="S102" s="258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58"/>
      <c r="R103" s="258"/>
      <c r="S103" s="258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58"/>
      <c r="R104" s="258"/>
      <c r="S104" s="258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58"/>
      <c r="R105" s="258"/>
      <c r="S105" s="258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67"/>
      <c r="R107" s="268"/>
      <c r="S107" s="269"/>
    </row>
    <row r="108" spans="1:19">
      <c r="A108" s="161" t="s">
        <v>164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70"/>
      <c r="R108" s="271"/>
      <c r="S108" s="272"/>
    </row>
    <row r="109" spans="1:19" ht="17.25" thickBot="1">
      <c r="A109" s="162" t="s">
        <v>166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73"/>
      <c r="R109" s="274"/>
      <c r="S109" s="275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58"/>
      <c r="R110" s="258"/>
      <c r="S110" s="258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53"/>
      <c r="R111" s="253"/>
      <c r="S111" s="253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53"/>
      <c r="R112" s="253"/>
      <c r="S112" s="253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58"/>
      <c r="R113" s="258"/>
      <c r="S113" s="258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58"/>
      <c r="R114" s="258"/>
      <c r="S114" s="258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58"/>
      <c r="R115" s="258"/>
      <c r="S115" s="258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80"/>
      <c r="R116" s="281"/>
      <c r="S116" s="282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83"/>
      <c r="R117" s="284"/>
      <c r="S117" s="285"/>
    </row>
    <row r="118" spans="1:19" ht="17.25" thickBot="1">
      <c r="A118" s="132" t="s">
        <v>300</v>
      </c>
      <c r="B118" s="291">
        <f>$B$37</f>
        <v>100000</v>
      </c>
      <c r="C118" s="292"/>
      <c r="D118" s="26" t="s">
        <v>301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301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301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301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204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93" t="s">
        <v>55</v>
      </c>
      <c r="B123" s="295" t="str">
        <f>TEXT($G$1, "[$-ko-KR]yyyy-mm-dd(ddd) ") &amp; "오전 00:00"</f>
        <v>2021-06-12(토) 오전 00:00</v>
      </c>
      <c r="C123" s="296"/>
      <c r="D123" s="255" t="str">
        <f>TEXT($G$1, "[$-ko-KR]yyyy-mm-dd(ddd) ") &amp; "오후 14:00"</f>
        <v>2021-06-12(토) 오후 14:00</v>
      </c>
      <c r="E123" s="256"/>
      <c r="F123" s="257"/>
      <c r="G123" s="255" t="str">
        <f>TEXT($G$1, "[$-ko-KR]yyyy-mm-dd(ddd) ") &amp; "오후 19:00"</f>
        <v>2021-06-12(토) 오후 19:00</v>
      </c>
      <c r="H123" s="256"/>
      <c r="I123" s="257"/>
      <c r="J123" s="255" t="str">
        <f>TEXT($G$1, "[$-ko-KR]yyyy-mm-dd(ddd) ") &amp; "오후 21:00"</f>
        <v>2021-06-12(토) 오후 21:00</v>
      </c>
      <c r="K123" s="256"/>
      <c r="L123" s="257"/>
      <c r="M123" s="255" t="str">
        <f>TEXT($G$1+1, "[$-ko-KR]yyyy-mm-dd(ddd) ") &amp; "오전 00:00"</f>
        <v>2021-06-13(일) 오전 00:00</v>
      </c>
      <c r="N123" s="256"/>
      <c r="O123" s="257"/>
      <c r="Q123" s="253"/>
      <c r="R123" s="253"/>
      <c r="S123" s="253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5" t="s">
        <v>58</v>
      </c>
      <c r="H124" s="206" t="s">
        <v>298</v>
      </c>
      <c r="I124" s="20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61" t="s">
        <v>168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53"/>
      <c r="R125" s="253"/>
      <c r="S125" s="253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53"/>
      <c r="R126" s="253"/>
      <c r="S126" s="253"/>
    </row>
    <row r="127" spans="1:19" ht="17.25" thickBot="1">
      <c r="A127" s="162" t="s">
        <v>220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58"/>
      <c r="R127" s="258"/>
      <c r="S127" s="258"/>
    </row>
    <row r="128" spans="1:19" ht="17.25" thickBot="1">
      <c r="A128" s="162" t="s">
        <v>260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58"/>
      <c r="R128" s="258"/>
      <c r="S128" s="258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58"/>
      <c r="R129" s="258"/>
      <c r="S129" s="258"/>
    </row>
    <row r="130" spans="1:19" ht="17.25" thickBot="1">
      <c r="A130" s="162" t="s">
        <v>196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58"/>
      <c r="R130" s="258"/>
      <c r="S130" s="258"/>
    </row>
    <row r="131" spans="1:19" ht="17.25" thickBot="1">
      <c r="A131" s="162" t="s">
        <v>212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58"/>
      <c r="R131" s="258"/>
      <c r="S131" s="258"/>
    </row>
    <row r="132" spans="1:19" ht="17.25" thickBot="1">
      <c r="A132" s="162" t="s">
        <v>228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58"/>
      <c r="R132" s="258"/>
      <c r="S132" s="258"/>
    </row>
    <row r="133" spans="1:19" ht="17.25" thickBot="1">
      <c r="A133" s="162" t="s">
        <v>186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198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67"/>
      <c r="R134" s="268"/>
      <c r="S134" s="269"/>
    </row>
    <row r="135" spans="1:19">
      <c r="A135" s="161" t="s">
        <v>214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70"/>
      <c r="R135" s="271"/>
      <c r="S135" s="272"/>
    </row>
    <row r="136" spans="1:19" ht="17.25" thickBot="1">
      <c r="A136" s="162" t="s">
        <v>222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73"/>
      <c r="R136" s="274"/>
      <c r="S136" s="275"/>
    </row>
    <row r="137" spans="1:19" ht="17.25" thickBot="1">
      <c r="A137" s="162" t="s">
        <v>268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58"/>
      <c r="R137" s="258"/>
      <c r="S137" s="258"/>
    </row>
    <row r="138" spans="1:19" ht="17.25" thickBot="1">
      <c r="A138" s="162" t="s">
        <v>282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53"/>
      <c r="R138" s="253"/>
      <c r="S138" s="253"/>
    </row>
    <row r="139" spans="1:19" ht="17.25" thickBot="1">
      <c r="A139" s="163" t="s">
        <v>250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53"/>
      <c r="R139" s="253"/>
      <c r="S139" s="253"/>
    </row>
    <row r="140" spans="1:19" ht="17.25" thickBot="1">
      <c r="A140" s="162" t="s">
        <v>236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58"/>
      <c r="R140" s="258"/>
      <c r="S140" s="258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58"/>
      <c r="R141" s="258"/>
      <c r="S141" s="258"/>
    </row>
    <row r="142" spans="1:19" ht="17.25" thickBot="1">
      <c r="A142" s="162" t="s">
        <v>218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58"/>
      <c r="R142" s="258"/>
      <c r="S142" s="258"/>
    </row>
    <row r="143" spans="1:19">
      <c r="A143" s="162" t="s">
        <v>172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80"/>
      <c r="R143" s="281"/>
      <c r="S143" s="282"/>
    </row>
    <row r="144" spans="1:19" ht="17.25" thickBot="1">
      <c r="A144" s="130" t="s">
        <v>254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83"/>
      <c r="R144" s="284"/>
      <c r="S144" s="285"/>
    </row>
    <row r="145" spans="1:19" ht="17.25" thickBot="1">
      <c r="A145" s="132" t="s">
        <v>300</v>
      </c>
      <c r="B145" s="291">
        <f>$B$37</f>
        <v>100000</v>
      </c>
      <c r="C145" s="292"/>
      <c r="D145" s="26" t="s">
        <v>301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301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301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301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204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93" t="s">
        <v>55</v>
      </c>
      <c r="B150" s="295" t="str">
        <f>TEXT($G$1, "[$-ko-KR]yyyy-mm-dd(ddd) ") &amp; "오전 00:00"</f>
        <v>2021-06-12(토) 오전 00:00</v>
      </c>
      <c r="C150" s="296"/>
      <c r="D150" s="255" t="str">
        <f>TEXT($G$1, "[$-ko-KR]yyyy-mm-dd(ddd) ") &amp; "오후 14:00"</f>
        <v>2021-06-12(토) 오후 14:00</v>
      </c>
      <c r="E150" s="256"/>
      <c r="F150" s="257"/>
      <c r="G150" s="255" t="str">
        <f>TEXT($G$1, "[$-ko-KR]yyyy-mm-dd(ddd) ") &amp; "오후 19:00"</f>
        <v>2021-06-12(토) 오후 19:00</v>
      </c>
      <c r="H150" s="256"/>
      <c r="I150" s="257"/>
      <c r="J150" s="255" t="str">
        <f>TEXT($G$1, "[$-ko-KR]yyyy-mm-dd(ddd) ") &amp; "오후 21:00"</f>
        <v>2021-06-12(토) 오후 21:00</v>
      </c>
      <c r="K150" s="256"/>
      <c r="L150" s="257"/>
      <c r="M150" s="255" t="str">
        <f>TEXT($G$1+1, "[$-ko-KR]yyyy-mm-dd(ddd) ") &amp; "오전 00:00"</f>
        <v>2021-06-13(일) 오전 00:00</v>
      </c>
      <c r="N150" s="256"/>
      <c r="O150" s="257"/>
      <c r="Q150" s="253"/>
      <c r="R150" s="253"/>
      <c r="S150" s="253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5" t="s">
        <v>58</v>
      </c>
      <c r="H151" s="206" t="s">
        <v>298</v>
      </c>
      <c r="I151" s="20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61" t="s">
        <v>258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53"/>
      <c r="R152" s="253"/>
      <c r="S152" s="253"/>
    </row>
    <row r="153" spans="1:19" ht="17.25" thickBot="1">
      <c r="A153" s="162" t="s">
        <v>280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53"/>
      <c r="R153" s="253"/>
      <c r="S153" s="253"/>
    </row>
    <row r="154" spans="1:19" ht="17.25" thickBot="1">
      <c r="A154" s="162" t="s">
        <v>202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58"/>
      <c r="R154" s="258"/>
      <c r="S154" s="258"/>
    </row>
    <row r="155" spans="1:19" ht="17.25" thickBot="1">
      <c r="A155" s="162" t="s">
        <v>284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58"/>
      <c r="R155" s="258"/>
      <c r="S155" s="258"/>
    </row>
    <row r="156" spans="1:19" ht="17.25" thickBot="1">
      <c r="A156" s="163" t="s">
        <v>232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58"/>
      <c r="R156" s="258"/>
      <c r="S156" s="258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58"/>
      <c r="R157" s="258"/>
      <c r="S157" s="258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58"/>
      <c r="R158" s="258"/>
      <c r="S158" s="258"/>
    </row>
    <row r="159" spans="1:19" ht="17.25" thickBot="1">
      <c r="A159" s="162" t="s">
        <v>216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58"/>
      <c r="R159" s="258"/>
      <c r="S159" s="258"/>
    </row>
    <row r="160" spans="1:19" ht="17.25" thickBot="1">
      <c r="A160" s="162" t="s">
        <v>226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240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67"/>
      <c r="R161" s="268"/>
      <c r="S161" s="269"/>
    </row>
    <row r="162" spans="1:19">
      <c r="A162" s="161" t="s">
        <v>200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70"/>
      <c r="R162" s="271"/>
      <c r="S162" s="272"/>
    </row>
    <row r="163" spans="1:19" ht="17.25" thickBot="1">
      <c r="A163" s="162" t="s">
        <v>246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73"/>
      <c r="R163" s="274"/>
      <c r="S163" s="275"/>
    </row>
    <row r="164" spans="1:19" ht="17.25" thickBot="1">
      <c r="A164" s="162" t="s">
        <v>210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58"/>
      <c r="R164" s="258"/>
      <c r="S164" s="258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53"/>
      <c r="R165" s="253"/>
      <c r="S165" s="253"/>
    </row>
    <row r="166" spans="1:19" ht="17.25" thickBot="1">
      <c r="A166" s="163" t="s">
        <v>174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53"/>
      <c r="R166" s="253"/>
      <c r="S166" s="253"/>
    </row>
    <row r="167" spans="1:19" ht="17.25" thickBot="1">
      <c r="A167" s="162" t="s">
        <v>238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58"/>
      <c r="R167" s="258"/>
      <c r="S167" s="258"/>
    </row>
    <row r="168" spans="1:19" ht="17.25" thickBot="1">
      <c r="A168" s="162" t="s">
        <v>162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58"/>
      <c r="R168" s="258"/>
      <c r="S168" s="258"/>
    </row>
    <row r="169" spans="1:19" ht="17.25" thickBot="1">
      <c r="A169" s="162" t="s">
        <v>234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58"/>
      <c r="R169" s="258"/>
      <c r="S169" s="258"/>
    </row>
    <row r="170" spans="1:19">
      <c r="A170" s="162" t="s">
        <v>208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80"/>
      <c r="R170" s="281"/>
      <c r="S170" s="282"/>
    </row>
    <row r="171" spans="1:19" ht="17.25" thickBot="1">
      <c r="A171" s="130" t="s">
        <v>252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83"/>
      <c r="R171" s="284"/>
      <c r="S171" s="285"/>
    </row>
    <row r="172" spans="1:19" ht="17.25" thickBot="1">
      <c r="A172" s="132" t="s">
        <v>300</v>
      </c>
      <c r="B172" s="291">
        <f>$B$37</f>
        <v>100000</v>
      </c>
      <c r="C172" s="292"/>
      <c r="D172" s="26" t="s">
        <v>301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301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301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301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204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93" t="s">
        <v>55</v>
      </c>
      <c r="B177" s="295" t="str">
        <f>TEXT($G$1, "[$-ko-KR]yyyy-mm-dd(ddd) ") &amp; "오전 00:00"</f>
        <v>2021-06-12(토) 오전 00:00</v>
      </c>
      <c r="C177" s="296"/>
      <c r="D177" s="255" t="str">
        <f>TEXT($G$1, "[$-ko-KR]yyyy-mm-dd(ddd) ") &amp; "오후 14:00"</f>
        <v>2021-06-12(토) 오후 14:00</v>
      </c>
      <c r="E177" s="256"/>
      <c r="F177" s="257"/>
      <c r="G177" s="255" t="str">
        <f>TEXT($G$1, "[$-ko-KR]yyyy-mm-dd(ddd) ") &amp; "오후 19:00"</f>
        <v>2021-06-12(토) 오후 19:00</v>
      </c>
      <c r="H177" s="256"/>
      <c r="I177" s="257"/>
      <c r="J177" s="255" t="str">
        <f>TEXT($G$1, "[$-ko-KR]yyyy-mm-dd(ddd) ") &amp; "오후 21:00"</f>
        <v>2021-06-12(토) 오후 21:00</v>
      </c>
      <c r="K177" s="256"/>
      <c r="L177" s="257"/>
      <c r="M177" s="255" t="str">
        <f>TEXT($G$1+1, "[$-ko-KR]yyyy-mm-dd(ddd) ") &amp; "오전 00:00"</f>
        <v>2021-06-13(일) 오전 00:00</v>
      </c>
      <c r="N177" s="256"/>
      <c r="O177" s="257"/>
      <c r="Q177" s="253"/>
      <c r="R177" s="253"/>
      <c r="S177" s="253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5" t="s">
        <v>58</v>
      </c>
      <c r="H178" s="206" t="s">
        <v>298</v>
      </c>
      <c r="I178" s="20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61" t="s">
        <v>222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53"/>
      <c r="R179" s="253"/>
      <c r="S179" s="253"/>
    </row>
    <row r="180" spans="1:19" ht="17.25" thickBot="1">
      <c r="A180" s="162" t="s">
        <v>246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53"/>
      <c r="R180" s="253"/>
      <c r="S180" s="253"/>
    </row>
    <row r="181" spans="1:19" ht="17.25" thickBot="1">
      <c r="A181" s="162" t="s">
        <v>190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58"/>
      <c r="R181" s="258"/>
      <c r="S181" s="258"/>
    </row>
    <row r="182" spans="1:19" ht="17.25" thickBot="1">
      <c r="A182" s="162" t="s">
        <v>210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58"/>
      <c r="R182" s="258"/>
      <c r="S182" s="258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58"/>
      <c r="R183" s="258"/>
      <c r="S183" s="258"/>
    </row>
    <row r="184" spans="1:19" ht="17.25" thickBot="1">
      <c r="A184" s="162" t="s">
        <v>248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58"/>
      <c r="R184" s="258"/>
      <c r="S184" s="258"/>
    </row>
    <row r="185" spans="1:19" ht="17.25" thickBot="1">
      <c r="A185" s="162" t="s">
        <v>174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58"/>
      <c r="R185" s="258"/>
      <c r="S185" s="258"/>
    </row>
    <row r="186" spans="1:19" ht="17.25" thickBot="1">
      <c r="A186" s="162" t="s">
        <v>268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58"/>
      <c r="R186" s="258"/>
      <c r="S186" s="258"/>
    </row>
    <row r="187" spans="1:19" ht="17.25" thickBot="1">
      <c r="A187" s="162" t="s">
        <v>238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282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67"/>
      <c r="R188" s="268"/>
      <c r="S188" s="269"/>
    </row>
    <row r="189" spans="1:19">
      <c r="A189" s="161" t="s">
        <v>162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70"/>
      <c r="R189" s="271"/>
      <c r="S189" s="272"/>
    </row>
    <row r="190" spans="1:19" ht="17.25" thickBot="1">
      <c r="A190" s="162" t="s">
        <v>250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73"/>
      <c r="R190" s="274"/>
      <c r="S190" s="275"/>
    </row>
    <row r="191" spans="1:19" ht="17.25" thickBot="1">
      <c r="A191" s="162" t="s">
        <v>234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58"/>
      <c r="R191" s="258"/>
      <c r="S191" s="258"/>
    </row>
    <row r="192" spans="1:19" ht="17.25" thickBot="1">
      <c r="A192" s="162" t="s">
        <v>208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53"/>
      <c r="R192" s="253"/>
      <c r="S192" s="253"/>
    </row>
    <row r="193" spans="1:19" ht="17.25" thickBot="1">
      <c r="A193" s="163" t="s">
        <v>236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53"/>
      <c r="R193" s="253"/>
      <c r="S193" s="253"/>
    </row>
    <row r="194" spans="1:19" ht="17.25" thickBot="1">
      <c r="A194" s="162" t="s">
        <v>252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58"/>
      <c r="R194" s="258"/>
      <c r="S194" s="258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58"/>
      <c r="R195" s="258"/>
      <c r="S195" s="258"/>
    </row>
    <row r="196" spans="1:19" ht="17.25" thickBot="1">
      <c r="A196" s="162" t="s">
        <v>218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58"/>
      <c r="R196" s="258"/>
      <c r="S196" s="258"/>
    </row>
    <row r="197" spans="1:19">
      <c r="A197" s="162" t="s">
        <v>172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80"/>
      <c r="R197" s="281"/>
      <c r="S197" s="282"/>
    </row>
    <row r="198" spans="1:19" ht="17.25" thickBot="1">
      <c r="A198" s="130" t="s">
        <v>254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83"/>
      <c r="R198" s="284"/>
      <c r="S198" s="285"/>
    </row>
    <row r="199" spans="1:19" ht="17.25" thickBot="1">
      <c r="A199" s="132" t="s">
        <v>300</v>
      </c>
      <c r="B199" s="291">
        <f>$B$37</f>
        <v>100000</v>
      </c>
      <c r="C199" s="292"/>
      <c r="D199" s="26" t="s">
        <v>301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301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301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301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86"/>
      <c r="R199" s="287"/>
      <c r="S199" s="28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71" priority="157">
      <formula>AND($N17 &gt; 0, ISNUMBER($N17))</formula>
    </cfRule>
    <cfRule type="expression" dxfId="1270" priority="158">
      <formula>AND($N17 = 0 * ISNUMBER($N17))</formula>
    </cfRule>
    <cfRule type="expression" dxfId="1269" priority="159">
      <formula>AND($N17 &lt; 0, ISNUMBER($N17))</formula>
    </cfRule>
  </conditionalFormatting>
  <conditionalFormatting sqref="A17:F36">
    <cfRule type="expression" dxfId="1268" priority="166">
      <formula>AND($E17 &gt; 0, ISNUMBER($E17))</formula>
    </cfRule>
    <cfRule type="expression" dxfId="1267" priority="167">
      <formula>AND($E17 = 0 * ISNUMBER($E17))</formula>
    </cfRule>
    <cfRule type="expression" dxfId="1266" priority="168">
      <formula>AND($E17 &lt; 0, ISNUMBER($E17))</formula>
    </cfRule>
  </conditionalFormatting>
  <conditionalFormatting sqref="A17:C36 G17:I36">
    <cfRule type="expression" dxfId="1265" priority="163">
      <formula>AND($H17 &gt; 0, ISNUMBER($H17))</formula>
    </cfRule>
    <cfRule type="expression" dxfId="1264" priority="164">
      <formula>AND($H17 = 0 * ISNUMBER($H17))</formula>
    </cfRule>
    <cfRule type="expression" dxfId="1263" priority="165">
      <formula>AND($H17 &lt; 0, ISNUMBER($H17))</formula>
    </cfRule>
  </conditionalFormatting>
  <conditionalFormatting sqref="A17:C36 J17:L36">
    <cfRule type="expression" dxfId="1262" priority="160">
      <formula>AND($K17 &gt; 0, ISNUMBER($K17))</formula>
    </cfRule>
    <cfRule type="expression" dxfId="1261" priority="161">
      <formula>AND($K17 = 0 * ISNUMBER($K17))</formula>
    </cfRule>
    <cfRule type="expression" dxfId="1260" priority="162">
      <formula>AND($K17 &lt; 0, ISNUMBER($K17))</formula>
    </cfRule>
  </conditionalFormatting>
  <conditionalFormatting sqref="D15:F16 E37:F37">
    <cfRule type="expression" dxfId="1259" priority="154">
      <formula>$E$37 &gt; 0</formula>
    </cfRule>
    <cfRule type="expression" dxfId="1258" priority="155">
      <formula>$E$37 = 0</formula>
    </cfRule>
    <cfRule type="expression" dxfId="1257" priority="156">
      <formula>$E$37 &lt; 0</formula>
    </cfRule>
  </conditionalFormatting>
  <conditionalFormatting sqref="G15:I16 H37:I37">
    <cfRule type="expression" dxfId="1256" priority="151">
      <formula>$H$37 &gt; 0</formula>
    </cfRule>
    <cfRule type="expression" dxfId="1255" priority="152">
      <formula>$H$37 = 0</formula>
    </cfRule>
    <cfRule type="expression" dxfId="1254" priority="153">
      <formula>$H$37 &lt; 0</formula>
    </cfRule>
  </conditionalFormatting>
  <conditionalFormatting sqref="J15:L16 K37:L37">
    <cfRule type="expression" dxfId="1253" priority="148">
      <formula>$K$37 &gt; 0</formula>
    </cfRule>
    <cfRule type="expression" dxfId="1252" priority="149">
      <formula>$K$37 = 0</formula>
    </cfRule>
    <cfRule type="expression" dxfId="1251" priority="150">
      <formula>$K$37 &lt; 0</formula>
    </cfRule>
  </conditionalFormatting>
  <conditionalFormatting sqref="M15:O16 N37:O37">
    <cfRule type="expression" dxfId="1250" priority="145">
      <formula>$N$37 &gt; 0</formula>
    </cfRule>
    <cfRule type="expression" dxfId="1249" priority="146">
      <formula>$N$37 = 0</formula>
    </cfRule>
    <cfRule type="expression" dxfId="1248" priority="147">
      <formula>$N$37 &lt; 0</formula>
    </cfRule>
  </conditionalFormatting>
  <conditionalFormatting sqref="A44:C63 M44:O63">
    <cfRule type="expression" dxfId="1247" priority="133">
      <formula>AND($N44 &gt; 0, ISNUMBER($N44))</formula>
    </cfRule>
    <cfRule type="expression" dxfId="1246" priority="134">
      <formula>AND($N44 = 0 * ISNUMBER($N44))</formula>
    </cfRule>
    <cfRule type="expression" dxfId="1245" priority="135">
      <formula>AND($N44 &lt; 0, ISNUMBER($N44))</formula>
    </cfRule>
  </conditionalFormatting>
  <conditionalFormatting sqref="A44:F63">
    <cfRule type="expression" dxfId="1244" priority="142">
      <formula>AND($E44 &gt; 0, ISNUMBER($E44))</formula>
    </cfRule>
    <cfRule type="expression" dxfId="1243" priority="143">
      <formula>AND($E44 = 0 * ISNUMBER($E44))</formula>
    </cfRule>
    <cfRule type="expression" dxfId="1242" priority="144">
      <formula>AND($E44 &lt; 0, ISNUMBER($E44))</formula>
    </cfRule>
  </conditionalFormatting>
  <conditionalFormatting sqref="A44:C63 G44:I63">
    <cfRule type="expression" dxfId="1241" priority="139">
      <formula>AND($H44 &gt; 0, ISNUMBER($H44))</formula>
    </cfRule>
    <cfRule type="expression" dxfId="1240" priority="140">
      <formula>AND($H44 = 0 * ISNUMBER($H44))</formula>
    </cfRule>
    <cfRule type="expression" dxfId="1239" priority="141">
      <formula>AND($H44 &lt; 0, ISNUMBER($H44))</formula>
    </cfRule>
  </conditionalFormatting>
  <conditionalFormatting sqref="A44:C63 J44:L63">
    <cfRule type="expression" dxfId="1238" priority="136">
      <formula>AND($K44 &gt; 0, ISNUMBER($K44))</formula>
    </cfRule>
    <cfRule type="expression" dxfId="1237" priority="137">
      <formula>AND($K44 = 0 * ISNUMBER($K44))</formula>
    </cfRule>
    <cfRule type="expression" dxfId="1236" priority="138">
      <formula>AND($K44 &lt; 0, ISNUMBER($K44))</formula>
    </cfRule>
  </conditionalFormatting>
  <conditionalFormatting sqref="D42:F43 E64:F64">
    <cfRule type="expression" dxfId="1235" priority="130">
      <formula>$E$64 &gt; 0</formula>
    </cfRule>
    <cfRule type="expression" dxfId="1234" priority="131">
      <formula>$E$64 = 0</formula>
    </cfRule>
    <cfRule type="expression" dxfId="1233" priority="132">
      <formula>$E$64 &lt; 0</formula>
    </cfRule>
  </conditionalFormatting>
  <conditionalFormatting sqref="G42:I43 H64:I64">
    <cfRule type="expression" dxfId="1232" priority="127">
      <formula>$H$64 &gt; 0</formula>
    </cfRule>
    <cfRule type="expression" dxfId="1231" priority="128">
      <formula>$H$64 = 0</formula>
    </cfRule>
    <cfRule type="expression" dxfId="1230" priority="129">
      <formula>$H$64 &lt; 0</formula>
    </cfRule>
  </conditionalFormatting>
  <conditionalFormatting sqref="J42:L43 K64:L64">
    <cfRule type="expression" dxfId="1229" priority="124">
      <formula>$K$64 &gt; 0</formula>
    </cfRule>
    <cfRule type="expression" dxfId="1228" priority="125">
      <formula>$K$64 = 0</formula>
    </cfRule>
    <cfRule type="expression" dxfId="1227" priority="126">
      <formula>$K$64 &lt; 0</formula>
    </cfRule>
  </conditionalFormatting>
  <conditionalFormatting sqref="M42:O43 N64:O64">
    <cfRule type="expression" dxfId="1226" priority="121">
      <formula>$N$64 &gt; 0</formula>
    </cfRule>
    <cfRule type="expression" dxfId="1225" priority="122">
      <formula>$N$64 = 0</formula>
    </cfRule>
    <cfRule type="expression" dxfId="1224" priority="123">
      <formula>$N$64 &lt; 0</formula>
    </cfRule>
  </conditionalFormatting>
  <conditionalFormatting sqref="A71:C90 M71:O90">
    <cfRule type="expression" dxfId="1223" priority="109">
      <formula>AND($N71 &gt; 0, ISNUMBER($N71))</formula>
    </cfRule>
    <cfRule type="expression" dxfId="1222" priority="110">
      <formula>AND($N71 = 0 * ISNUMBER($N71))</formula>
    </cfRule>
    <cfRule type="expression" dxfId="1221" priority="111">
      <formula>AND($N71 &lt; 0, ISNUMBER($N71))</formula>
    </cfRule>
  </conditionalFormatting>
  <conditionalFormatting sqref="A71:F90">
    <cfRule type="expression" dxfId="1220" priority="118">
      <formula>AND($E71 &gt; 0, ISNUMBER($E71))</formula>
    </cfRule>
    <cfRule type="expression" dxfId="1219" priority="119">
      <formula>AND($E71 = 0 * ISNUMBER($E71))</formula>
    </cfRule>
    <cfRule type="expression" dxfId="1218" priority="120">
      <formula>AND($E71 &lt; 0, ISNUMBER($E71))</formula>
    </cfRule>
  </conditionalFormatting>
  <conditionalFormatting sqref="A71:C90 G71:I90">
    <cfRule type="expression" dxfId="1217" priority="115">
      <formula>AND($H71 &gt; 0, ISNUMBER($H71))</formula>
    </cfRule>
    <cfRule type="expression" dxfId="1216" priority="116">
      <formula>AND($H71 = 0 * ISNUMBER($H71))</formula>
    </cfRule>
    <cfRule type="expression" dxfId="1215" priority="117">
      <formula>AND($H71 &lt; 0, ISNUMBER($H71))</formula>
    </cfRule>
  </conditionalFormatting>
  <conditionalFormatting sqref="A71:C90 J71:L90">
    <cfRule type="expression" dxfId="1214" priority="112">
      <formula>AND($K71 &gt; 0, ISNUMBER($K71))</formula>
    </cfRule>
    <cfRule type="expression" dxfId="1213" priority="113">
      <formula>AND($K71 = 0 * ISNUMBER($K71))</formula>
    </cfRule>
    <cfRule type="expression" dxfId="1212" priority="114">
      <formula>AND($K71 &lt; 0, ISNUMBER($K71))</formula>
    </cfRule>
  </conditionalFormatting>
  <conditionalFormatting sqref="D69:F70 E91:F91">
    <cfRule type="expression" dxfId="1211" priority="106">
      <formula>$E$91 &gt; 0</formula>
    </cfRule>
    <cfRule type="expression" dxfId="1210" priority="107">
      <formula>$E$91 = 0</formula>
    </cfRule>
    <cfRule type="expression" dxfId="1209" priority="108">
      <formula>$E$91 &lt; 0</formula>
    </cfRule>
  </conditionalFormatting>
  <conditionalFormatting sqref="G69:I70 H91:I91">
    <cfRule type="expression" dxfId="1208" priority="103">
      <formula>$H$91 &gt; 0</formula>
    </cfRule>
    <cfRule type="expression" dxfId="1207" priority="104">
      <formula>$H$91 = 0</formula>
    </cfRule>
    <cfRule type="expression" dxfId="1206" priority="105">
      <formula>$H$91 &lt; 0</formula>
    </cfRule>
  </conditionalFormatting>
  <conditionalFormatting sqref="J69:L70 K91:L91">
    <cfRule type="expression" dxfId="1205" priority="100">
      <formula>$K$91 &gt; 0</formula>
    </cfRule>
    <cfRule type="expression" dxfId="1204" priority="101">
      <formula>$K$91 = 0</formula>
    </cfRule>
    <cfRule type="expression" dxfId="1203" priority="102">
      <formula>$K$91 &lt; 0</formula>
    </cfRule>
  </conditionalFormatting>
  <conditionalFormatting sqref="M69:O70 N91:O91">
    <cfRule type="expression" dxfId="1202" priority="97">
      <formula>$N$91 &gt; 0</formula>
    </cfRule>
    <cfRule type="expression" dxfId="1201" priority="98">
      <formula>$N$91 = 0</formula>
    </cfRule>
    <cfRule type="expression" dxfId="1200" priority="99">
      <formula>$N$91 &lt; 0</formula>
    </cfRule>
  </conditionalFormatting>
  <conditionalFormatting sqref="A98:C117 M98:O117">
    <cfRule type="expression" dxfId="1199" priority="85">
      <formula>AND($N98 &gt; 0, ISNUMBER($N98))</formula>
    </cfRule>
    <cfRule type="expression" dxfId="1198" priority="86">
      <formula>AND($N98 = 0 * ISNUMBER($N98))</formula>
    </cfRule>
    <cfRule type="expression" dxfId="1197" priority="87">
      <formula>AND($N98 &lt; 0, ISNUMBER($N98))</formula>
    </cfRule>
  </conditionalFormatting>
  <conditionalFormatting sqref="A98:F117">
    <cfRule type="expression" dxfId="1196" priority="94">
      <formula>AND($E98 &gt; 0, ISNUMBER($E98))</formula>
    </cfRule>
    <cfRule type="expression" dxfId="1195" priority="95">
      <formula>AND($E98 = 0 * ISNUMBER($E98))</formula>
    </cfRule>
    <cfRule type="expression" dxfId="1194" priority="96">
      <formula>AND($E98 &lt; 0, ISNUMBER($E98))</formula>
    </cfRule>
  </conditionalFormatting>
  <conditionalFormatting sqref="A98:C117 G98:I117">
    <cfRule type="expression" dxfId="1193" priority="91">
      <formula>AND($H98 &gt; 0, ISNUMBER($H98))</formula>
    </cfRule>
    <cfRule type="expression" dxfId="1192" priority="92">
      <formula>AND($H98 = 0 * ISNUMBER($H98))</formula>
    </cfRule>
    <cfRule type="expression" dxfId="1191" priority="93">
      <formula>AND($H98 &lt; 0, ISNUMBER($H98))</formula>
    </cfRule>
  </conditionalFormatting>
  <conditionalFormatting sqref="A98:C117 J98:L117">
    <cfRule type="expression" dxfId="1190" priority="88">
      <formula>AND($K98 &gt; 0, ISNUMBER($K98))</formula>
    </cfRule>
    <cfRule type="expression" dxfId="1189" priority="89">
      <formula>AND($K98 = 0 * ISNUMBER($K98))</formula>
    </cfRule>
    <cfRule type="expression" dxfId="1188" priority="90">
      <formula>AND($K98 &lt; 0, ISNUMBER($K98))</formula>
    </cfRule>
  </conditionalFormatting>
  <conditionalFormatting sqref="D96:F97 E118:F118">
    <cfRule type="expression" dxfId="1187" priority="82">
      <formula>$E$118 &gt; 0</formula>
    </cfRule>
    <cfRule type="expression" dxfId="1186" priority="83">
      <formula>$E$118 = 0</formula>
    </cfRule>
    <cfRule type="expression" dxfId="1185" priority="84">
      <formula>$E$118 &lt; 0</formula>
    </cfRule>
  </conditionalFormatting>
  <conditionalFormatting sqref="G96:I97 H118:I118">
    <cfRule type="expression" dxfId="1184" priority="79">
      <formula>$H$118 &gt; 0</formula>
    </cfRule>
    <cfRule type="expression" dxfId="1183" priority="80">
      <formula>$H$118 = 0</formula>
    </cfRule>
    <cfRule type="expression" dxfId="1182" priority="81">
      <formula>$H$118 &lt; 0</formula>
    </cfRule>
  </conditionalFormatting>
  <conditionalFormatting sqref="J96:L97 K118:L118">
    <cfRule type="expression" dxfId="1181" priority="76">
      <formula>$K$118 &gt; 0</formula>
    </cfRule>
    <cfRule type="expression" dxfId="1180" priority="77">
      <formula>$K$118 = 0</formula>
    </cfRule>
    <cfRule type="expression" dxfId="1179" priority="78">
      <formula>$K$118 &lt; 0</formula>
    </cfRule>
  </conditionalFormatting>
  <conditionalFormatting sqref="M96:O97 N118:O118">
    <cfRule type="expression" dxfId="1178" priority="73">
      <formula>$N$118 &gt; 0</formula>
    </cfRule>
    <cfRule type="expression" dxfId="1177" priority="74">
      <formula>$N$118 = 0</formula>
    </cfRule>
    <cfRule type="expression" dxfId="1176" priority="75">
      <formula>$N$118 &lt; 0</formula>
    </cfRule>
  </conditionalFormatting>
  <conditionalFormatting sqref="A125:C144 M125:O144">
    <cfRule type="expression" dxfId="1175" priority="61">
      <formula>AND($N125 &gt; 0, ISNUMBER($N125))</formula>
    </cfRule>
    <cfRule type="expression" dxfId="1174" priority="62">
      <formula>AND($N125 = 0 * ISNUMBER($N125))</formula>
    </cfRule>
    <cfRule type="expression" dxfId="1173" priority="63">
      <formula>AND($N125 &lt; 0, ISNUMBER($N125))</formula>
    </cfRule>
  </conditionalFormatting>
  <conditionalFormatting sqref="A125:F144">
    <cfRule type="expression" dxfId="1172" priority="70">
      <formula>AND($E125 &gt; 0, ISNUMBER($E125))</formula>
    </cfRule>
    <cfRule type="expression" dxfId="1171" priority="71">
      <formula>AND($E125 = 0 * ISNUMBER($E125))</formula>
    </cfRule>
    <cfRule type="expression" dxfId="1170" priority="72">
      <formula>AND($E125 &lt; 0, ISNUMBER($E125))</formula>
    </cfRule>
  </conditionalFormatting>
  <conditionalFormatting sqref="A125:C144 G125:I144">
    <cfRule type="expression" dxfId="1169" priority="67">
      <formula>AND($H125 &gt; 0, ISNUMBER($H125))</formula>
    </cfRule>
    <cfRule type="expression" dxfId="1168" priority="68">
      <formula>AND($H125 = 0 * ISNUMBER($H125))</formula>
    </cfRule>
    <cfRule type="expression" dxfId="1167" priority="69">
      <formula>AND($H125 &lt; 0, ISNUMBER($H125))</formula>
    </cfRule>
  </conditionalFormatting>
  <conditionalFormatting sqref="A125:C144 J125:L144">
    <cfRule type="expression" dxfId="1166" priority="64">
      <formula>AND($K125 &gt; 0, ISNUMBER($K125))</formula>
    </cfRule>
    <cfRule type="expression" dxfId="1165" priority="65">
      <formula>AND($K125 = 0 * ISNUMBER($K125))</formula>
    </cfRule>
    <cfRule type="expression" dxfId="1164" priority="66">
      <formula>AND($K125 &lt; 0, ISNUMBER($K125))</formula>
    </cfRule>
  </conditionalFormatting>
  <conditionalFormatting sqref="D123:F124 E145:F145">
    <cfRule type="expression" dxfId="1163" priority="58">
      <formula>$E$145 &gt; 0</formula>
    </cfRule>
    <cfRule type="expression" dxfId="1162" priority="59">
      <formula>$E$145 = 0</formula>
    </cfRule>
    <cfRule type="expression" dxfId="1161" priority="60">
      <formula>$E$145 &lt; 0</formula>
    </cfRule>
  </conditionalFormatting>
  <conditionalFormatting sqref="G123:I124 H145:I145">
    <cfRule type="expression" dxfId="1160" priority="55">
      <formula>$H$145 &gt; 0</formula>
    </cfRule>
    <cfRule type="expression" dxfId="1159" priority="56">
      <formula>$H$145 = 0</formula>
    </cfRule>
    <cfRule type="expression" dxfId="1158" priority="57">
      <formula>$H$145 &lt; 0</formula>
    </cfRule>
  </conditionalFormatting>
  <conditionalFormatting sqref="J123:L124 K145:L145">
    <cfRule type="expression" dxfId="1157" priority="52">
      <formula>$K$145 &gt; 0</formula>
    </cfRule>
    <cfRule type="expression" dxfId="1156" priority="53">
      <formula>$K$145 = 0</formula>
    </cfRule>
    <cfRule type="expression" dxfId="1155" priority="54">
      <formula>$K$145 &lt; 0</formula>
    </cfRule>
  </conditionalFormatting>
  <conditionalFormatting sqref="M123:O124 N145:O145">
    <cfRule type="expression" dxfId="1154" priority="49">
      <formula>$N$145 &gt; 0</formula>
    </cfRule>
    <cfRule type="expression" dxfId="1153" priority="50">
      <formula>$N$145 = 0</formula>
    </cfRule>
    <cfRule type="expression" dxfId="1152" priority="51">
      <formula>$N$145 &lt; 0</formula>
    </cfRule>
  </conditionalFormatting>
  <conditionalFormatting sqref="A152:C171 M152:O171">
    <cfRule type="expression" dxfId="1151" priority="37">
      <formula>AND($N152 &gt; 0, ISNUMBER($N152))</formula>
    </cfRule>
    <cfRule type="expression" dxfId="1150" priority="38">
      <formula>AND($N152 = 0 * ISNUMBER($N152))</formula>
    </cfRule>
    <cfRule type="expression" dxfId="1149" priority="39">
      <formula>AND($N152 &lt; 0, ISNUMBER($N152))</formula>
    </cfRule>
  </conditionalFormatting>
  <conditionalFormatting sqref="A152:F171">
    <cfRule type="expression" dxfId="1148" priority="46">
      <formula>AND($E152 &gt; 0, ISNUMBER($E152))</formula>
    </cfRule>
    <cfRule type="expression" dxfId="1147" priority="47">
      <formula>AND($E152 = 0 * ISNUMBER($E152))</formula>
    </cfRule>
    <cfRule type="expression" dxfId="1146" priority="48">
      <formula>AND($E152 &lt; 0, ISNUMBER($E152))</formula>
    </cfRule>
  </conditionalFormatting>
  <conditionalFormatting sqref="A152:C171 G152:I171">
    <cfRule type="expression" dxfId="1145" priority="43">
      <formula>AND($H152 &gt; 0, ISNUMBER($H152))</formula>
    </cfRule>
    <cfRule type="expression" dxfId="1144" priority="44">
      <formula>AND($H152 = 0 * ISNUMBER($H152))</formula>
    </cfRule>
    <cfRule type="expression" dxfId="1143" priority="45">
      <formula>AND($H152 &lt; 0, ISNUMBER($H152))</formula>
    </cfRule>
  </conditionalFormatting>
  <conditionalFormatting sqref="A152:C171 J152:L171">
    <cfRule type="expression" dxfId="1142" priority="40">
      <formula>AND($K152 &gt; 0, ISNUMBER($K152))</formula>
    </cfRule>
    <cfRule type="expression" dxfId="1141" priority="41">
      <formula>AND($K152 = 0 * ISNUMBER($K152))</formula>
    </cfRule>
    <cfRule type="expression" dxfId="1140" priority="42">
      <formula>AND($K152 &lt; 0, ISNUMBER($K152))</formula>
    </cfRule>
  </conditionalFormatting>
  <conditionalFormatting sqref="D150:F151 E172:F172">
    <cfRule type="expression" dxfId="1139" priority="34">
      <formula>$E$172 &gt; 0</formula>
    </cfRule>
    <cfRule type="expression" dxfId="1138" priority="35">
      <formula>$E$172 = 0</formula>
    </cfRule>
    <cfRule type="expression" dxfId="1137" priority="36">
      <formula>$E$172 &lt; 0</formula>
    </cfRule>
  </conditionalFormatting>
  <conditionalFormatting sqref="G150:I151 H172:I172">
    <cfRule type="expression" dxfId="1136" priority="31">
      <formula>$H$172 &gt; 0</formula>
    </cfRule>
    <cfRule type="expression" dxfId="1135" priority="32">
      <formula>$H$172 = 0</formula>
    </cfRule>
    <cfRule type="expression" dxfId="1134" priority="33">
      <formula>$H$172 &lt; 0</formula>
    </cfRule>
  </conditionalFormatting>
  <conditionalFormatting sqref="J150:L151 K172:L172">
    <cfRule type="expression" dxfId="1133" priority="28">
      <formula>$K$172 &gt; 0</formula>
    </cfRule>
    <cfRule type="expression" dxfId="1132" priority="29">
      <formula>$K$172 = 0</formula>
    </cfRule>
    <cfRule type="expression" dxfId="1131" priority="30">
      <formula>$K$172 &lt; 0</formula>
    </cfRule>
  </conditionalFormatting>
  <conditionalFormatting sqref="M150:O151 N172:O172">
    <cfRule type="expression" dxfId="1130" priority="25">
      <formula>$N$172 &gt; 0</formula>
    </cfRule>
    <cfRule type="expression" dxfId="1129" priority="26">
      <formula>$N$172 = 0</formula>
    </cfRule>
    <cfRule type="expression" dxfId="1128" priority="27">
      <formula>$N$172 &lt; 0</formula>
    </cfRule>
  </conditionalFormatting>
  <conditionalFormatting sqref="A179:C198 M179:O198">
    <cfRule type="expression" dxfId="1127" priority="13">
      <formula>AND($N179 &gt; 0, ISNUMBER($N179))</formula>
    </cfRule>
    <cfRule type="expression" dxfId="1126" priority="14">
      <formula>AND($N179 = 0 * ISNUMBER($N179))</formula>
    </cfRule>
    <cfRule type="expression" dxfId="1125" priority="15">
      <formula>AND($N179 &lt; 0, ISNUMBER($N179))</formula>
    </cfRule>
  </conditionalFormatting>
  <conditionalFormatting sqref="A179:F198">
    <cfRule type="expression" dxfId="1124" priority="22">
      <formula>AND($E179 &gt; 0, ISNUMBER($E179))</formula>
    </cfRule>
    <cfRule type="expression" dxfId="1123" priority="23">
      <formula>AND($E179 = 0 * ISNUMBER($E179))</formula>
    </cfRule>
    <cfRule type="expression" dxfId="1122" priority="24">
      <formula>AND($E179 &lt; 0, ISNUMBER($E179))</formula>
    </cfRule>
  </conditionalFormatting>
  <conditionalFormatting sqref="A179:C198 G179:I198">
    <cfRule type="expression" dxfId="1121" priority="19">
      <formula>AND($H179 &gt; 0, ISNUMBER($H179))</formula>
    </cfRule>
    <cfRule type="expression" dxfId="1120" priority="20">
      <formula>AND($H179 = 0 * ISNUMBER($H179))</formula>
    </cfRule>
    <cfRule type="expression" dxfId="1119" priority="21">
      <formula>AND($H179 &lt; 0, ISNUMBER($H179))</formula>
    </cfRule>
  </conditionalFormatting>
  <conditionalFormatting sqref="A179:C198 J179:L198">
    <cfRule type="expression" dxfId="1118" priority="16">
      <formula>AND($K179 &gt; 0, ISNUMBER($K179))</formula>
    </cfRule>
    <cfRule type="expression" dxfId="1117" priority="17">
      <formula>AND($K179 = 0 * ISNUMBER($K179))</formula>
    </cfRule>
    <cfRule type="expression" dxfId="1116" priority="18">
      <formula>AND($K179 &lt; 0, ISNUMBER($K179))</formula>
    </cfRule>
  </conditionalFormatting>
  <conditionalFormatting sqref="D177:F178 E199:F199">
    <cfRule type="expression" dxfId="1115" priority="10">
      <formula>$E$199 &gt; 0</formula>
    </cfRule>
    <cfRule type="expression" dxfId="1114" priority="11">
      <formula>$E$199 = 0</formula>
    </cfRule>
    <cfRule type="expression" dxfId="1113" priority="12">
      <formula>$E$199 &lt; 0</formula>
    </cfRule>
  </conditionalFormatting>
  <conditionalFormatting sqref="G177:I178 H199:I199">
    <cfRule type="expression" dxfId="1112" priority="7">
      <formula>$H$199 &gt; 0</formula>
    </cfRule>
    <cfRule type="expression" dxfId="1111" priority="8">
      <formula>$H$199 = 0</formula>
    </cfRule>
    <cfRule type="expression" dxfId="1110" priority="9">
      <formula>$H$199 &lt; 0</formula>
    </cfRule>
  </conditionalFormatting>
  <conditionalFormatting sqref="J177:L178 K199:L199">
    <cfRule type="expression" dxfId="1109" priority="4">
      <formula>$K$199 &gt; 0</formula>
    </cfRule>
    <cfRule type="expression" dxfId="1108" priority="5">
      <formula>$K$199 = 0</formula>
    </cfRule>
    <cfRule type="expression" dxfId="1107" priority="6">
      <formula>$K$199 &lt; 0</formula>
    </cfRule>
  </conditionalFormatting>
  <conditionalFormatting sqref="M177:O178 N199:O199">
    <cfRule type="expression" dxfId="1106" priority="1">
      <formula>$N$199 &gt; 0</formula>
    </cfRule>
    <cfRule type="expression" dxfId="1105" priority="2">
      <formula>$N$199 = 0</formula>
    </cfRule>
    <cfRule type="expression" dxfId="11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44360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350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358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48"/>
      <c r="I3" s="249"/>
      <c r="J3" s="4" t="s">
        <v>7</v>
      </c>
      <c r="K3" s="244" t="s">
        <v>351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352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349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48"/>
      <c r="I5" s="249"/>
      <c r="J5" s="4" t="s">
        <v>15</v>
      </c>
      <c r="K5" s="244" t="s">
        <v>353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354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48"/>
      <c r="I7" s="249"/>
      <c r="J7" s="4" t="s">
        <v>21</v>
      </c>
      <c r="K7" s="244" t="s">
        <v>355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/>
      <c r="L8" s="245"/>
      <c r="M8" s="245"/>
      <c r="N8" s="245"/>
      <c r="O8" s="246"/>
      <c r="Q8" s="232" t="s">
        <v>27</v>
      </c>
      <c r="R8" s="234"/>
    </row>
    <row r="9" spans="1:19" ht="17.25" thickBot="1">
      <c r="A9" s="118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48"/>
      <c r="I9" s="249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 t="s">
        <v>356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50" t="s">
        <v>357</v>
      </c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48"/>
      <c r="I11" s="249"/>
      <c r="J11" s="7" t="s">
        <v>32</v>
      </c>
      <c r="K11" s="250" t="s">
        <v>348</v>
      </c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208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97" t="s">
        <v>39</v>
      </c>
      <c r="B15" s="298" t="str">
        <f>TEXT($G$1, "[$-ko-KR]yyyy-mm-dd(ddd) ") &amp; "오전 00:00"</f>
        <v>2021-06-13(일) 오전 00:00</v>
      </c>
      <c r="C15" s="299"/>
      <c r="D15" s="255" t="str">
        <f>TEXT($G$1, "[$-ko-KR]yyyy-mm-dd(ddd) ") &amp; "오후 14:00"</f>
        <v>2021-06-13(일) 오후 14:00</v>
      </c>
      <c r="E15" s="256"/>
      <c r="F15" s="257"/>
      <c r="G15" s="255" t="str">
        <f>TEXT($G$1, "[$-ko-KR]yyyy-mm-dd(ddd) ") &amp; "오후 19:00"</f>
        <v>2021-06-13(일) 오후 19:00</v>
      </c>
      <c r="H15" s="256"/>
      <c r="I15" s="257"/>
      <c r="J15" s="255" t="str">
        <f>TEXT($G$1, "[$-ko-KR]yyyy-mm-dd(ddd) ") &amp; "오후 21:00"</f>
        <v>2021-06-13(일) 오후 21:00</v>
      </c>
      <c r="K15" s="256"/>
      <c r="L15" s="257"/>
      <c r="M15" s="255" t="str">
        <f>TEXT($G$1+1, "[$-ko-KR]yyyy-mm-dd(ddd) ") &amp; "오전 00:00"</f>
        <v>2021-06-14(월) 오전 00:00</v>
      </c>
      <c r="N15" s="256"/>
      <c r="O15" s="257"/>
      <c r="Q15" s="253"/>
      <c r="R15" s="253"/>
      <c r="S15" s="253"/>
    </row>
    <row r="16" spans="1:19" ht="17.25" customHeight="1" thickBot="1">
      <c r="A16" s="29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53"/>
      <c r="R17" s="253"/>
      <c r="S17" s="25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53"/>
      <c r="R18" s="253"/>
      <c r="S18" s="253"/>
    </row>
    <row r="19" spans="1:19" ht="17.25" customHeight="1" thickBot="1">
      <c r="A19" s="162" t="s">
        <v>202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58"/>
      <c r="R19" s="258"/>
      <c r="S19" s="258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58"/>
      <c r="R20" s="258"/>
      <c r="S20" s="258"/>
    </row>
    <row r="21" spans="1:19" ht="17.25" customHeight="1" thickBot="1">
      <c r="A21" s="163" t="s">
        <v>246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58"/>
      <c r="R21" s="258"/>
      <c r="S21" s="25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8"/>
      <c r="R22" s="258"/>
      <c r="S22" s="25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8"/>
      <c r="R23" s="258"/>
      <c r="S23" s="25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8"/>
      <c r="R24" s="258"/>
      <c r="S24" s="25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8"/>
      <c r="R29" s="258"/>
      <c r="S29" s="25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8"/>
      <c r="R32" s="258"/>
      <c r="S32" s="25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208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93" t="s">
        <v>55</v>
      </c>
      <c r="B42" s="295" t="str">
        <f>TEXT($G$1, "[$-ko-KR]yyyy-mm-dd(ddd) ") &amp; "오전 00:00"</f>
        <v>2021-06-13(일) 오전 00:00</v>
      </c>
      <c r="C42" s="296"/>
      <c r="D42" s="255" t="str">
        <f>TEXT($G$1, "[$-ko-KR]yyyy-mm-dd(ddd) ") &amp; "오후 14:00"</f>
        <v>2021-06-13(일) 오후 14:00</v>
      </c>
      <c r="E42" s="256"/>
      <c r="F42" s="257"/>
      <c r="G42" s="255" t="str">
        <f>TEXT($G$1, "[$-ko-KR]yyyy-mm-dd(ddd) ") &amp; "오후 19:00"</f>
        <v>2021-06-13(일) 오후 19:00</v>
      </c>
      <c r="H42" s="256"/>
      <c r="I42" s="257"/>
      <c r="J42" s="255" t="str">
        <f>TEXT($G$1, "[$-ko-KR]yyyy-mm-dd(ddd) ") &amp; "오후 21:00"</f>
        <v>2021-06-13(일) 오후 21:00</v>
      </c>
      <c r="K42" s="256"/>
      <c r="L42" s="257"/>
      <c r="M42" s="255" t="str">
        <f>TEXT($G$1+1, "[$-ko-KR]yyyy-mm-dd(ddd) ") &amp; "오전 00:00"</f>
        <v>2021-06-14(월) 오전 00:00</v>
      </c>
      <c r="N42" s="256"/>
      <c r="O42" s="257"/>
      <c r="Q42" s="253"/>
      <c r="R42" s="253"/>
      <c r="S42" s="253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9" t="s">
        <v>58</v>
      </c>
      <c r="H43" s="210" t="s">
        <v>298</v>
      </c>
      <c r="I43" s="21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61" t="s">
        <v>264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53"/>
      <c r="R44" s="253"/>
      <c r="S44" s="253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53"/>
      <c r="R45" s="253"/>
      <c r="S45" s="253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58"/>
      <c r="R46" s="258"/>
      <c r="S46" s="258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58"/>
      <c r="R47" s="258"/>
      <c r="S47" s="258"/>
    </row>
    <row r="48" spans="1:19" ht="17.25" customHeight="1" thickBot="1">
      <c r="A48" s="163" t="s">
        <v>278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58"/>
      <c r="R48" s="258"/>
      <c r="S48" s="258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58"/>
      <c r="R49" s="258"/>
      <c r="S49" s="258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58"/>
      <c r="R50" s="258"/>
      <c r="S50" s="258"/>
    </row>
    <row r="51" spans="1:19" ht="17.25" customHeight="1" thickBot="1">
      <c r="A51" s="162" t="s">
        <v>220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58"/>
      <c r="R51" s="258"/>
      <c r="S51" s="258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260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67"/>
      <c r="R53" s="268"/>
      <c r="S53" s="269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70"/>
      <c r="R54" s="271"/>
      <c r="S54" s="272"/>
    </row>
    <row r="55" spans="1:19" ht="17.25" customHeight="1" thickBot="1">
      <c r="A55" s="162" t="s">
        <v>168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73"/>
      <c r="R55" s="274"/>
      <c r="S55" s="275"/>
    </row>
    <row r="56" spans="1:19" ht="17.25" customHeight="1" thickBot="1">
      <c r="A56" s="162" t="s">
        <v>186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58"/>
      <c r="R56" s="258"/>
      <c r="S56" s="258"/>
    </row>
    <row r="57" spans="1:19" ht="17.25" customHeight="1" thickBot="1">
      <c r="A57" s="162" t="s">
        <v>212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53"/>
      <c r="R57" s="253"/>
      <c r="S57" s="253"/>
    </row>
    <row r="58" spans="1:19" ht="17.25" customHeight="1" thickBot="1">
      <c r="A58" s="163" t="s">
        <v>228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53"/>
      <c r="R58" s="253"/>
      <c r="S58" s="253"/>
    </row>
    <row r="59" spans="1:19" ht="17.25" customHeight="1" thickBot="1">
      <c r="A59" s="162" t="s">
        <v>230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58"/>
      <c r="R59" s="258"/>
      <c r="S59" s="258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58"/>
      <c r="R60" s="258"/>
      <c r="S60" s="258"/>
    </row>
    <row r="61" spans="1:19" ht="17.25" customHeight="1" thickBot="1">
      <c r="A61" s="162" t="s">
        <v>202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58"/>
      <c r="R61" s="258"/>
      <c r="S61" s="258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80"/>
      <c r="R62" s="281"/>
      <c r="S62" s="282"/>
    </row>
    <row r="63" spans="1:19" ht="17.25" customHeight="1" thickBot="1">
      <c r="A63" s="130" t="s">
        <v>196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83"/>
      <c r="R63" s="284"/>
      <c r="S63" s="285"/>
    </row>
    <row r="64" spans="1:19" ht="17.25" customHeight="1" thickBot="1">
      <c r="A64" s="132" t="s">
        <v>300</v>
      </c>
      <c r="B64" s="291">
        <f>$B$37</f>
        <v>100000</v>
      </c>
      <c r="C64" s="292"/>
      <c r="D64" s="26" t="s">
        <v>301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301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301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301</v>
      </c>
      <c r="N64" s="27">
        <f>IF(COUNT(N44:N63), SUM(N44:N63) / COUNT(N44:N63), 0)</f>
        <v>-4.4949914930421948E-2</v>
      </c>
      <c r="O64" s="28">
        <f>SUM(O44:O63)</f>
        <v>-89899.829860843907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208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93" t="s">
        <v>55</v>
      </c>
      <c r="B69" s="295" t="str">
        <f>TEXT($G$1, "[$-ko-KR]yyyy-mm-dd(ddd) ") &amp; "오전 00:00"</f>
        <v>2021-06-13(일) 오전 00:00</v>
      </c>
      <c r="C69" s="296"/>
      <c r="D69" s="255" t="str">
        <f>TEXT($G$1, "[$-ko-KR]yyyy-mm-dd(ddd) ") &amp; "오후 14:00"</f>
        <v>2021-06-13(일) 오후 14:00</v>
      </c>
      <c r="E69" s="256"/>
      <c r="F69" s="257"/>
      <c r="G69" s="255" t="str">
        <f>TEXT($G$1, "[$-ko-KR]yyyy-mm-dd(ddd) ") &amp; "오후 19:00"</f>
        <v>2021-06-13(일) 오후 19:00</v>
      </c>
      <c r="H69" s="256"/>
      <c r="I69" s="257"/>
      <c r="J69" s="255" t="str">
        <f>TEXT($G$1, "[$-ko-KR]yyyy-mm-dd(ddd) ") &amp; "오후 21:00"</f>
        <v>2021-06-13(일) 오후 21:00</v>
      </c>
      <c r="K69" s="256"/>
      <c r="L69" s="257"/>
      <c r="M69" s="255" t="str">
        <f>TEXT($G$1+1, "[$-ko-KR]yyyy-mm-dd(ddd) ") &amp; "오전 00:00"</f>
        <v>2021-06-14(월) 오전 00:00</v>
      </c>
      <c r="N69" s="256"/>
      <c r="O69" s="257"/>
      <c r="Q69" s="253"/>
      <c r="R69" s="253"/>
      <c r="S69" s="253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9" t="s">
        <v>58</v>
      </c>
      <c r="H70" s="210" t="s">
        <v>298</v>
      </c>
      <c r="I70" s="21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53"/>
      <c r="R71" s="253"/>
      <c r="S71" s="253"/>
    </row>
    <row r="72" spans="1:19" ht="17.25" thickBot="1">
      <c r="A72" s="162" t="s">
        <v>280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53"/>
      <c r="R72" s="253"/>
      <c r="S72" s="253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58"/>
      <c r="R73" s="258"/>
      <c r="S73" s="258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58"/>
      <c r="R74" s="258"/>
      <c r="S74" s="258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58"/>
      <c r="R75" s="258"/>
      <c r="S75" s="258"/>
    </row>
    <row r="76" spans="1:19" ht="17.25" thickBot="1">
      <c r="A76" s="162" t="s">
        <v>296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58"/>
      <c r="R76" s="258"/>
      <c r="S76" s="258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58"/>
      <c r="R77" s="258"/>
      <c r="S77" s="258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58"/>
      <c r="R78" s="258"/>
      <c r="S78" s="258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67"/>
      <c r="R80" s="268"/>
      <c r="S80" s="269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70"/>
      <c r="R81" s="271"/>
      <c r="S81" s="272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73"/>
      <c r="R82" s="274"/>
      <c r="S82" s="275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58"/>
      <c r="R83" s="258"/>
      <c r="S83" s="258"/>
    </row>
    <row r="84" spans="1:19" ht="17.25" thickBot="1">
      <c r="A84" s="162" t="s">
        <v>176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53"/>
      <c r="R84" s="253"/>
      <c r="S84" s="253"/>
    </row>
    <row r="85" spans="1:19" ht="17.25" thickBot="1">
      <c r="A85" s="163" t="s">
        <v>270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53"/>
      <c r="R85" s="253"/>
      <c r="S85" s="253"/>
    </row>
    <row r="86" spans="1:19" ht="17.25" thickBot="1">
      <c r="A86" s="162" t="s">
        <v>284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58"/>
      <c r="R86" s="258"/>
      <c r="S86" s="258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58"/>
      <c r="R87" s="258"/>
      <c r="S87" s="258"/>
    </row>
    <row r="88" spans="1:19" ht="17.25" thickBot="1">
      <c r="A88" s="162" t="s">
        <v>258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58"/>
      <c r="R88" s="258"/>
      <c r="S88" s="258"/>
    </row>
    <row r="89" spans="1:19">
      <c r="A89" s="162" t="s">
        <v>216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80"/>
      <c r="R89" s="281"/>
      <c r="S89" s="282"/>
    </row>
    <row r="90" spans="1:19" ht="17.25" thickBot="1">
      <c r="A90" s="130" t="s">
        <v>170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83"/>
      <c r="R90" s="284"/>
      <c r="S90" s="285"/>
    </row>
    <row r="91" spans="1:19" ht="17.25" thickBot="1">
      <c r="A91" s="132" t="s">
        <v>300</v>
      </c>
      <c r="B91" s="291">
        <f>$B$37</f>
        <v>100000</v>
      </c>
      <c r="C91" s="292"/>
      <c r="D91" s="26" t="s">
        <v>301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301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301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301</v>
      </c>
      <c r="N91" s="27">
        <f>IF(COUNT(N71:N90), SUM(N71:N90) / COUNT(N71:N90), 0)</f>
        <v>-4.3828638843510801E-3</v>
      </c>
      <c r="O91" s="28">
        <f>SUM(O71:O90)</f>
        <v>-8765.7277687021669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208" t="s">
        <v>297</v>
      </c>
      <c r="B95" s="232" t="s">
        <v>49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93" t="s">
        <v>55</v>
      </c>
      <c r="B96" s="295" t="str">
        <f>TEXT($G$1, "[$-ko-KR]yyyy-mm-dd(ddd) ") &amp; "오전 00:00"</f>
        <v>2021-06-13(일) 오전 00:00</v>
      </c>
      <c r="C96" s="296"/>
      <c r="D96" s="255" t="str">
        <f>TEXT($G$1, "[$-ko-KR]yyyy-mm-dd(ddd) ") &amp; "오후 14:00"</f>
        <v>2021-06-13(일) 오후 14:00</v>
      </c>
      <c r="E96" s="256"/>
      <c r="F96" s="257"/>
      <c r="G96" s="255" t="str">
        <f>TEXT($G$1, "[$-ko-KR]yyyy-mm-dd(ddd) ") &amp; "오후 19:00"</f>
        <v>2021-06-13(일) 오후 19:00</v>
      </c>
      <c r="H96" s="256"/>
      <c r="I96" s="257"/>
      <c r="J96" s="255" t="str">
        <f>TEXT($G$1, "[$-ko-KR]yyyy-mm-dd(ddd) ") &amp; "오후 21:00"</f>
        <v>2021-06-13(일) 오후 21:00</v>
      </c>
      <c r="K96" s="256"/>
      <c r="L96" s="257"/>
      <c r="M96" s="255" t="str">
        <f>TEXT($G$1+1, "[$-ko-KR]yyyy-mm-dd(ddd) ") &amp; "오전 00:00"</f>
        <v>2021-06-14(월) 오전 00:00</v>
      </c>
      <c r="N96" s="256"/>
      <c r="O96" s="257"/>
      <c r="Q96" s="253"/>
      <c r="R96" s="253"/>
      <c r="S96" s="253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9" t="s">
        <v>58</v>
      </c>
      <c r="H97" s="210" t="s">
        <v>298</v>
      </c>
      <c r="I97" s="21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61" t="s">
        <v>264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53"/>
      <c r="R98" s="253"/>
      <c r="S98" s="253"/>
    </row>
    <row r="99" spans="1:19" ht="17.25" thickBot="1">
      <c r="A99" s="162" t="s">
        <v>164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53"/>
      <c r="R99" s="253"/>
      <c r="S99" s="253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58"/>
      <c r="R100" s="258"/>
      <c r="S100" s="258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58"/>
      <c r="R101" s="258"/>
      <c r="S101" s="258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58"/>
      <c r="R102" s="258"/>
      <c r="S102" s="258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58"/>
      <c r="R103" s="258"/>
      <c r="S103" s="258"/>
    </row>
    <row r="104" spans="1:19" ht="17.25" thickBot="1">
      <c r="A104" s="162" t="s">
        <v>184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58"/>
      <c r="R104" s="258"/>
      <c r="S104" s="258"/>
    </row>
    <row r="105" spans="1:19" ht="17.25" thickBot="1">
      <c r="A105" s="162" t="s">
        <v>280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58"/>
      <c r="R105" s="258"/>
      <c r="S105" s="258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67"/>
      <c r="R107" s="268"/>
      <c r="S107" s="269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70"/>
      <c r="R108" s="271"/>
      <c r="S108" s="272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73"/>
      <c r="R109" s="274"/>
      <c r="S109" s="275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58"/>
      <c r="R110" s="258"/>
      <c r="S110" s="258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53"/>
      <c r="R111" s="253"/>
      <c r="S111" s="253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53"/>
      <c r="R112" s="253"/>
      <c r="S112" s="253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58"/>
      <c r="R113" s="258"/>
      <c r="S113" s="258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58"/>
      <c r="R114" s="258"/>
      <c r="S114" s="258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58"/>
      <c r="R115" s="258"/>
      <c r="S115" s="258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80"/>
      <c r="R116" s="281"/>
      <c r="S116" s="282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83"/>
      <c r="R117" s="284"/>
      <c r="S117" s="285"/>
    </row>
    <row r="118" spans="1:19" ht="17.25" thickBot="1">
      <c r="A118" s="132" t="s">
        <v>300</v>
      </c>
      <c r="B118" s="291">
        <f>$B$37</f>
        <v>100000</v>
      </c>
      <c r="C118" s="292"/>
      <c r="D118" s="26" t="s">
        <v>301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301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301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301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208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93" t="s">
        <v>55</v>
      </c>
      <c r="B123" s="295" t="str">
        <f>TEXT($G$1, "[$-ko-KR]yyyy-mm-dd(ddd) ") &amp; "오전 00:00"</f>
        <v>2021-06-13(일) 오전 00:00</v>
      </c>
      <c r="C123" s="296"/>
      <c r="D123" s="255" t="str">
        <f>TEXT($G$1, "[$-ko-KR]yyyy-mm-dd(ddd) ") &amp; "오후 14:00"</f>
        <v>2021-06-13(일) 오후 14:00</v>
      </c>
      <c r="E123" s="256"/>
      <c r="F123" s="257"/>
      <c r="G123" s="255" t="str">
        <f>TEXT($G$1, "[$-ko-KR]yyyy-mm-dd(ddd) ") &amp; "오후 19:00"</f>
        <v>2021-06-13(일) 오후 19:00</v>
      </c>
      <c r="H123" s="256"/>
      <c r="I123" s="257"/>
      <c r="J123" s="255" t="str">
        <f>TEXT($G$1, "[$-ko-KR]yyyy-mm-dd(ddd) ") &amp; "오후 21:00"</f>
        <v>2021-06-13(일) 오후 21:00</v>
      </c>
      <c r="K123" s="256"/>
      <c r="L123" s="257"/>
      <c r="M123" s="255" t="str">
        <f>TEXT($G$1+1, "[$-ko-KR]yyyy-mm-dd(ddd) ") &amp; "오전 00:00"</f>
        <v>2021-06-14(월) 오전 00:00</v>
      </c>
      <c r="N123" s="256"/>
      <c r="O123" s="257"/>
      <c r="Q123" s="253"/>
      <c r="R123" s="253"/>
      <c r="S123" s="253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9" t="s">
        <v>58</v>
      </c>
      <c r="H124" s="210" t="s">
        <v>298</v>
      </c>
      <c r="I124" s="21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53"/>
      <c r="R125" s="253"/>
      <c r="S125" s="253"/>
    </row>
    <row r="126" spans="1:19" ht="17.25" thickBot="1">
      <c r="A126" s="162" t="s">
        <v>202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53"/>
      <c r="R126" s="253"/>
      <c r="S126" s="253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58"/>
      <c r="R127" s="258"/>
      <c r="S127" s="258"/>
    </row>
    <row r="128" spans="1:19" ht="17.25" thickBot="1">
      <c r="A128" s="162" t="s">
        <v>196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58"/>
      <c r="R128" s="258"/>
      <c r="S128" s="258"/>
    </row>
    <row r="129" spans="1:19" ht="17.25" thickBot="1">
      <c r="A129" s="163" t="s">
        <v>232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58"/>
      <c r="R129" s="258"/>
      <c r="S129" s="258"/>
    </row>
    <row r="130" spans="1:19" ht="17.25" thickBot="1">
      <c r="A130" s="162" t="s">
        <v>268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58"/>
      <c r="R130" s="258"/>
      <c r="S130" s="258"/>
    </row>
    <row r="131" spans="1:19" ht="17.25" thickBot="1">
      <c r="A131" s="162" t="s">
        <v>282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58"/>
      <c r="R131" s="258"/>
      <c r="S131" s="258"/>
    </row>
    <row r="132" spans="1:19" ht="17.25" thickBot="1">
      <c r="A132" s="162" t="s">
        <v>198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58"/>
      <c r="R132" s="258"/>
      <c r="S132" s="258"/>
    </row>
    <row r="133" spans="1:19" ht="17.25" thickBot="1">
      <c r="A133" s="162" t="s">
        <v>238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240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67"/>
      <c r="R134" s="268"/>
      <c r="S134" s="269"/>
    </row>
    <row r="135" spans="1:19">
      <c r="A135" s="161" t="s">
        <v>222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70"/>
      <c r="R135" s="271"/>
      <c r="S135" s="272"/>
    </row>
    <row r="136" spans="1:19" ht="17.25" thickBot="1">
      <c r="A136" s="162" t="s">
        <v>210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73"/>
      <c r="R136" s="274"/>
      <c r="S136" s="275"/>
    </row>
    <row r="137" spans="1:19" ht="17.25" thickBot="1">
      <c r="A137" s="162" t="s">
        <v>250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58"/>
      <c r="R137" s="258"/>
      <c r="S137" s="258"/>
    </row>
    <row r="138" spans="1:19" ht="17.25" thickBot="1">
      <c r="A138" s="162" t="s">
        <v>214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53"/>
      <c r="R138" s="253"/>
      <c r="S138" s="253"/>
    </row>
    <row r="139" spans="1:19" ht="17.25" thickBot="1">
      <c r="A139" s="163" t="s">
        <v>266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53"/>
      <c r="R139" s="253"/>
      <c r="S139" s="253"/>
    </row>
    <row r="140" spans="1:19" ht="17.25" thickBot="1">
      <c r="A140" s="162" t="s">
        <v>236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58"/>
      <c r="R140" s="258"/>
      <c r="S140" s="258"/>
    </row>
    <row r="141" spans="1:19" ht="17.25" thickBot="1">
      <c r="A141" s="162" t="s">
        <v>218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58"/>
      <c r="R141" s="258"/>
      <c r="S141" s="258"/>
    </row>
    <row r="142" spans="1:19" ht="17.25" thickBot="1">
      <c r="A142" s="162" t="s">
        <v>254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58"/>
      <c r="R142" s="258"/>
      <c r="S142" s="258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80"/>
      <c r="R143" s="281"/>
      <c r="S143" s="282"/>
    </row>
    <row r="144" spans="1:19" ht="17.25" thickBot="1">
      <c r="A144" s="130" t="s">
        <v>172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83"/>
      <c r="R144" s="284"/>
      <c r="S144" s="285"/>
    </row>
    <row r="145" spans="1:19" ht="17.25" thickBot="1">
      <c r="A145" s="132" t="s">
        <v>300</v>
      </c>
      <c r="B145" s="291">
        <f>$B$37</f>
        <v>100000</v>
      </c>
      <c r="C145" s="292"/>
      <c r="D145" s="26" t="s">
        <v>301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301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301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301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208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93" t="s">
        <v>55</v>
      </c>
      <c r="B150" s="295" t="str">
        <f>TEXT($G$1, "[$-ko-KR]yyyy-mm-dd(ddd) ") &amp; "오전 00:00"</f>
        <v>2021-06-13(일) 오전 00:00</v>
      </c>
      <c r="C150" s="296"/>
      <c r="D150" s="255" t="str">
        <f>TEXT($G$1, "[$-ko-KR]yyyy-mm-dd(ddd) ") &amp; "오후 14:00"</f>
        <v>2021-06-13(일) 오후 14:00</v>
      </c>
      <c r="E150" s="256"/>
      <c r="F150" s="257"/>
      <c r="G150" s="255" t="str">
        <f>TEXT($G$1, "[$-ko-KR]yyyy-mm-dd(ddd) ") &amp; "오후 19:00"</f>
        <v>2021-06-13(일) 오후 19:00</v>
      </c>
      <c r="H150" s="256"/>
      <c r="I150" s="257"/>
      <c r="J150" s="255" t="str">
        <f>TEXT($G$1, "[$-ko-KR]yyyy-mm-dd(ddd) ") &amp; "오후 21:00"</f>
        <v>2021-06-13(일) 오후 21:00</v>
      </c>
      <c r="K150" s="256"/>
      <c r="L150" s="257"/>
      <c r="M150" s="255" t="str">
        <f>TEXT($G$1+1, "[$-ko-KR]yyyy-mm-dd(ddd) ") &amp; "오전 00:00"</f>
        <v>2021-06-14(월) 오전 00:00</v>
      </c>
      <c r="N150" s="256"/>
      <c r="O150" s="257"/>
      <c r="Q150" s="253"/>
      <c r="R150" s="253"/>
      <c r="S150" s="253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9" t="s">
        <v>58</v>
      </c>
      <c r="H151" s="210" t="s">
        <v>298</v>
      </c>
      <c r="I151" s="21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61" t="s">
        <v>284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53"/>
      <c r="R152" s="253"/>
      <c r="S152" s="253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53"/>
      <c r="R153" s="253"/>
      <c r="S153" s="253"/>
    </row>
    <row r="154" spans="1:19" ht="17.25" thickBot="1">
      <c r="A154" s="162" t="s">
        <v>258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58"/>
      <c r="R154" s="258"/>
      <c r="S154" s="258"/>
    </row>
    <row r="155" spans="1:19" ht="17.25" thickBot="1">
      <c r="A155" s="162" t="s">
        <v>216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58"/>
      <c r="R155" s="258"/>
      <c r="S155" s="258"/>
    </row>
    <row r="156" spans="1:19" ht="17.25" thickBot="1">
      <c r="A156" s="163" t="s">
        <v>170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58"/>
      <c r="R156" s="258"/>
      <c r="S156" s="258"/>
    </row>
    <row r="157" spans="1:19" ht="17.25" thickBot="1">
      <c r="A157" s="162" t="s">
        <v>192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58"/>
      <c r="R157" s="258"/>
      <c r="S157" s="258"/>
    </row>
    <row r="158" spans="1:19" ht="17.25" thickBot="1">
      <c r="A158" s="162" t="s">
        <v>182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58"/>
      <c r="R158" s="258"/>
      <c r="S158" s="258"/>
    </row>
    <row r="159" spans="1:19" ht="17.25" thickBot="1">
      <c r="A159" s="162" t="s">
        <v>256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58"/>
      <c r="R159" s="258"/>
      <c r="S159" s="258"/>
    </row>
    <row r="160" spans="1:19" ht="17.25" thickBot="1">
      <c r="A160" s="162" t="s">
        <v>246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200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67"/>
      <c r="R161" s="268"/>
      <c r="S161" s="269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70"/>
      <c r="R162" s="271"/>
      <c r="S162" s="272"/>
    </row>
    <row r="163" spans="1:19" ht="17.25" thickBot="1">
      <c r="A163" s="162" t="s">
        <v>262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73"/>
      <c r="R163" s="274"/>
      <c r="S163" s="275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58"/>
      <c r="R164" s="258"/>
      <c r="S164" s="258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53"/>
      <c r="R165" s="253"/>
      <c r="S165" s="253"/>
    </row>
    <row r="166" spans="1:19" ht="17.25" thickBot="1">
      <c r="A166" s="163" t="s">
        <v>226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53"/>
      <c r="R166" s="253"/>
      <c r="S166" s="253"/>
    </row>
    <row r="167" spans="1:19" ht="17.25" thickBot="1">
      <c r="A167" s="162" t="s">
        <v>174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58"/>
      <c r="R167" s="258"/>
      <c r="S167" s="258"/>
    </row>
    <row r="168" spans="1:19" ht="17.25" thickBot="1">
      <c r="A168" s="162" t="s">
        <v>162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58"/>
      <c r="R168" s="258"/>
      <c r="S168" s="258"/>
    </row>
    <row r="169" spans="1:19" ht="17.25" thickBot="1">
      <c r="A169" s="162" t="s">
        <v>234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58"/>
      <c r="R169" s="258"/>
      <c r="S169" s="258"/>
    </row>
    <row r="170" spans="1:19">
      <c r="A170" s="162" t="s">
        <v>252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80"/>
      <c r="R170" s="281"/>
      <c r="S170" s="282"/>
    </row>
    <row r="171" spans="1:19" ht="17.25" thickBot="1">
      <c r="A171" s="130" t="s">
        <v>208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83"/>
      <c r="R171" s="284"/>
      <c r="S171" s="285"/>
    </row>
    <row r="172" spans="1:19" ht="17.25" thickBot="1">
      <c r="A172" s="132" t="s">
        <v>300</v>
      </c>
      <c r="B172" s="291">
        <f>$B$37</f>
        <v>100000</v>
      </c>
      <c r="C172" s="292"/>
      <c r="D172" s="26" t="s">
        <v>301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301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301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301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208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93" t="s">
        <v>55</v>
      </c>
      <c r="B177" s="295" t="str">
        <f>TEXT($G$1, "[$-ko-KR]yyyy-mm-dd(ddd) ") &amp; "오전 00:00"</f>
        <v>2021-06-13(일) 오전 00:00</v>
      </c>
      <c r="C177" s="296"/>
      <c r="D177" s="255" t="str">
        <f>TEXT($G$1, "[$-ko-KR]yyyy-mm-dd(ddd) ") &amp; "오후 14:00"</f>
        <v>2021-06-13(일) 오후 14:00</v>
      </c>
      <c r="E177" s="256"/>
      <c r="F177" s="257"/>
      <c r="G177" s="255" t="str">
        <f>TEXT($G$1, "[$-ko-KR]yyyy-mm-dd(ddd) ") &amp; "오후 19:00"</f>
        <v>2021-06-13(일) 오후 19:00</v>
      </c>
      <c r="H177" s="256"/>
      <c r="I177" s="257"/>
      <c r="J177" s="255" t="str">
        <f>TEXT($G$1, "[$-ko-KR]yyyy-mm-dd(ddd) ") &amp; "오후 21:00"</f>
        <v>2021-06-13(일) 오후 21:00</v>
      </c>
      <c r="K177" s="256"/>
      <c r="L177" s="257"/>
      <c r="M177" s="255" t="str">
        <f>TEXT($G$1+1, "[$-ko-KR]yyyy-mm-dd(ddd) ") &amp; "오전 00:00"</f>
        <v>2021-06-14(월) 오전 00:00</v>
      </c>
      <c r="N177" s="256"/>
      <c r="O177" s="257"/>
      <c r="Q177" s="253"/>
      <c r="R177" s="253"/>
      <c r="S177" s="253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9" t="s">
        <v>58</v>
      </c>
      <c r="H178" s="210" t="s">
        <v>298</v>
      </c>
      <c r="I178" s="21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61" t="s">
        <v>238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53"/>
      <c r="R179" s="253"/>
      <c r="S179" s="253"/>
    </row>
    <row r="180" spans="1:19" ht="17.25" thickBot="1">
      <c r="A180" s="162" t="s">
        <v>240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53"/>
      <c r="R180" s="253"/>
      <c r="S180" s="253"/>
    </row>
    <row r="181" spans="1:19" ht="17.25" thickBot="1">
      <c r="A181" s="162" t="s">
        <v>222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58"/>
      <c r="R181" s="258"/>
      <c r="S181" s="258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58"/>
      <c r="R182" s="258"/>
      <c r="S182" s="258"/>
    </row>
    <row r="183" spans="1:19" ht="17.25" thickBot="1">
      <c r="A183" s="163" t="s">
        <v>226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58"/>
      <c r="R183" s="258"/>
      <c r="S183" s="258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58"/>
      <c r="R184" s="258"/>
      <c r="S184" s="258"/>
    </row>
    <row r="185" spans="1:19" ht="17.25" thickBot="1">
      <c r="A185" s="162" t="s">
        <v>174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58"/>
      <c r="R185" s="258"/>
      <c r="S185" s="258"/>
    </row>
    <row r="186" spans="1:19" ht="17.25" thickBot="1">
      <c r="A186" s="162" t="s">
        <v>210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58"/>
      <c r="R186" s="258"/>
      <c r="S186" s="258"/>
    </row>
    <row r="187" spans="1:19" ht="17.25" thickBot="1">
      <c r="A187" s="162" t="s">
        <v>250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214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67"/>
      <c r="R188" s="268"/>
      <c r="S188" s="269"/>
    </row>
    <row r="189" spans="1:19">
      <c r="A189" s="161" t="s">
        <v>266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70"/>
      <c r="R189" s="271"/>
      <c r="S189" s="272"/>
    </row>
    <row r="190" spans="1:19" ht="17.25" thickBot="1">
      <c r="A190" s="162" t="s">
        <v>162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73"/>
      <c r="R190" s="274"/>
      <c r="S190" s="275"/>
    </row>
    <row r="191" spans="1:19" ht="17.25" thickBot="1">
      <c r="A191" s="162" t="s">
        <v>234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58"/>
      <c r="R191" s="258"/>
      <c r="S191" s="258"/>
    </row>
    <row r="192" spans="1:19" ht="17.25" thickBot="1">
      <c r="A192" s="162" t="s">
        <v>252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53"/>
      <c r="R192" s="253"/>
      <c r="S192" s="253"/>
    </row>
    <row r="193" spans="1:19" ht="17.25" thickBot="1">
      <c r="A193" s="163" t="s">
        <v>208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53"/>
      <c r="R193" s="253"/>
      <c r="S193" s="253"/>
    </row>
    <row r="194" spans="1:19" ht="17.25" thickBot="1">
      <c r="A194" s="162" t="s">
        <v>236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58"/>
      <c r="R194" s="258"/>
      <c r="S194" s="258"/>
    </row>
    <row r="195" spans="1:19" ht="17.25" thickBot="1">
      <c r="A195" s="162" t="s">
        <v>218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58"/>
      <c r="R195" s="258"/>
      <c r="S195" s="258"/>
    </row>
    <row r="196" spans="1:19" ht="17.25" thickBot="1">
      <c r="A196" s="162" t="s">
        <v>254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58"/>
      <c r="R196" s="258"/>
      <c r="S196" s="258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80"/>
      <c r="R197" s="281"/>
      <c r="S197" s="282"/>
    </row>
    <row r="198" spans="1:19" ht="17.25" thickBot="1">
      <c r="A198" s="130" t="s">
        <v>172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83"/>
      <c r="R198" s="284"/>
      <c r="S198" s="285"/>
    </row>
    <row r="199" spans="1:19" ht="17.25" thickBot="1">
      <c r="A199" s="132" t="s">
        <v>300</v>
      </c>
      <c r="B199" s="291">
        <f>$B$37</f>
        <v>100000</v>
      </c>
      <c r="C199" s="292"/>
      <c r="D199" s="26" t="s">
        <v>301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301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301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301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86"/>
      <c r="R199" s="287"/>
      <c r="S199" s="28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1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93" priority="157">
      <formula>AND($N17 &gt; 0, ISNUMBER($N17))</formula>
    </cfRule>
    <cfRule type="expression" dxfId="1092" priority="158">
      <formula>AND($N17 = 0 * ISNUMBER($N17))</formula>
    </cfRule>
    <cfRule type="expression" dxfId="1091" priority="159">
      <formula>AND($N17 &lt; 0, ISNUMBER($N17))</formula>
    </cfRule>
  </conditionalFormatting>
  <conditionalFormatting sqref="A17:F36">
    <cfRule type="expression" dxfId="1090" priority="166">
      <formula>AND($E17 &gt; 0, ISNUMBER($E17))</formula>
    </cfRule>
    <cfRule type="expression" dxfId="1089" priority="167">
      <formula>AND($E17 = 0 * ISNUMBER($E17))</formula>
    </cfRule>
    <cfRule type="expression" dxfId="1088" priority="168">
      <formula>AND($E17 &lt; 0, ISNUMBER($E17))</formula>
    </cfRule>
  </conditionalFormatting>
  <conditionalFormatting sqref="A17:C36 G17:I36">
    <cfRule type="expression" dxfId="1087" priority="163">
      <formula>AND($H17 &gt; 0, ISNUMBER($H17))</formula>
    </cfRule>
    <cfRule type="expression" dxfId="1086" priority="164">
      <formula>AND($H17 = 0 * ISNUMBER($H17))</formula>
    </cfRule>
    <cfRule type="expression" dxfId="1085" priority="165">
      <formula>AND($H17 &lt; 0, ISNUMBER($H17))</formula>
    </cfRule>
  </conditionalFormatting>
  <conditionalFormatting sqref="A17:C36 J17:L36">
    <cfRule type="expression" dxfId="1084" priority="160">
      <formula>AND($K17 &gt; 0, ISNUMBER($K17))</formula>
    </cfRule>
    <cfRule type="expression" dxfId="1083" priority="161">
      <formula>AND($K17 = 0 * ISNUMBER($K17))</formula>
    </cfRule>
    <cfRule type="expression" dxfId="1082" priority="162">
      <formula>AND($K17 &lt; 0, ISNUMBER($K17))</formula>
    </cfRule>
  </conditionalFormatting>
  <conditionalFormatting sqref="D15:F16 E37:F37">
    <cfRule type="expression" dxfId="1081" priority="154">
      <formula>$E$37 &gt; 0</formula>
    </cfRule>
    <cfRule type="expression" dxfId="1080" priority="155">
      <formula>$E$37 = 0</formula>
    </cfRule>
    <cfRule type="expression" dxfId="1079" priority="156">
      <formula>$E$37 &lt; 0</formula>
    </cfRule>
  </conditionalFormatting>
  <conditionalFormatting sqref="G15:I16 H37:I37">
    <cfRule type="expression" dxfId="1078" priority="151">
      <formula>$H$37 &gt; 0</formula>
    </cfRule>
    <cfRule type="expression" dxfId="1077" priority="152">
      <formula>$H$37 = 0</formula>
    </cfRule>
    <cfRule type="expression" dxfId="1076" priority="153">
      <formula>$H$37 &lt; 0</formula>
    </cfRule>
  </conditionalFormatting>
  <conditionalFormatting sqref="J15:L16 K37:L37">
    <cfRule type="expression" dxfId="1075" priority="148">
      <formula>$K$37 &gt; 0</formula>
    </cfRule>
    <cfRule type="expression" dxfId="1074" priority="149">
      <formula>$K$37 = 0</formula>
    </cfRule>
    <cfRule type="expression" dxfId="1073" priority="150">
      <formula>$K$37 &lt; 0</formula>
    </cfRule>
  </conditionalFormatting>
  <conditionalFormatting sqref="M15:O16 N37:O37">
    <cfRule type="expression" dxfId="1072" priority="145">
      <formula>$N$37 &gt; 0</formula>
    </cfRule>
    <cfRule type="expression" dxfId="1071" priority="146">
      <formula>$N$37 = 0</formula>
    </cfRule>
    <cfRule type="expression" dxfId="1070" priority="147">
      <formula>$N$37 &lt; 0</formula>
    </cfRule>
  </conditionalFormatting>
  <conditionalFormatting sqref="A44:C63 M44:O63">
    <cfRule type="expression" dxfId="1069" priority="133">
      <formula>AND($N44 &gt; 0, ISNUMBER($N44))</formula>
    </cfRule>
    <cfRule type="expression" dxfId="1068" priority="134">
      <formula>AND($N44 = 0 * ISNUMBER($N44))</formula>
    </cfRule>
    <cfRule type="expression" dxfId="1067" priority="135">
      <formula>AND($N44 &lt; 0, ISNUMBER($N44))</formula>
    </cfRule>
  </conditionalFormatting>
  <conditionalFormatting sqref="A44:F63">
    <cfRule type="expression" dxfId="1066" priority="142">
      <formula>AND($E44 &gt; 0, ISNUMBER($E44))</formula>
    </cfRule>
    <cfRule type="expression" dxfId="1065" priority="143">
      <formula>AND($E44 = 0 * ISNUMBER($E44))</formula>
    </cfRule>
    <cfRule type="expression" dxfId="1064" priority="144">
      <formula>AND($E44 &lt; 0, ISNUMBER($E44))</formula>
    </cfRule>
  </conditionalFormatting>
  <conditionalFormatting sqref="A44:C63 G44:I63">
    <cfRule type="expression" dxfId="1063" priority="139">
      <formula>AND($H44 &gt; 0, ISNUMBER($H44))</formula>
    </cfRule>
    <cfRule type="expression" dxfId="1062" priority="140">
      <formula>AND($H44 = 0 * ISNUMBER($H44))</formula>
    </cfRule>
    <cfRule type="expression" dxfId="1061" priority="141">
      <formula>AND($H44 &lt; 0, ISNUMBER($H44))</formula>
    </cfRule>
  </conditionalFormatting>
  <conditionalFormatting sqref="A44:C63 J44:L63">
    <cfRule type="expression" dxfId="1060" priority="136">
      <formula>AND($K44 &gt; 0, ISNUMBER($K44))</formula>
    </cfRule>
    <cfRule type="expression" dxfId="1059" priority="137">
      <formula>AND($K44 = 0 * ISNUMBER($K44))</formula>
    </cfRule>
    <cfRule type="expression" dxfId="1058" priority="138">
      <formula>AND($K44 &lt; 0, ISNUMBER($K44))</formula>
    </cfRule>
  </conditionalFormatting>
  <conditionalFormatting sqref="D42:F43 E64:F64">
    <cfRule type="expression" dxfId="1057" priority="130">
      <formula>$E$64 &gt; 0</formula>
    </cfRule>
    <cfRule type="expression" dxfId="1056" priority="131">
      <formula>$E$64 = 0</formula>
    </cfRule>
    <cfRule type="expression" dxfId="1055" priority="132">
      <formula>$E$64 &lt; 0</formula>
    </cfRule>
  </conditionalFormatting>
  <conditionalFormatting sqref="G42:I43 H64:I64">
    <cfRule type="expression" dxfId="1054" priority="127">
      <formula>$H$64 &gt; 0</formula>
    </cfRule>
    <cfRule type="expression" dxfId="1053" priority="128">
      <formula>$H$64 = 0</formula>
    </cfRule>
    <cfRule type="expression" dxfId="1052" priority="129">
      <formula>$H$64 &lt; 0</formula>
    </cfRule>
  </conditionalFormatting>
  <conditionalFormatting sqref="J42:L43 K64:L64">
    <cfRule type="expression" dxfId="1051" priority="124">
      <formula>$K$64 &gt; 0</formula>
    </cfRule>
    <cfRule type="expression" dxfId="1050" priority="125">
      <formula>$K$64 = 0</formula>
    </cfRule>
    <cfRule type="expression" dxfId="1049" priority="126">
      <formula>$K$64 &lt; 0</formula>
    </cfRule>
  </conditionalFormatting>
  <conditionalFormatting sqref="M42:O43 N64:O64">
    <cfRule type="expression" dxfId="1048" priority="121">
      <formula>$N$64 &gt; 0</formula>
    </cfRule>
    <cfRule type="expression" dxfId="1047" priority="122">
      <formula>$N$64 = 0</formula>
    </cfRule>
    <cfRule type="expression" dxfId="1046" priority="123">
      <formula>$N$64 &lt; 0</formula>
    </cfRule>
  </conditionalFormatting>
  <conditionalFormatting sqref="A71:C90 M71:O90">
    <cfRule type="expression" dxfId="1045" priority="109">
      <formula>AND($N71 &gt; 0, ISNUMBER($N71))</formula>
    </cfRule>
    <cfRule type="expression" dxfId="1044" priority="110">
      <formula>AND($N71 = 0 * ISNUMBER($N71))</formula>
    </cfRule>
    <cfRule type="expression" dxfId="1043" priority="111">
      <formula>AND($N71 &lt; 0, ISNUMBER($N71))</formula>
    </cfRule>
  </conditionalFormatting>
  <conditionalFormatting sqref="A71:F90">
    <cfRule type="expression" dxfId="1042" priority="118">
      <formula>AND($E71 &gt; 0, ISNUMBER($E71))</formula>
    </cfRule>
    <cfRule type="expression" dxfId="1041" priority="119">
      <formula>AND($E71 = 0 * ISNUMBER($E71))</formula>
    </cfRule>
    <cfRule type="expression" dxfId="1040" priority="120">
      <formula>AND($E71 &lt; 0, ISNUMBER($E71))</formula>
    </cfRule>
  </conditionalFormatting>
  <conditionalFormatting sqref="A71:C90 G71:I90">
    <cfRule type="expression" dxfId="1039" priority="115">
      <formula>AND($H71 &gt; 0, ISNUMBER($H71))</formula>
    </cfRule>
    <cfRule type="expression" dxfId="1038" priority="116">
      <formula>AND($H71 = 0 * ISNUMBER($H71))</formula>
    </cfRule>
    <cfRule type="expression" dxfId="1037" priority="117">
      <formula>AND($H71 &lt; 0, ISNUMBER($H71))</formula>
    </cfRule>
  </conditionalFormatting>
  <conditionalFormatting sqref="A71:C90 J71:L90">
    <cfRule type="expression" dxfId="1036" priority="112">
      <formula>AND($K71 &gt; 0, ISNUMBER($K71))</formula>
    </cfRule>
    <cfRule type="expression" dxfId="1035" priority="113">
      <formula>AND($K71 = 0 * ISNUMBER($K71))</formula>
    </cfRule>
    <cfRule type="expression" dxfId="1034" priority="114">
      <formula>AND($K71 &lt; 0, ISNUMBER($K71))</formula>
    </cfRule>
  </conditionalFormatting>
  <conditionalFormatting sqref="D69:F70 E91:F91">
    <cfRule type="expression" dxfId="1033" priority="106">
      <formula>$E$91 &gt; 0</formula>
    </cfRule>
    <cfRule type="expression" dxfId="1032" priority="107">
      <formula>$E$91 = 0</formula>
    </cfRule>
    <cfRule type="expression" dxfId="1031" priority="108">
      <formula>$E$91 &lt; 0</formula>
    </cfRule>
  </conditionalFormatting>
  <conditionalFormatting sqref="G69:I70 H91:I91">
    <cfRule type="expression" dxfId="1030" priority="103">
      <formula>$H$91 &gt; 0</formula>
    </cfRule>
    <cfRule type="expression" dxfId="1029" priority="104">
      <formula>$H$91 = 0</formula>
    </cfRule>
    <cfRule type="expression" dxfId="1028" priority="105">
      <formula>$H$91 &lt; 0</formula>
    </cfRule>
  </conditionalFormatting>
  <conditionalFormatting sqref="J69:L70 K91:L91">
    <cfRule type="expression" dxfId="1027" priority="100">
      <formula>$K$91 &gt; 0</formula>
    </cfRule>
    <cfRule type="expression" dxfId="1026" priority="101">
      <formula>$K$91 = 0</formula>
    </cfRule>
    <cfRule type="expression" dxfId="1025" priority="102">
      <formula>$K$91 &lt; 0</formula>
    </cfRule>
  </conditionalFormatting>
  <conditionalFormatting sqref="M69:O70 N91:O91">
    <cfRule type="expression" dxfId="1024" priority="97">
      <formula>$N$91 &gt; 0</formula>
    </cfRule>
    <cfRule type="expression" dxfId="1023" priority="98">
      <formula>$N$91 = 0</formula>
    </cfRule>
    <cfRule type="expression" dxfId="1022" priority="99">
      <formula>$N$91 &lt; 0</formula>
    </cfRule>
  </conditionalFormatting>
  <conditionalFormatting sqref="A98:C117 M98:O117">
    <cfRule type="expression" dxfId="1021" priority="85">
      <formula>AND($N98 &gt; 0, ISNUMBER($N98))</formula>
    </cfRule>
    <cfRule type="expression" dxfId="1020" priority="86">
      <formula>AND($N98 = 0 * ISNUMBER($N98))</formula>
    </cfRule>
    <cfRule type="expression" dxfId="1019" priority="87">
      <formula>AND($N98 &lt; 0, ISNUMBER($N98))</formula>
    </cfRule>
  </conditionalFormatting>
  <conditionalFormatting sqref="A98:F117">
    <cfRule type="expression" dxfId="1018" priority="94">
      <formula>AND($E98 &gt; 0, ISNUMBER($E98))</formula>
    </cfRule>
    <cfRule type="expression" dxfId="1017" priority="95">
      <formula>AND($E98 = 0 * ISNUMBER($E98))</formula>
    </cfRule>
    <cfRule type="expression" dxfId="1016" priority="96">
      <formula>AND($E98 &lt; 0, ISNUMBER($E98))</formula>
    </cfRule>
  </conditionalFormatting>
  <conditionalFormatting sqref="A98:C117 G98:I117">
    <cfRule type="expression" dxfId="1015" priority="91">
      <formula>AND($H98 &gt; 0, ISNUMBER($H98))</formula>
    </cfRule>
    <cfRule type="expression" dxfId="1014" priority="92">
      <formula>AND($H98 = 0 * ISNUMBER($H98))</formula>
    </cfRule>
    <cfRule type="expression" dxfId="1013" priority="93">
      <formula>AND($H98 &lt; 0, ISNUMBER($H98))</formula>
    </cfRule>
  </conditionalFormatting>
  <conditionalFormatting sqref="A98:C117 J98:L117">
    <cfRule type="expression" dxfId="1012" priority="88">
      <formula>AND($K98 &gt; 0, ISNUMBER($K98))</formula>
    </cfRule>
    <cfRule type="expression" dxfId="1011" priority="89">
      <formula>AND($K98 = 0 * ISNUMBER($K98))</formula>
    </cfRule>
    <cfRule type="expression" dxfId="1010" priority="90">
      <formula>AND($K98 &lt; 0, ISNUMBER($K98))</formula>
    </cfRule>
  </conditionalFormatting>
  <conditionalFormatting sqref="D96:F97 E118:F118">
    <cfRule type="expression" dxfId="1009" priority="82">
      <formula>$E$118 &gt; 0</formula>
    </cfRule>
    <cfRule type="expression" dxfId="1008" priority="83">
      <formula>$E$118 = 0</formula>
    </cfRule>
    <cfRule type="expression" dxfId="1007" priority="84">
      <formula>$E$118 &lt; 0</formula>
    </cfRule>
  </conditionalFormatting>
  <conditionalFormatting sqref="G96:I97 H118:I118">
    <cfRule type="expression" dxfId="1006" priority="79">
      <formula>$H$118 &gt; 0</formula>
    </cfRule>
    <cfRule type="expression" dxfId="1005" priority="80">
      <formula>$H$118 = 0</formula>
    </cfRule>
    <cfRule type="expression" dxfId="1004" priority="81">
      <formula>$H$118 &lt; 0</formula>
    </cfRule>
  </conditionalFormatting>
  <conditionalFormatting sqref="J96:L97 K118:L118">
    <cfRule type="expression" dxfId="1003" priority="76">
      <formula>$K$118 &gt; 0</formula>
    </cfRule>
    <cfRule type="expression" dxfId="1002" priority="77">
      <formula>$K$118 = 0</formula>
    </cfRule>
    <cfRule type="expression" dxfId="1001" priority="78">
      <formula>$K$118 &lt; 0</formula>
    </cfRule>
  </conditionalFormatting>
  <conditionalFormatting sqref="M96:O97 N118:O118">
    <cfRule type="expression" dxfId="1000" priority="73">
      <formula>$N$118 &gt; 0</formula>
    </cfRule>
    <cfRule type="expression" dxfId="999" priority="74">
      <formula>$N$118 = 0</formula>
    </cfRule>
    <cfRule type="expression" dxfId="998" priority="75">
      <formula>$N$118 &lt; 0</formula>
    </cfRule>
  </conditionalFormatting>
  <conditionalFormatting sqref="A125:C144 M125:O144">
    <cfRule type="expression" dxfId="997" priority="61">
      <formula>AND($N125 &gt; 0, ISNUMBER($N125))</formula>
    </cfRule>
    <cfRule type="expression" dxfId="996" priority="62">
      <formula>AND($N125 = 0 * ISNUMBER($N125))</formula>
    </cfRule>
    <cfRule type="expression" dxfId="995" priority="63">
      <formula>AND($N125 &lt; 0, ISNUMBER($N125))</formula>
    </cfRule>
  </conditionalFormatting>
  <conditionalFormatting sqref="A125:F144">
    <cfRule type="expression" dxfId="994" priority="70">
      <formula>AND($E125 &gt; 0, ISNUMBER($E125))</formula>
    </cfRule>
    <cfRule type="expression" dxfId="993" priority="71">
      <formula>AND($E125 = 0 * ISNUMBER($E125))</formula>
    </cfRule>
    <cfRule type="expression" dxfId="992" priority="72">
      <formula>AND($E125 &lt; 0, ISNUMBER($E125))</formula>
    </cfRule>
  </conditionalFormatting>
  <conditionalFormatting sqref="A125:C144 G125:I144">
    <cfRule type="expression" dxfId="991" priority="67">
      <formula>AND($H125 &gt; 0, ISNUMBER($H125))</formula>
    </cfRule>
    <cfRule type="expression" dxfId="990" priority="68">
      <formula>AND($H125 = 0 * ISNUMBER($H125))</formula>
    </cfRule>
    <cfRule type="expression" dxfId="989" priority="69">
      <formula>AND($H125 &lt; 0, ISNUMBER($H125))</formula>
    </cfRule>
  </conditionalFormatting>
  <conditionalFormatting sqref="A125:C144 J125:L144">
    <cfRule type="expression" dxfId="988" priority="64">
      <formula>AND($K125 &gt; 0, ISNUMBER($K125))</formula>
    </cfRule>
    <cfRule type="expression" dxfId="987" priority="65">
      <formula>AND($K125 = 0 * ISNUMBER($K125))</formula>
    </cfRule>
    <cfRule type="expression" dxfId="986" priority="66">
      <formula>AND($K125 &lt; 0, ISNUMBER($K125))</formula>
    </cfRule>
  </conditionalFormatting>
  <conditionalFormatting sqref="D123:F124 E145:F145">
    <cfRule type="expression" dxfId="985" priority="58">
      <formula>$E$145 &gt; 0</formula>
    </cfRule>
    <cfRule type="expression" dxfId="984" priority="59">
      <formula>$E$145 = 0</formula>
    </cfRule>
    <cfRule type="expression" dxfId="983" priority="60">
      <formula>$E$145 &lt; 0</formula>
    </cfRule>
  </conditionalFormatting>
  <conditionalFormatting sqref="G123:I124 H145:I145">
    <cfRule type="expression" dxfId="982" priority="55">
      <formula>$H$145 &gt; 0</formula>
    </cfRule>
    <cfRule type="expression" dxfId="981" priority="56">
      <formula>$H$145 = 0</formula>
    </cfRule>
    <cfRule type="expression" dxfId="980" priority="57">
      <formula>$H$145 &lt; 0</formula>
    </cfRule>
  </conditionalFormatting>
  <conditionalFormatting sqref="J123:L124 K145:L145">
    <cfRule type="expression" dxfId="979" priority="52">
      <formula>$K$145 &gt; 0</formula>
    </cfRule>
    <cfRule type="expression" dxfId="978" priority="53">
      <formula>$K$145 = 0</formula>
    </cfRule>
    <cfRule type="expression" dxfId="977" priority="54">
      <formula>$K$145 &lt; 0</formula>
    </cfRule>
  </conditionalFormatting>
  <conditionalFormatting sqref="M123:O124 N145:O145">
    <cfRule type="expression" dxfId="976" priority="49">
      <formula>$N$145 &gt; 0</formula>
    </cfRule>
    <cfRule type="expression" dxfId="975" priority="50">
      <formula>$N$145 = 0</formula>
    </cfRule>
    <cfRule type="expression" dxfId="974" priority="51">
      <formula>$N$145 &lt; 0</formula>
    </cfRule>
  </conditionalFormatting>
  <conditionalFormatting sqref="A152:C171 M152:O171">
    <cfRule type="expression" dxfId="973" priority="37">
      <formula>AND($N152 &gt; 0, ISNUMBER($N152))</formula>
    </cfRule>
    <cfRule type="expression" dxfId="972" priority="38">
      <formula>AND($N152 = 0 * ISNUMBER($N152))</formula>
    </cfRule>
    <cfRule type="expression" dxfId="971" priority="39">
      <formula>AND($N152 &lt; 0, ISNUMBER($N152))</formula>
    </cfRule>
  </conditionalFormatting>
  <conditionalFormatting sqref="A152:F171">
    <cfRule type="expression" dxfId="970" priority="46">
      <formula>AND($E152 &gt; 0, ISNUMBER($E152))</formula>
    </cfRule>
    <cfRule type="expression" dxfId="969" priority="47">
      <formula>AND($E152 = 0 * ISNUMBER($E152))</formula>
    </cfRule>
    <cfRule type="expression" dxfId="968" priority="48">
      <formula>AND($E152 &lt; 0, ISNUMBER($E152))</formula>
    </cfRule>
  </conditionalFormatting>
  <conditionalFormatting sqref="A152:C171 G152:I171">
    <cfRule type="expression" dxfId="967" priority="43">
      <formula>AND($H152 &gt; 0, ISNUMBER($H152))</formula>
    </cfRule>
    <cfRule type="expression" dxfId="966" priority="44">
      <formula>AND($H152 = 0 * ISNUMBER($H152))</formula>
    </cfRule>
    <cfRule type="expression" dxfId="965" priority="45">
      <formula>AND($H152 &lt; 0, ISNUMBER($H152))</formula>
    </cfRule>
  </conditionalFormatting>
  <conditionalFormatting sqref="A152:C171 J152:L171">
    <cfRule type="expression" dxfId="964" priority="40">
      <formula>AND($K152 &gt; 0, ISNUMBER($K152))</formula>
    </cfRule>
    <cfRule type="expression" dxfId="963" priority="41">
      <formula>AND($K152 = 0 * ISNUMBER($K152))</formula>
    </cfRule>
    <cfRule type="expression" dxfId="962" priority="42">
      <formula>AND($K152 &lt; 0, ISNUMBER($K152))</formula>
    </cfRule>
  </conditionalFormatting>
  <conditionalFormatting sqref="D150:F151 E172:F172">
    <cfRule type="expression" dxfId="961" priority="34">
      <formula>$E$172 &gt; 0</formula>
    </cfRule>
    <cfRule type="expression" dxfId="960" priority="35">
      <formula>$E$172 = 0</formula>
    </cfRule>
    <cfRule type="expression" dxfId="959" priority="36">
      <formula>$E$172 &lt; 0</formula>
    </cfRule>
  </conditionalFormatting>
  <conditionalFormatting sqref="G150:I151 H172:I172">
    <cfRule type="expression" dxfId="958" priority="31">
      <formula>$H$172 &gt; 0</formula>
    </cfRule>
    <cfRule type="expression" dxfId="957" priority="32">
      <formula>$H$172 = 0</formula>
    </cfRule>
    <cfRule type="expression" dxfId="956" priority="33">
      <formula>$H$172 &lt; 0</formula>
    </cfRule>
  </conditionalFormatting>
  <conditionalFormatting sqref="J150:L151 K172:L172">
    <cfRule type="expression" dxfId="955" priority="28">
      <formula>$K$172 &gt; 0</formula>
    </cfRule>
    <cfRule type="expression" dxfId="954" priority="29">
      <formula>$K$172 = 0</formula>
    </cfRule>
    <cfRule type="expression" dxfId="953" priority="30">
      <formula>$K$172 &lt; 0</formula>
    </cfRule>
  </conditionalFormatting>
  <conditionalFormatting sqref="M150:O151 N172:O172">
    <cfRule type="expression" dxfId="952" priority="25">
      <formula>$N$172 &gt; 0</formula>
    </cfRule>
    <cfRule type="expression" dxfId="951" priority="26">
      <formula>$N$172 = 0</formula>
    </cfRule>
    <cfRule type="expression" dxfId="950" priority="27">
      <formula>$N$172 &lt; 0</formula>
    </cfRule>
  </conditionalFormatting>
  <conditionalFormatting sqref="A179:C198 M179:O198">
    <cfRule type="expression" dxfId="949" priority="13">
      <formula>AND($N179 &gt; 0, ISNUMBER($N179))</formula>
    </cfRule>
    <cfRule type="expression" dxfId="948" priority="14">
      <formula>AND($N179 = 0 * ISNUMBER($N179))</formula>
    </cfRule>
    <cfRule type="expression" dxfId="947" priority="15">
      <formula>AND($N179 &lt; 0, ISNUMBER($N179))</formula>
    </cfRule>
  </conditionalFormatting>
  <conditionalFormatting sqref="A179:F198">
    <cfRule type="expression" dxfId="946" priority="22">
      <formula>AND($E179 &gt; 0, ISNUMBER($E179))</formula>
    </cfRule>
    <cfRule type="expression" dxfId="945" priority="23">
      <formula>AND($E179 = 0 * ISNUMBER($E179))</formula>
    </cfRule>
    <cfRule type="expression" dxfId="944" priority="24">
      <formula>AND($E179 &lt; 0, ISNUMBER($E179))</formula>
    </cfRule>
  </conditionalFormatting>
  <conditionalFormatting sqref="A179:C198 G179:I198">
    <cfRule type="expression" dxfId="943" priority="19">
      <formula>AND($H179 &gt; 0, ISNUMBER($H179))</formula>
    </cfRule>
    <cfRule type="expression" dxfId="942" priority="20">
      <formula>AND($H179 = 0 * ISNUMBER($H179))</formula>
    </cfRule>
    <cfRule type="expression" dxfId="941" priority="21">
      <formula>AND($H179 &lt; 0, ISNUMBER($H179))</formula>
    </cfRule>
  </conditionalFormatting>
  <conditionalFormatting sqref="A179:C198 J179:L198">
    <cfRule type="expression" dxfId="940" priority="16">
      <formula>AND($K179 &gt; 0, ISNUMBER($K179))</formula>
    </cfRule>
    <cfRule type="expression" dxfId="939" priority="17">
      <formula>AND($K179 = 0 * ISNUMBER($K179))</formula>
    </cfRule>
    <cfRule type="expression" dxfId="938" priority="18">
      <formula>AND($K179 &lt; 0, ISNUMBER($K179))</formula>
    </cfRule>
  </conditionalFormatting>
  <conditionalFormatting sqref="D177:F178 E199:F199">
    <cfRule type="expression" dxfId="937" priority="10">
      <formula>$E$199 &gt; 0</formula>
    </cfRule>
    <cfRule type="expression" dxfId="936" priority="11">
      <formula>$E$199 = 0</formula>
    </cfRule>
    <cfRule type="expression" dxfId="935" priority="12">
      <formula>$E$199 &lt; 0</formula>
    </cfRule>
  </conditionalFormatting>
  <conditionalFormatting sqref="G177:I178 H199:I199">
    <cfRule type="expression" dxfId="934" priority="7">
      <formula>$H$199 &gt; 0</formula>
    </cfRule>
    <cfRule type="expression" dxfId="933" priority="8">
      <formula>$H$199 = 0</formula>
    </cfRule>
    <cfRule type="expression" dxfId="932" priority="9">
      <formula>$H$199 &lt; 0</formula>
    </cfRule>
  </conditionalFormatting>
  <conditionalFormatting sqref="J177:L178 K199:L199">
    <cfRule type="expression" dxfId="931" priority="4">
      <formula>$K$199 &gt; 0</formula>
    </cfRule>
    <cfRule type="expression" dxfId="930" priority="5">
      <formula>$K$199 = 0</formula>
    </cfRule>
    <cfRule type="expression" dxfId="929" priority="6">
      <formula>$K$199 &lt; 0</formula>
    </cfRule>
  </conditionalFormatting>
  <conditionalFormatting sqref="M177:O178 N199:O199">
    <cfRule type="expression" dxfId="928" priority="1">
      <formula>$N$199 &gt; 0</formula>
    </cfRule>
    <cfRule type="expression" dxfId="927" priority="2">
      <formula>$N$199 = 0</formula>
    </cfRule>
    <cfRule type="expression" dxfId="9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44361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350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358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48"/>
      <c r="I3" s="249"/>
      <c r="J3" s="4" t="s">
        <v>7</v>
      </c>
      <c r="K3" s="244" t="s">
        <v>351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352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349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48"/>
      <c r="I5" s="249"/>
      <c r="J5" s="4" t="s">
        <v>15</v>
      </c>
      <c r="K5" s="244" t="s">
        <v>353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354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48"/>
      <c r="I7" s="249"/>
      <c r="J7" s="4" t="s">
        <v>21</v>
      </c>
      <c r="K7" s="244" t="s">
        <v>355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/>
      <c r="L8" s="245"/>
      <c r="M8" s="245"/>
      <c r="N8" s="245"/>
      <c r="O8" s="246"/>
      <c r="Q8" s="232" t="s">
        <v>27</v>
      </c>
      <c r="R8" s="234"/>
    </row>
    <row r="9" spans="1:19" ht="17.25" thickBot="1">
      <c r="A9" s="118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48"/>
      <c r="I9" s="249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 t="s">
        <v>356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50" t="s">
        <v>357</v>
      </c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48"/>
      <c r="I11" s="249"/>
      <c r="J11" s="7" t="s">
        <v>32</v>
      </c>
      <c r="K11" s="250" t="s">
        <v>348</v>
      </c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212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97" t="s">
        <v>39</v>
      </c>
      <c r="B15" s="298" t="str">
        <f>TEXT($G$1, "[$-ko-KR]yyyy-mm-dd(ddd) ") &amp; "오전 00:00"</f>
        <v>2021-06-14(월) 오전 00:00</v>
      </c>
      <c r="C15" s="299"/>
      <c r="D15" s="255" t="str">
        <f>TEXT($G$1, "[$-ko-KR]yyyy-mm-dd(ddd) ") &amp; "오후 14:00"</f>
        <v>2021-06-14(월) 오후 14:00</v>
      </c>
      <c r="E15" s="256"/>
      <c r="F15" s="257"/>
      <c r="G15" s="255" t="str">
        <f>TEXT($G$1, "[$-ko-KR]yyyy-mm-dd(ddd) ") &amp; "오후 19:00"</f>
        <v>2021-06-14(월) 오후 19:00</v>
      </c>
      <c r="H15" s="256"/>
      <c r="I15" s="257"/>
      <c r="J15" s="255" t="str">
        <f>TEXT($G$1, "[$-ko-KR]yyyy-mm-dd(ddd) ") &amp; "오후 21:00"</f>
        <v>2021-06-14(월) 오후 21:00</v>
      </c>
      <c r="K15" s="256"/>
      <c r="L15" s="257"/>
      <c r="M15" s="255" t="str">
        <f>TEXT($G$1+1, "[$-ko-KR]yyyy-mm-dd(ddd) ") &amp; "오전 00:00"</f>
        <v>2021-06-15(화) 오전 00:00</v>
      </c>
      <c r="N15" s="256"/>
      <c r="O15" s="257"/>
      <c r="Q15" s="253"/>
      <c r="R15" s="253"/>
      <c r="S15" s="253"/>
    </row>
    <row r="16" spans="1:19" ht="17.25" customHeight="1" thickBot="1">
      <c r="A16" s="29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53"/>
      <c r="R17" s="253"/>
      <c r="S17" s="25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53"/>
      <c r="R18" s="253"/>
      <c r="S18" s="253"/>
    </row>
    <row r="19" spans="1:19" ht="17.25" customHeight="1" thickBot="1">
      <c r="A19" s="162" t="s">
        <v>202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58"/>
      <c r="R19" s="258"/>
      <c r="S19" s="258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58"/>
      <c r="R20" s="258"/>
      <c r="S20" s="258"/>
    </row>
    <row r="21" spans="1:19" ht="17.25" customHeight="1" thickBot="1">
      <c r="A21" s="163" t="s">
        <v>246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58"/>
      <c r="R21" s="258"/>
      <c r="S21" s="258"/>
    </row>
    <row r="22" spans="1:19" ht="17.25" customHeight="1" thickBot="1">
      <c r="A22" s="162" t="s">
        <v>216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58"/>
      <c r="R22" s="258"/>
      <c r="S22" s="258"/>
    </row>
    <row r="23" spans="1:19" ht="17.25" customHeight="1" thickBot="1">
      <c r="A23" s="162" t="s">
        <v>170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58"/>
      <c r="R23" s="258"/>
      <c r="S23" s="258"/>
    </row>
    <row r="24" spans="1:19" ht="17.25" customHeight="1" thickBot="1">
      <c r="A24" s="162" t="s">
        <v>192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58"/>
      <c r="R24" s="258"/>
      <c r="S24" s="258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186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67"/>
      <c r="R26" s="268"/>
      <c r="S26" s="269"/>
    </row>
    <row r="27" spans="1:19" ht="17.25" customHeight="1">
      <c r="A27" s="161" t="s">
        <v>274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70"/>
      <c r="R27" s="271"/>
      <c r="S27" s="272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73"/>
      <c r="R28" s="274"/>
      <c r="S28" s="275"/>
    </row>
    <row r="29" spans="1:19" ht="17.25" customHeight="1" thickBot="1">
      <c r="A29" s="162" t="s">
        <v>270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58"/>
      <c r="R29" s="258"/>
      <c r="S29" s="258"/>
    </row>
    <row r="30" spans="1:19" ht="17.25" customHeight="1" thickBot="1">
      <c r="A30" s="162" t="s">
        <v>276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53"/>
      <c r="R30" s="253"/>
      <c r="S30" s="253"/>
    </row>
    <row r="31" spans="1:19" ht="17.25" customHeight="1" thickBot="1">
      <c r="A31" s="163" t="s">
        <v>272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8"/>
      <c r="R32" s="258"/>
      <c r="S32" s="25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212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93" t="s">
        <v>55</v>
      </c>
      <c r="B42" s="295" t="str">
        <f>TEXT($G$1, "[$-ko-KR]yyyy-mm-dd(ddd) ") &amp; "오전 00:00"</f>
        <v>2021-06-14(월) 오전 00:00</v>
      </c>
      <c r="C42" s="296"/>
      <c r="D42" s="255" t="str">
        <f>TEXT($G$1, "[$-ko-KR]yyyy-mm-dd(ddd) ") &amp; "오후 14:00"</f>
        <v>2021-06-14(월) 오후 14:00</v>
      </c>
      <c r="E42" s="256"/>
      <c r="F42" s="257"/>
      <c r="G42" s="255" t="str">
        <f>TEXT($G$1, "[$-ko-KR]yyyy-mm-dd(ddd) ") &amp; "오후 19:00"</f>
        <v>2021-06-14(월) 오후 19:00</v>
      </c>
      <c r="H42" s="256"/>
      <c r="I42" s="257"/>
      <c r="J42" s="255" t="str">
        <f>TEXT($G$1, "[$-ko-KR]yyyy-mm-dd(ddd) ") &amp; "오후 21:00"</f>
        <v>2021-06-14(월) 오후 21:00</v>
      </c>
      <c r="K42" s="256"/>
      <c r="L42" s="257"/>
      <c r="M42" s="255" t="str">
        <f>TEXT($G$1+1, "[$-ko-KR]yyyy-mm-dd(ddd) ") &amp; "오전 00:00"</f>
        <v>2021-06-15(화) 오전 00:00</v>
      </c>
      <c r="N42" s="256"/>
      <c r="O42" s="257"/>
      <c r="Q42" s="253"/>
      <c r="R42" s="253"/>
      <c r="S42" s="253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13" t="s">
        <v>58</v>
      </c>
      <c r="H43" s="214" t="s">
        <v>298</v>
      </c>
      <c r="I43" s="21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61" t="s">
        <v>186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53"/>
      <c r="R44" s="253"/>
      <c r="S44" s="253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53"/>
      <c r="R45" s="253"/>
      <c r="S45" s="253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58"/>
      <c r="R46" s="258"/>
      <c r="S46" s="258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58"/>
      <c r="R47" s="258"/>
      <c r="S47" s="258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58"/>
      <c r="R48" s="258"/>
      <c r="S48" s="258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58"/>
      <c r="R49" s="258"/>
      <c r="S49" s="258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58"/>
      <c r="R50" s="258"/>
      <c r="S50" s="258"/>
    </row>
    <row r="51" spans="1:19" ht="17.25" customHeight="1" thickBot="1">
      <c r="A51" s="162" t="s">
        <v>278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58"/>
      <c r="R51" s="258"/>
      <c r="S51" s="258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198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67"/>
      <c r="R53" s="268"/>
      <c r="S53" s="269"/>
    </row>
    <row r="54" spans="1:19" ht="17.25" customHeight="1">
      <c r="A54" s="161" t="s">
        <v>168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70"/>
      <c r="R54" s="271"/>
      <c r="S54" s="272"/>
    </row>
    <row r="55" spans="1:19" ht="17.25" customHeight="1" thickBot="1">
      <c r="A55" s="162" t="s">
        <v>240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73"/>
      <c r="R55" s="274"/>
      <c r="S55" s="275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58"/>
      <c r="R56" s="258"/>
      <c r="S56" s="258"/>
    </row>
    <row r="57" spans="1:19" ht="17.25" customHeight="1" thickBot="1">
      <c r="A57" s="162" t="s">
        <v>220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53"/>
      <c r="R57" s="253"/>
      <c r="S57" s="253"/>
    </row>
    <row r="58" spans="1:19" ht="17.25" customHeight="1" thickBot="1">
      <c r="A58" s="163" t="s">
        <v>238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53"/>
      <c r="R58" s="253"/>
      <c r="S58" s="253"/>
    </row>
    <row r="59" spans="1:19" ht="17.25" customHeight="1" thickBot="1">
      <c r="A59" s="162" t="s">
        <v>196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58"/>
      <c r="R59" s="258"/>
      <c r="S59" s="258"/>
    </row>
    <row r="60" spans="1:19" ht="17.25" customHeight="1" thickBot="1">
      <c r="A60" s="162" t="s">
        <v>260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58"/>
      <c r="R60" s="258"/>
      <c r="S60" s="258"/>
    </row>
    <row r="61" spans="1:19" ht="17.25" customHeight="1" thickBot="1">
      <c r="A61" s="162" t="s">
        <v>282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58"/>
      <c r="R61" s="258"/>
      <c r="S61" s="258"/>
    </row>
    <row r="62" spans="1:19" ht="17.25" customHeight="1">
      <c r="A62" s="162" t="s">
        <v>250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80"/>
      <c r="R62" s="281"/>
      <c r="S62" s="282"/>
    </row>
    <row r="63" spans="1:19" ht="17.25" customHeight="1" thickBot="1">
      <c r="A63" s="130" t="s">
        <v>268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83"/>
      <c r="R63" s="284"/>
      <c r="S63" s="285"/>
    </row>
    <row r="64" spans="1:19" ht="17.25" customHeight="1" thickBot="1">
      <c r="A64" s="132" t="s">
        <v>300</v>
      </c>
      <c r="B64" s="291">
        <f>$B$37</f>
        <v>100000</v>
      </c>
      <c r="C64" s="292"/>
      <c r="D64" s="26" t="s">
        <v>301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301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301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301</v>
      </c>
      <c r="N64" s="27">
        <f>IF(COUNT(N44:N63), SUM(N44:N63) / COUNT(N44:N63), 0)</f>
        <v>9.6243299021396417E-2</v>
      </c>
      <c r="O64" s="28">
        <f>SUM(O44:O63)</f>
        <v>192486.59804279282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212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93" t="s">
        <v>55</v>
      </c>
      <c r="B69" s="295" t="str">
        <f>TEXT($G$1, "[$-ko-KR]yyyy-mm-dd(ddd) ") &amp; "오전 00:00"</f>
        <v>2021-06-14(월) 오전 00:00</v>
      </c>
      <c r="C69" s="296"/>
      <c r="D69" s="255" t="str">
        <f>TEXT($G$1, "[$-ko-KR]yyyy-mm-dd(ddd) ") &amp; "오후 14:00"</f>
        <v>2021-06-14(월) 오후 14:00</v>
      </c>
      <c r="E69" s="256"/>
      <c r="F69" s="257"/>
      <c r="G69" s="255" t="str">
        <f>TEXT($G$1, "[$-ko-KR]yyyy-mm-dd(ddd) ") &amp; "오후 19:00"</f>
        <v>2021-06-14(월) 오후 19:00</v>
      </c>
      <c r="H69" s="256"/>
      <c r="I69" s="257"/>
      <c r="J69" s="255" t="str">
        <f>TEXT($G$1, "[$-ko-KR]yyyy-mm-dd(ddd) ") &amp; "오후 21:00"</f>
        <v>2021-06-14(월) 오후 21:00</v>
      </c>
      <c r="K69" s="256"/>
      <c r="L69" s="257"/>
      <c r="M69" s="255" t="str">
        <f>TEXT($G$1+1, "[$-ko-KR]yyyy-mm-dd(ddd) ") &amp; "오전 00:00"</f>
        <v>2021-06-15(화) 오전 00:00</v>
      </c>
      <c r="N69" s="256"/>
      <c r="O69" s="257"/>
      <c r="Q69" s="253"/>
      <c r="R69" s="253"/>
      <c r="S69" s="253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13" t="s">
        <v>58</v>
      </c>
      <c r="H70" s="214" t="s">
        <v>298</v>
      </c>
      <c r="I70" s="21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53"/>
      <c r="R71" s="253"/>
      <c r="S71" s="253"/>
    </row>
    <row r="72" spans="1:19" ht="17.25" thickBot="1">
      <c r="A72" s="162" t="s">
        <v>258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53"/>
      <c r="R72" s="253"/>
      <c r="S72" s="253"/>
    </row>
    <row r="73" spans="1:19" ht="17.25" thickBot="1">
      <c r="A73" s="162" t="s">
        <v>200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58"/>
      <c r="R73" s="258"/>
      <c r="S73" s="258"/>
    </row>
    <row r="74" spans="1:19" ht="17.25" thickBot="1">
      <c r="A74" s="162" t="s">
        <v>216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58"/>
      <c r="R74" s="258"/>
      <c r="S74" s="258"/>
    </row>
    <row r="75" spans="1:19" ht="17.25" thickBot="1">
      <c r="A75" s="163" t="s">
        <v>170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58"/>
      <c r="R75" s="258"/>
      <c r="S75" s="258"/>
    </row>
    <row r="76" spans="1:19" ht="17.25" thickBot="1">
      <c r="A76" s="162" t="s">
        <v>192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58"/>
      <c r="R76" s="258"/>
      <c r="S76" s="258"/>
    </row>
    <row r="77" spans="1:19" ht="17.25" thickBot="1">
      <c r="A77" s="162" t="s">
        <v>270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58"/>
      <c r="R77" s="258"/>
      <c r="S77" s="258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58"/>
      <c r="R78" s="258"/>
      <c r="S78" s="258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67"/>
      <c r="R80" s="268"/>
      <c r="S80" s="269"/>
    </row>
    <row r="81" spans="1:19">
      <c r="A81" s="161" t="s">
        <v>296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70"/>
      <c r="R81" s="271"/>
      <c r="S81" s="272"/>
    </row>
    <row r="82" spans="1:19" ht="17.25" thickBot="1">
      <c r="A82" s="162" t="s">
        <v>176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73"/>
      <c r="R82" s="274"/>
      <c r="S82" s="275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58"/>
      <c r="R83" s="258"/>
      <c r="S83" s="258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53"/>
      <c r="R84" s="253"/>
      <c r="S84" s="253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53"/>
      <c r="R85" s="253"/>
      <c r="S85" s="253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58"/>
      <c r="R86" s="258"/>
      <c r="S86" s="258"/>
    </row>
    <row r="87" spans="1:19" ht="17.25" thickBot="1">
      <c r="A87" s="162" t="s">
        <v>182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58"/>
      <c r="R87" s="258"/>
      <c r="S87" s="258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58"/>
      <c r="R88" s="258"/>
      <c r="S88" s="258"/>
    </row>
    <row r="89" spans="1:19">
      <c r="A89" s="162" t="s">
        <v>262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80"/>
      <c r="R89" s="281"/>
      <c r="S89" s="282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83"/>
      <c r="R90" s="284"/>
      <c r="S90" s="285"/>
    </row>
    <row r="91" spans="1:19" ht="17.25" thickBot="1">
      <c r="A91" s="132" t="s">
        <v>300</v>
      </c>
      <c r="B91" s="291">
        <f>$B$37</f>
        <v>100000</v>
      </c>
      <c r="C91" s="292"/>
      <c r="D91" s="26" t="s">
        <v>301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301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301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301</v>
      </c>
      <c r="N91" s="27">
        <f>IF(COUNT(N71:N90), SUM(N71:N90) / COUNT(N71:N90), 0)</f>
        <v>5.9260019998025534E-2</v>
      </c>
      <c r="O91" s="28">
        <f>SUM(O71:O90)</f>
        <v>118520.03999605105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212" t="s">
        <v>297</v>
      </c>
      <c r="B95" s="232" t="s">
        <v>49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93" t="s">
        <v>55</v>
      </c>
      <c r="B96" s="295" t="str">
        <f>TEXT($G$1, "[$-ko-KR]yyyy-mm-dd(ddd) ") &amp; "오전 00:00"</f>
        <v>2021-06-14(월) 오전 00:00</v>
      </c>
      <c r="C96" s="296"/>
      <c r="D96" s="255" t="str">
        <f>TEXT($G$1, "[$-ko-KR]yyyy-mm-dd(ddd) ") &amp; "오후 14:00"</f>
        <v>2021-06-14(월) 오후 14:00</v>
      </c>
      <c r="E96" s="256"/>
      <c r="F96" s="257"/>
      <c r="G96" s="255" t="str">
        <f>TEXT($G$1, "[$-ko-KR]yyyy-mm-dd(ddd) ") &amp; "오후 19:00"</f>
        <v>2021-06-14(월) 오후 19:00</v>
      </c>
      <c r="H96" s="256"/>
      <c r="I96" s="257"/>
      <c r="J96" s="255" t="str">
        <f>TEXT($G$1, "[$-ko-KR]yyyy-mm-dd(ddd) ") &amp; "오후 21:00"</f>
        <v>2021-06-14(월) 오후 21:00</v>
      </c>
      <c r="K96" s="256"/>
      <c r="L96" s="257"/>
      <c r="M96" s="255" t="str">
        <f>TEXT($G$1+1, "[$-ko-KR]yyyy-mm-dd(ddd) ") &amp; "오전 00:00"</f>
        <v>2021-06-15(화) 오전 00:00</v>
      </c>
      <c r="N96" s="256"/>
      <c r="O96" s="257"/>
      <c r="Q96" s="253"/>
      <c r="R96" s="253"/>
      <c r="S96" s="253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13" t="s">
        <v>58</v>
      </c>
      <c r="H97" s="214" t="s">
        <v>298</v>
      </c>
      <c r="I97" s="21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53"/>
      <c r="R98" s="253"/>
      <c r="S98" s="253"/>
    </row>
    <row r="99" spans="1:19" ht="17.25" thickBot="1">
      <c r="A99" s="162" t="s">
        <v>190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53"/>
      <c r="R99" s="253"/>
      <c r="S99" s="253"/>
    </row>
    <row r="100" spans="1:19" ht="17.25" thickBot="1">
      <c r="A100" s="162" t="s">
        <v>274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58"/>
      <c r="R100" s="258"/>
      <c r="S100" s="258"/>
    </row>
    <row r="101" spans="1:19" ht="17.25" thickBot="1">
      <c r="A101" s="162" t="s">
        <v>258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58"/>
      <c r="R101" s="258"/>
      <c r="S101" s="258"/>
    </row>
    <row r="102" spans="1:19" ht="17.25" thickBot="1">
      <c r="A102" s="163" t="s">
        <v>200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58"/>
      <c r="R102" s="258"/>
      <c r="S102" s="258"/>
    </row>
    <row r="103" spans="1:19" ht="17.25" thickBot="1">
      <c r="A103" s="162" t="s">
        <v>216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58"/>
      <c r="R103" s="258"/>
      <c r="S103" s="258"/>
    </row>
    <row r="104" spans="1:19" ht="17.25" thickBot="1">
      <c r="A104" s="162" t="s">
        <v>170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58"/>
      <c r="R104" s="258"/>
      <c r="S104" s="258"/>
    </row>
    <row r="105" spans="1:19" ht="17.25" thickBot="1">
      <c r="A105" s="162" t="s">
        <v>192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58"/>
      <c r="R105" s="258"/>
      <c r="S105" s="258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186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67"/>
      <c r="R107" s="268"/>
      <c r="S107" s="269"/>
    </row>
    <row r="108" spans="1:19">
      <c r="A108" s="161" t="s">
        <v>248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70"/>
      <c r="R108" s="271"/>
      <c r="S108" s="272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73"/>
      <c r="R109" s="274"/>
      <c r="S109" s="275"/>
    </row>
    <row r="110" spans="1:19" ht="17.25" thickBot="1">
      <c r="A110" s="162" t="s">
        <v>270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58"/>
      <c r="R110" s="258"/>
      <c r="S110" s="258"/>
    </row>
    <row r="111" spans="1:19" ht="17.25" thickBot="1">
      <c r="A111" s="162" t="s">
        <v>276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53"/>
      <c r="R111" s="253"/>
      <c r="S111" s="253"/>
    </row>
    <row r="112" spans="1:19" ht="17.25" thickBot="1">
      <c r="A112" s="163" t="s">
        <v>272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53"/>
      <c r="R112" s="253"/>
      <c r="S112" s="253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58"/>
      <c r="R113" s="258"/>
      <c r="S113" s="258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58"/>
      <c r="R114" s="258"/>
      <c r="S114" s="258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58"/>
      <c r="R115" s="258"/>
      <c r="S115" s="258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80"/>
      <c r="R116" s="281"/>
      <c r="S116" s="282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83"/>
      <c r="R117" s="284"/>
      <c r="S117" s="285"/>
    </row>
    <row r="118" spans="1:19" ht="17.25" thickBot="1">
      <c r="A118" s="132" t="s">
        <v>300</v>
      </c>
      <c r="B118" s="291">
        <f>$B$37</f>
        <v>100000</v>
      </c>
      <c r="C118" s="292"/>
      <c r="D118" s="26" t="s">
        <v>301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301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301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301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212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93" t="s">
        <v>55</v>
      </c>
      <c r="B123" s="295" t="str">
        <f>TEXT($G$1, "[$-ko-KR]yyyy-mm-dd(ddd) ") &amp; "오전 00:00"</f>
        <v>2021-06-14(월) 오전 00:00</v>
      </c>
      <c r="C123" s="296"/>
      <c r="D123" s="255" t="str">
        <f>TEXT($G$1, "[$-ko-KR]yyyy-mm-dd(ddd) ") &amp; "오후 14:00"</f>
        <v>2021-06-14(월) 오후 14:00</v>
      </c>
      <c r="E123" s="256"/>
      <c r="F123" s="257"/>
      <c r="G123" s="255" t="str">
        <f>TEXT($G$1, "[$-ko-KR]yyyy-mm-dd(ddd) ") &amp; "오후 19:00"</f>
        <v>2021-06-14(월) 오후 19:00</v>
      </c>
      <c r="H123" s="256"/>
      <c r="I123" s="257"/>
      <c r="J123" s="255" t="str">
        <f>TEXT($G$1, "[$-ko-KR]yyyy-mm-dd(ddd) ") &amp; "오후 21:00"</f>
        <v>2021-06-14(월) 오후 21:00</v>
      </c>
      <c r="K123" s="256"/>
      <c r="L123" s="257"/>
      <c r="M123" s="255" t="str">
        <f>TEXT($G$1+1, "[$-ko-KR]yyyy-mm-dd(ddd) ") &amp; "오전 00:00"</f>
        <v>2021-06-15(화) 오전 00:00</v>
      </c>
      <c r="N123" s="256"/>
      <c r="O123" s="257"/>
      <c r="Q123" s="253"/>
      <c r="R123" s="253"/>
      <c r="S123" s="253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13" t="s">
        <v>58</v>
      </c>
      <c r="H124" s="214" t="s">
        <v>298</v>
      </c>
      <c r="I124" s="21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61" t="s">
        <v>250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53"/>
      <c r="R125" s="253"/>
      <c r="S125" s="253"/>
    </row>
    <row r="126" spans="1:19" ht="17.25" thickBot="1">
      <c r="A126" s="162" t="s">
        <v>268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53"/>
      <c r="R126" s="253"/>
      <c r="S126" s="253"/>
    </row>
    <row r="127" spans="1:19" ht="17.25" thickBot="1">
      <c r="A127" s="162" t="s">
        <v>212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58"/>
      <c r="R127" s="258"/>
      <c r="S127" s="258"/>
    </row>
    <row r="128" spans="1:19" ht="17.25" thickBot="1">
      <c r="A128" s="162" t="s">
        <v>228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58"/>
      <c r="R128" s="258"/>
      <c r="S128" s="258"/>
    </row>
    <row r="129" spans="1:19" ht="17.25" thickBot="1">
      <c r="A129" s="163" t="s">
        <v>222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58"/>
      <c r="R129" s="258"/>
      <c r="S129" s="258"/>
    </row>
    <row r="130" spans="1:19" ht="17.25" thickBot="1">
      <c r="A130" s="162" t="s">
        <v>232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58"/>
      <c r="R130" s="258"/>
      <c r="S130" s="258"/>
    </row>
    <row r="131" spans="1:19" ht="17.25" thickBot="1">
      <c r="A131" s="162" t="s">
        <v>218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58"/>
      <c r="R131" s="258"/>
      <c r="S131" s="258"/>
    </row>
    <row r="132" spans="1:19" ht="17.25" thickBot="1">
      <c r="A132" s="162" t="s">
        <v>208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58"/>
      <c r="R132" s="258"/>
      <c r="S132" s="258"/>
    </row>
    <row r="133" spans="1:19" ht="17.25" thickBot="1">
      <c r="A133" s="162" t="s">
        <v>266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230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67"/>
      <c r="R134" s="268"/>
      <c r="S134" s="269"/>
    </row>
    <row r="135" spans="1:19">
      <c r="A135" s="161" t="s">
        <v>202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70"/>
      <c r="R135" s="271"/>
      <c r="S135" s="272"/>
    </row>
    <row r="136" spans="1:19" ht="17.25" thickBot="1">
      <c r="A136" s="162" t="s">
        <v>264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73"/>
      <c r="R136" s="274"/>
      <c r="S136" s="275"/>
    </row>
    <row r="137" spans="1:19" ht="17.25" thickBot="1">
      <c r="A137" s="162" t="s">
        <v>214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58"/>
      <c r="R137" s="258"/>
      <c r="S137" s="258"/>
    </row>
    <row r="138" spans="1:19" ht="17.25" thickBot="1">
      <c r="A138" s="162" t="s">
        <v>210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53"/>
      <c r="R138" s="253"/>
      <c r="S138" s="253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53"/>
      <c r="R139" s="253"/>
      <c r="S139" s="253"/>
    </row>
    <row r="140" spans="1:19" ht="17.25" thickBot="1">
      <c r="A140" s="162" t="s">
        <v>172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58"/>
      <c r="R140" s="258"/>
      <c r="S140" s="258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58"/>
      <c r="R141" s="258"/>
      <c r="S141" s="258"/>
    </row>
    <row r="142" spans="1:19" ht="17.25" thickBot="1">
      <c r="A142" s="162" t="s">
        <v>254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58"/>
      <c r="R142" s="258"/>
      <c r="S142" s="258"/>
    </row>
    <row r="143" spans="1:19">
      <c r="A143" s="162" t="s">
        <v>252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80"/>
      <c r="R143" s="281"/>
      <c r="S143" s="282"/>
    </row>
    <row r="144" spans="1:19" ht="17.25" thickBot="1">
      <c r="A144" s="130" t="s">
        <v>236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83"/>
      <c r="R144" s="284"/>
      <c r="S144" s="285"/>
    </row>
    <row r="145" spans="1:19" ht="17.25" thickBot="1">
      <c r="A145" s="132" t="s">
        <v>300</v>
      </c>
      <c r="B145" s="291">
        <f>$B$37</f>
        <v>100000</v>
      </c>
      <c r="C145" s="292"/>
      <c r="D145" s="26" t="s">
        <v>301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301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301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301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212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93" t="s">
        <v>55</v>
      </c>
      <c r="B150" s="295" t="str">
        <f>TEXT($G$1, "[$-ko-KR]yyyy-mm-dd(ddd) ") &amp; "오전 00:00"</f>
        <v>2021-06-14(월) 오전 00:00</v>
      </c>
      <c r="C150" s="296"/>
      <c r="D150" s="255" t="str">
        <f>TEXT($G$1, "[$-ko-KR]yyyy-mm-dd(ddd) ") &amp; "오후 14:00"</f>
        <v>2021-06-14(월) 오후 14:00</v>
      </c>
      <c r="E150" s="256"/>
      <c r="F150" s="257"/>
      <c r="G150" s="255" t="str">
        <f>TEXT($G$1, "[$-ko-KR]yyyy-mm-dd(ddd) ") &amp; "오후 19:00"</f>
        <v>2021-06-14(월) 오후 19:00</v>
      </c>
      <c r="H150" s="256"/>
      <c r="I150" s="257"/>
      <c r="J150" s="255" t="str">
        <f>TEXT($G$1, "[$-ko-KR]yyyy-mm-dd(ddd) ") &amp; "오후 21:00"</f>
        <v>2021-06-14(월) 오후 21:00</v>
      </c>
      <c r="K150" s="256"/>
      <c r="L150" s="257"/>
      <c r="M150" s="255" t="str">
        <f>TEXT($G$1+1, "[$-ko-KR]yyyy-mm-dd(ddd) ") &amp; "오전 00:00"</f>
        <v>2021-06-15(화) 오전 00:00</v>
      </c>
      <c r="N150" s="256"/>
      <c r="O150" s="257"/>
      <c r="Q150" s="253"/>
      <c r="R150" s="253"/>
      <c r="S150" s="253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13" t="s">
        <v>58</v>
      </c>
      <c r="H151" s="214" t="s">
        <v>298</v>
      </c>
      <c r="I151" s="21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53"/>
      <c r="R152" s="253"/>
      <c r="S152" s="253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53"/>
      <c r="R153" s="253"/>
      <c r="S153" s="253"/>
    </row>
    <row r="154" spans="1:19" ht="17.25" thickBot="1">
      <c r="A154" s="162" t="s">
        <v>182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58"/>
      <c r="R154" s="258"/>
      <c r="S154" s="258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58"/>
      <c r="R155" s="258"/>
      <c r="S155" s="258"/>
    </row>
    <row r="156" spans="1:19" ht="17.25" thickBot="1">
      <c r="A156" s="163" t="s">
        <v>262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58"/>
      <c r="R156" s="258"/>
      <c r="S156" s="258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58"/>
      <c r="R157" s="258"/>
      <c r="S157" s="258"/>
    </row>
    <row r="158" spans="1:19" ht="17.25" thickBot="1">
      <c r="A158" s="162" t="s">
        <v>284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58"/>
      <c r="R158" s="258"/>
      <c r="S158" s="258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58"/>
      <c r="R159" s="258"/>
      <c r="S159" s="258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67"/>
      <c r="R161" s="268"/>
      <c r="S161" s="269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70"/>
      <c r="R162" s="271"/>
      <c r="S162" s="272"/>
    </row>
    <row r="163" spans="1:19" ht="17.25" thickBot="1">
      <c r="A163" s="162" t="s">
        <v>256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73"/>
      <c r="R163" s="274"/>
      <c r="S163" s="275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58"/>
      <c r="R164" s="258"/>
      <c r="S164" s="258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53"/>
      <c r="R165" s="253"/>
      <c r="S165" s="253"/>
    </row>
    <row r="166" spans="1:19" ht="17.25" thickBot="1">
      <c r="A166" s="163" t="s">
        <v>234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53"/>
      <c r="R166" s="253"/>
      <c r="S166" s="253"/>
    </row>
    <row r="167" spans="1:19" ht="17.25" thickBot="1">
      <c r="A167" s="162" t="s">
        <v>162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58"/>
      <c r="R167" s="258"/>
      <c r="S167" s="258"/>
    </row>
    <row r="168" spans="1:19" ht="17.25" thickBot="1">
      <c r="A168" s="162" t="s">
        <v>280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58"/>
      <c r="R168" s="258"/>
      <c r="S168" s="258"/>
    </row>
    <row r="169" spans="1:19" ht="17.25" thickBot="1">
      <c r="A169" s="162" t="s">
        <v>226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58"/>
      <c r="R169" s="258"/>
      <c r="S169" s="258"/>
    </row>
    <row r="170" spans="1:19">
      <c r="A170" s="162" t="s">
        <v>174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80"/>
      <c r="R170" s="281"/>
      <c r="S170" s="282"/>
    </row>
    <row r="171" spans="1:19" ht="17.25" thickBot="1">
      <c r="A171" s="130" t="s">
        <v>246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83"/>
      <c r="R171" s="284"/>
      <c r="S171" s="285"/>
    </row>
    <row r="172" spans="1:19" ht="17.25" thickBot="1">
      <c r="A172" s="132" t="s">
        <v>300</v>
      </c>
      <c r="B172" s="291">
        <f>$B$37</f>
        <v>100000</v>
      </c>
      <c r="C172" s="292"/>
      <c r="D172" s="26" t="s">
        <v>301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301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301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301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212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93" t="s">
        <v>55</v>
      </c>
      <c r="B177" s="295" t="str">
        <f>TEXT($G$1, "[$-ko-KR]yyyy-mm-dd(ddd) ") &amp; "오전 00:00"</f>
        <v>2021-06-14(월) 오전 00:00</v>
      </c>
      <c r="C177" s="296"/>
      <c r="D177" s="255" t="str">
        <f>TEXT($G$1, "[$-ko-KR]yyyy-mm-dd(ddd) ") &amp; "오후 14:00"</f>
        <v>2021-06-14(월) 오후 14:00</v>
      </c>
      <c r="E177" s="256"/>
      <c r="F177" s="257"/>
      <c r="G177" s="255" t="str">
        <f>TEXT($G$1, "[$-ko-KR]yyyy-mm-dd(ddd) ") &amp; "오후 19:00"</f>
        <v>2021-06-14(월) 오후 19:00</v>
      </c>
      <c r="H177" s="256"/>
      <c r="I177" s="257"/>
      <c r="J177" s="255" t="str">
        <f>TEXT($G$1, "[$-ko-KR]yyyy-mm-dd(ddd) ") &amp; "오후 21:00"</f>
        <v>2021-06-14(월) 오후 21:00</v>
      </c>
      <c r="K177" s="256"/>
      <c r="L177" s="257"/>
      <c r="M177" s="255" t="str">
        <f>TEXT($G$1+1, "[$-ko-KR]yyyy-mm-dd(ddd) ") &amp; "오전 00:00"</f>
        <v>2021-06-15(화) 오전 00:00</v>
      </c>
      <c r="N177" s="256"/>
      <c r="O177" s="257"/>
      <c r="Q177" s="253"/>
      <c r="R177" s="253"/>
      <c r="S177" s="253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13" t="s">
        <v>58</v>
      </c>
      <c r="H178" s="214" t="s">
        <v>298</v>
      </c>
      <c r="I178" s="21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61" t="s">
        <v>228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53"/>
      <c r="R179" s="253"/>
      <c r="S179" s="253"/>
    </row>
    <row r="180" spans="1:19" ht="17.25" thickBot="1">
      <c r="A180" s="162" t="s">
        <v>226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53"/>
      <c r="R180" s="253"/>
      <c r="S180" s="253"/>
    </row>
    <row r="181" spans="1:19" ht="17.25" thickBot="1">
      <c r="A181" s="162" t="s">
        <v>222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58"/>
      <c r="R181" s="258"/>
      <c r="S181" s="258"/>
    </row>
    <row r="182" spans="1:19" ht="17.25" thickBot="1">
      <c r="A182" s="162" t="s">
        <v>232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58"/>
      <c r="R182" s="258"/>
      <c r="S182" s="258"/>
    </row>
    <row r="183" spans="1:19" ht="17.25" thickBot="1">
      <c r="A183" s="163" t="s">
        <v>218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58"/>
      <c r="R183" s="258"/>
      <c r="S183" s="258"/>
    </row>
    <row r="184" spans="1:19" ht="17.25" thickBot="1">
      <c r="A184" s="162" t="s">
        <v>208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58"/>
      <c r="R184" s="258"/>
      <c r="S184" s="258"/>
    </row>
    <row r="185" spans="1:19" ht="17.25" thickBot="1">
      <c r="A185" s="162" t="s">
        <v>266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58"/>
      <c r="R185" s="258"/>
      <c r="S185" s="258"/>
    </row>
    <row r="186" spans="1:19" ht="17.25" thickBot="1">
      <c r="A186" s="162" t="s">
        <v>230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58"/>
      <c r="R186" s="258"/>
      <c r="S186" s="258"/>
    </row>
    <row r="187" spans="1:19" ht="17.25" thickBot="1">
      <c r="A187" s="162" t="s">
        <v>174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202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67"/>
      <c r="R188" s="268"/>
      <c r="S188" s="269"/>
    </row>
    <row r="189" spans="1:19">
      <c r="A189" s="161" t="s">
        <v>264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70"/>
      <c r="R189" s="271"/>
      <c r="S189" s="272"/>
    </row>
    <row r="190" spans="1:19" ht="17.25" thickBot="1">
      <c r="A190" s="162" t="s">
        <v>246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73"/>
      <c r="R190" s="274"/>
      <c r="S190" s="275"/>
    </row>
    <row r="191" spans="1:19" ht="17.25" thickBot="1">
      <c r="A191" s="162" t="s">
        <v>214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58"/>
      <c r="R191" s="258"/>
      <c r="S191" s="258"/>
    </row>
    <row r="192" spans="1:19" ht="17.25" thickBot="1">
      <c r="A192" s="162" t="s">
        <v>210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53"/>
      <c r="R192" s="253"/>
      <c r="S192" s="253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53"/>
      <c r="R193" s="253"/>
      <c r="S193" s="253"/>
    </row>
    <row r="194" spans="1:19" ht="17.25" thickBot="1">
      <c r="A194" s="162" t="s">
        <v>172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58"/>
      <c r="R194" s="258"/>
      <c r="S194" s="258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58"/>
      <c r="R195" s="258"/>
      <c r="S195" s="258"/>
    </row>
    <row r="196" spans="1:19" ht="17.25" thickBot="1">
      <c r="A196" s="162" t="s">
        <v>254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58"/>
      <c r="R196" s="258"/>
      <c r="S196" s="258"/>
    </row>
    <row r="197" spans="1:19">
      <c r="A197" s="162" t="s">
        <v>252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80"/>
      <c r="R197" s="281"/>
      <c r="S197" s="282"/>
    </row>
    <row r="198" spans="1:19" ht="17.25" thickBot="1">
      <c r="A198" s="130" t="s">
        <v>236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83"/>
      <c r="R198" s="284"/>
      <c r="S198" s="285"/>
    </row>
    <row r="199" spans="1:19" ht="17.25" thickBot="1">
      <c r="A199" s="132" t="s">
        <v>300</v>
      </c>
      <c r="B199" s="291">
        <f>$B$37</f>
        <v>100000</v>
      </c>
      <c r="C199" s="292"/>
      <c r="D199" s="26" t="s">
        <v>301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301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301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301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286"/>
      <c r="R199" s="287"/>
      <c r="S199" s="28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15" priority="157">
      <formula>AND($N17 &gt; 0, ISNUMBER($N17))</formula>
    </cfRule>
    <cfRule type="expression" dxfId="914" priority="158">
      <formula>AND($N17 = 0 * ISNUMBER($N17))</formula>
    </cfRule>
    <cfRule type="expression" dxfId="913" priority="159">
      <formula>AND($N17 &lt; 0, ISNUMBER($N17))</formula>
    </cfRule>
  </conditionalFormatting>
  <conditionalFormatting sqref="A17:F36">
    <cfRule type="expression" dxfId="912" priority="166">
      <formula>AND($E17 &gt; 0, ISNUMBER($E17))</formula>
    </cfRule>
    <cfRule type="expression" dxfId="911" priority="167">
      <formula>AND($E17 = 0 * ISNUMBER($E17))</formula>
    </cfRule>
    <cfRule type="expression" dxfId="910" priority="168">
      <formula>AND($E17 &lt; 0, ISNUMBER($E17))</formula>
    </cfRule>
  </conditionalFormatting>
  <conditionalFormatting sqref="A17:C36 G17:I36">
    <cfRule type="expression" dxfId="909" priority="163">
      <formula>AND($H17 &gt; 0, ISNUMBER($H17))</formula>
    </cfRule>
    <cfRule type="expression" dxfId="908" priority="164">
      <formula>AND($H17 = 0 * ISNUMBER($H17))</formula>
    </cfRule>
    <cfRule type="expression" dxfId="907" priority="165">
      <formula>AND($H17 &lt; 0, ISNUMBER($H17))</formula>
    </cfRule>
  </conditionalFormatting>
  <conditionalFormatting sqref="A17:C36 J17:L36">
    <cfRule type="expression" dxfId="906" priority="160">
      <formula>AND($K17 &gt; 0, ISNUMBER($K17))</formula>
    </cfRule>
    <cfRule type="expression" dxfId="905" priority="161">
      <formula>AND($K17 = 0 * ISNUMBER($K17))</formula>
    </cfRule>
    <cfRule type="expression" dxfId="904" priority="162">
      <formula>AND($K17 &lt; 0, ISNUMBER($K17))</formula>
    </cfRule>
  </conditionalFormatting>
  <conditionalFormatting sqref="D15:F16 E37:F37">
    <cfRule type="expression" dxfId="903" priority="154">
      <formula>$E$37 &gt; 0</formula>
    </cfRule>
    <cfRule type="expression" dxfId="902" priority="155">
      <formula>$E$37 = 0</formula>
    </cfRule>
    <cfRule type="expression" dxfId="901" priority="156">
      <formula>$E$37 &lt; 0</formula>
    </cfRule>
  </conditionalFormatting>
  <conditionalFormatting sqref="G15:I16 H37:I37">
    <cfRule type="expression" dxfId="900" priority="151">
      <formula>$H$37 &gt; 0</formula>
    </cfRule>
    <cfRule type="expression" dxfId="899" priority="152">
      <formula>$H$37 = 0</formula>
    </cfRule>
    <cfRule type="expression" dxfId="898" priority="153">
      <formula>$H$37 &lt; 0</formula>
    </cfRule>
  </conditionalFormatting>
  <conditionalFormatting sqref="J15:L16 K37:L37">
    <cfRule type="expression" dxfId="897" priority="148">
      <formula>$K$37 &gt; 0</formula>
    </cfRule>
    <cfRule type="expression" dxfId="896" priority="149">
      <formula>$K$37 = 0</formula>
    </cfRule>
    <cfRule type="expression" dxfId="895" priority="150">
      <formula>$K$37 &lt; 0</formula>
    </cfRule>
  </conditionalFormatting>
  <conditionalFormatting sqref="M15:O16 N37:O37">
    <cfRule type="expression" dxfId="894" priority="145">
      <formula>$N$37 &gt; 0</formula>
    </cfRule>
    <cfRule type="expression" dxfId="893" priority="146">
      <formula>$N$37 = 0</formula>
    </cfRule>
    <cfRule type="expression" dxfId="892" priority="147">
      <formula>$N$37 &lt; 0</formula>
    </cfRule>
  </conditionalFormatting>
  <conditionalFormatting sqref="A44:C63 M44:O63">
    <cfRule type="expression" dxfId="891" priority="133">
      <formula>AND($N44 &gt; 0, ISNUMBER($N44))</formula>
    </cfRule>
    <cfRule type="expression" dxfId="890" priority="134">
      <formula>AND($N44 = 0 * ISNUMBER($N44))</formula>
    </cfRule>
    <cfRule type="expression" dxfId="889" priority="135">
      <formula>AND($N44 &lt; 0, ISNUMBER($N44))</formula>
    </cfRule>
  </conditionalFormatting>
  <conditionalFormatting sqref="A44:F63">
    <cfRule type="expression" dxfId="888" priority="142">
      <formula>AND($E44 &gt; 0, ISNUMBER($E44))</formula>
    </cfRule>
    <cfRule type="expression" dxfId="887" priority="143">
      <formula>AND($E44 = 0 * ISNUMBER($E44))</formula>
    </cfRule>
    <cfRule type="expression" dxfId="886" priority="144">
      <formula>AND($E44 &lt; 0, ISNUMBER($E44))</formula>
    </cfRule>
  </conditionalFormatting>
  <conditionalFormatting sqref="A44:C63 G44:I63">
    <cfRule type="expression" dxfId="885" priority="139">
      <formula>AND($H44 &gt; 0, ISNUMBER($H44))</formula>
    </cfRule>
    <cfRule type="expression" dxfId="884" priority="140">
      <formula>AND($H44 = 0 * ISNUMBER($H44))</formula>
    </cfRule>
    <cfRule type="expression" dxfId="883" priority="141">
      <formula>AND($H44 &lt; 0, ISNUMBER($H44))</formula>
    </cfRule>
  </conditionalFormatting>
  <conditionalFormatting sqref="A44:C63 J44:L63">
    <cfRule type="expression" dxfId="882" priority="136">
      <formula>AND($K44 &gt; 0, ISNUMBER($K44))</formula>
    </cfRule>
    <cfRule type="expression" dxfId="881" priority="137">
      <formula>AND($K44 = 0 * ISNUMBER($K44))</formula>
    </cfRule>
    <cfRule type="expression" dxfId="880" priority="138">
      <formula>AND($K44 &lt; 0, ISNUMBER($K44))</formula>
    </cfRule>
  </conditionalFormatting>
  <conditionalFormatting sqref="D42:F43 E64:F64">
    <cfRule type="expression" dxfId="879" priority="130">
      <formula>$E$64 &gt; 0</formula>
    </cfRule>
    <cfRule type="expression" dxfId="878" priority="131">
      <formula>$E$64 = 0</formula>
    </cfRule>
    <cfRule type="expression" dxfId="877" priority="132">
      <formula>$E$64 &lt; 0</formula>
    </cfRule>
  </conditionalFormatting>
  <conditionalFormatting sqref="G42:I43 H64:I64">
    <cfRule type="expression" dxfId="876" priority="127">
      <formula>$H$64 &gt; 0</formula>
    </cfRule>
    <cfRule type="expression" dxfId="875" priority="128">
      <formula>$H$64 = 0</formula>
    </cfRule>
    <cfRule type="expression" dxfId="874" priority="129">
      <formula>$H$64 &lt; 0</formula>
    </cfRule>
  </conditionalFormatting>
  <conditionalFormatting sqref="J42:L43 K64:L64">
    <cfRule type="expression" dxfId="873" priority="124">
      <formula>$K$64 &gt; 0</formula>
    </cfRule>
    <cfRule type="expression" dxfId="872" priority="125">
      <formula>$K$64 = 0</formula>
    </cfRule>
    <cfRule type="expression" dxfId="871" priority="126">
      <formula>$K$64 &lt; 0</formula>
    </cfRule>
  </conditionalFormatting>
  <conditionalFormatting sqref="M42:O43 N64:O64">
    <cfRule type="expression" dxfId="870" priority="121">
      <formula>$N$64 &gt; 0</formula>
    </cfRule>
    <cfRule type="expression" dxfId="869" priority="122">
      <formula>$N$64 = 0</formula>
    </cfRule>
    <cfRule type="expression" dxfId="868" priority="123">
      <formula>$N$64 &lt; 0</formula>
    </cfRule>
  </conditionalFormatting>
  <conditionalFormatting sqref="A71:C90 M71:O90">
    <cfRule type="expression" dxfId="867" priority="109">
      <formula>AND($N71 &gt; 0, ISNUMBER($N71))</formula>
    </cfRule>
    <cfRule type="expression" dxfId="866" priority="110">
      <formula>AND($N71 = 0 * ISNUMBER($N71))</formula>
    </cfRule>
    <cfRule type="expression" dxfId="865" priority="111">
      <formula>AND($N71 &lt; 0, ISNUMBER($N71))</formula>
    </cfRule>
  </conditionalFormatting>
  <conditionalFormatting sqref="A71:F90">
    <cfRule type="expression" dxfId="864" priority="118">
      <formula>AND($E71 &gt; 0, ISNUMBER($E71))</formula>
    </cfRule>
    <cfRule type="expression" dxfId="863" priority="119">
      <formula>AND($E71 = 0 * ISNUMBER($E71))</formula>
    </cfRule>
    <cfRule type="expression" dxfId="862" priority="120">
      <formula>AND($E71 &lt; 0, ISNUMBER($E71))</formula>
    </cfRule>
  </conditionalFormatting>
  <conditionalFormatting sqref="A71:C90 G71:I90">
    <cfRule type="expression" dxfId="861" priority="115">
      <formula>AND($H71 &gt; 0, ISNUMBER($H71))</formula>
    </cfRule>
    <cfRule type="expression" dxfId="860" priority="116">
      <formula>AND($H71 = 0 * ISNUMBER($H71))</formula>
    </cfRule>
    <cfRule type="expression" dxfId="859" priority="117">
      <formula>AND($H71 &lt; 0, ISNUMBER($H71))</formula>
    </cfRule>
  </conditionalFormatting>
  <conditionalFormatting sqref="A71:C90 J71:L90">
    <cfRule type="expression" dxfId="858" priority="112">
      <formula>AND($K71 &gt; 0, ISNUMBER($K71))</formula>
    </cfRule>
    <cfRule type="expression" dxfId="857" priority="113">
      <formula>AND($K71 = 0 * ISNUMBER($K71))</formula>
    </cfRule>
    <cfRule type="expression" dxfId="856" priority="114">
      <formula>AND($K71 &lt; 0, ISNUMBER($K71))</formula>
    </cfRule>
  </conditionalFormatting>
  <conditionalFormatting sqref="D69:F70 E91:F91">
    <cfRule type="expression" dxfId="855" priority="106">
      <formula>$E$91 &gt; 0</formula>
    </cfRule>
    <cfRule type="expression" dxfId="854" priority="107">
      <formula>$E$91 = 0</formula>
    </cfRule>
    <cfRule type="expression" dxfId="853" priority="108">
      <formula>$E$91 &lt; 0</formula>
    </cfRule>
  </conditionalFormatting>
  <conditionalFormatting sqref="G69:I70 H91:I91">
    <cfRule type="expression" dxfId="852" priority="103">
      <formula>$H$91 &gt; 0</formula>
    </cfRule>
    <cfRule type="expression" dxfId="851" priority="104">
      <formula>$H$91 = 0</formula>
    </cfRule>
    <cfRule type="expression" dxfId="850" priority="105">
      <formula>$H$91 &lt; 0</formula>
    </cfRule>
  </conditionalFormatting>
  <conditionalFormatting sqref="J69:L70 K91:L91">
    <cfRule type="expression" dxfId="849" priority="100">
      <formula>$K$91 &gt; 0</formula>
    </cfRule>
    <cfRule type="expression" dxfId="848" priority="101">
      <formula>$K$91 = 0</formula>
    </cfRule>
    <cfRule type="expression" dxfId="847" priority="102">
      <formula>$K$91 &lt; 0</formula>
    </cfRule>
  </conditionalFormatting>
  <conditionalFormatting sqref="M69:O70 N91:O91">
    <cfRule type="expression" dxfId="846" priority="97">
      <formula>$N$91 &gt; 0</formula>
    </cfRule>
    <cfRule type="expression" dxfId="845" priority="98">
      <formula>$N$91 = 0</formula>
    </cfRule>
    <cfRule type="expression" dxfId="844" priority="99">
      <formula>$N$91 &lt; 0</formula>
    </cfRule>
  </conditionalFormatting>
  <conditionalFormatting sqref="A98:C117 M98:O117">
    <cfRule type="expression" dxfId="843" priority="85">
      <formula>AND($N98 &gt; 0, ISNUMBER($N98))</formula>
    </cfRule>
    <cfRule type="expression" dxfId="842" priority="86">
      <formula>AND($N98 = 0 * ISNUMBER($N98))</formula>
    </cfRule>
    <cfRule type="expression" dxfId="841" priority="87">
      <formula>AND($N98 &lt; 0, ISNUMBER($N98))</formula>
    </cfRule>
  </conditionalFormatting>
  <conditionalFormatting sqref="A98:F117">
    <cfRule type="expression" dxfId="840" priority="94">
      <formula>AND($E98 &gt; 0, ISNUMBER($E98))</formula>
    </cfRule>
    <cfRule type="expression" dxfId="839" priority="95">
      <formula>AND($E98 = 0 * ISNUMBER($E98))</formula>
    </cfRule>
    <cfRule type="expression" dxfId="838" priority="96">
      <formula>AND($E98 &lt; 0, ISNUMBER($E98))</formula>
    </cfRule>
  </conditionalFormatting>
  <conditionalFormatting sqref="A98:C117 G98:I117">
    <cfRule type="expression" dxfId="837" priority="91">
      <formula>AND($H98 &gt; 0, ISNUMBER($H98))</formula>
    </cfRule>
    <cfRule type="expression" dxfId="836" priority="92">
      <formula>AND($H98 = 0 * ISNUMBER($H98))</formula>
    </cfRule>
    <cfRule type="expression" dxfId="835" priority="93">
      <formula>AND($H98 &lt; 0, ISNUMBER($H98))</formula>
    </cfRule>
  </conditionalFormatting>
  <conditionalFormatting sqref="A98:C117 J98:L117">
    <cfRule type="expression" dxfId="834" priority="88">
      <formula>AND($K98 &gt; 0, ISNUMBER($K98))</formula>
    </cfRule>
    <cfRule type="expression" dxfId="833" priority="89">
      <formula>AND($K98 = 0 * ISNUMBER($K98))</formula>
    </cfRule>
    <cfRule type="expression" dxfId="832" priority="90">
      <formula>AND($K98 &lt; 0, ISNUMBER($K98))</formula>
    </cfRule>
  </conditionalFormatting>
  <conditionalFormatting sqref="D96:F97 E118:F118">
    <cfRule type="expression" dxfId="831" priority="82">
      <formula>$E$118 &gt; 0</formula>
    </cfRule>
    <cfRule type="expression" dxfId="830" priority="83">
      <formula>$E$118 = 0</formula>
    </cfRule>
    <cfRule type="expression" dxfId="829" priority="84">
      <formula>$E$118 &lt; 0</formula>
    </cfRule>
  </conditionalFormatting>
  <conditionalFormatting sqref="G96:I97 H118:I118">
    <cfRule type="expression" dxfId="828" priority="79">
      <formula>$H$118 &gt; 0</formula>
    </cfRule>
    <cfRule type="expression" dxfId="827" priority="80">
      <formula>$H$118 = 0</formula>
    </cfRule>
    <cfRule type="expression" dxfId="826" priority="81">
      <formula>$H$118 &lt; 0</formula>
    </cfRule>
  </conditionalFormatting>
  <conditionalFormatting sqref="J96:L97 K118:L118">
    <cfRule type="expression" dxfId="825" priority="76">
      <formula>$K$118 &gt; 0</formula>
    </cfRule>
    <cfRule type="expression" dxfId="824" priority="77">
      <formula>$K$118 = 0</formula>
    </cfRule>
    <cfRule type="expression" dxfId="823" priority="78">
      <formula>$K$118 &lt; 0</formula>
    </cfRule>
  </conditionalFormatting>
  <conditionalFormatting sqref="M96:O97 N118:O118">
    <cfRule type="expression" dxfId="822" priority="73">
      <formula>$N$118 &gt; 0</formula>
    </cfRule>
    <cfRule type="expression" dxfId="821" priority="74">
      <formula>$N$118 = 0</formula>
    </cfRule>
    <cfRule type="expression" dxfId="820" priority="75">
      <formula>$N$118 &lt; 0</formula>
    </cfRule>
  </conditionalFormatting>
  <conditionalFormatting sqref="A125:C144 M125:O144">
    <cfRule type="expression" dxfId="819" priority="61">
      <formula>AND($N125 &gt; 0, ISNUMBER($N125))</formula>
    </cfRule>
    <cfRule type="expression" dxfId="818" priority="62">
      <formula>AND($N125 = 0 * ISNUMBER($N125))</formula>
    </cfRule>
    <cfRule type="expression" dxfId="817" priority="63">
      <formula>AND($N125 &lt; 0, ISNUMBER($N125))</formula>
    </cfRule>
  </conditionalFormatting>
  <conditionalFormatting sqref="A125:F144">
    <cfRule type="expression" dxfId="816" priority="70">
      <formula>AND($E125 &gt; 0, ISNUMBER($E125))</formula>
    </cfRule>
    <cfRule type="expression" dxfId="815" priority="71">
      <formula>AND($E125 = 0 * ISNUMBER($E125))</formula>
    </cfRule>
    <cfRule type="expression" dxfId="814" priority="72">
      <formula>AND($E125 &lt; 0, ISNUMBER($E125))</formula>
    </cfRule>
  </conditionalFormatting>
  <conditionalFormatting sqref="A125:C144 G125:I144">
    <cfRule type="expression" dxfId="813" priority="67">
      <formula>AND($H125 &gt; 0, ISNUMBER($H125))</formula>
    </cfRule>
    <cfRule type="expression" dxfId="812" priority="68">
      <formula>AND($H125 = 0 * ISNUMBER($H125))</formula>
    </cfRule>
    <cfRule type="expression" dxfId="811" priority="69">
      <formula>AND($H125 &lt; 0, ISNUMBER($H125))</formula>
    </cfRule>
  </conditionalFormatting>
  <conditionalFormatting sqref="A125:C144 J125:L144">
    <cfRule type="expression" dxfId="810" priority="64">
      <formula>AND($K125 &gt; 0, ISNUMBER($K125))</formula>
    </cfRule>
    <cfRule type="expression" dxfId="809" priority="65">
      <formula>AND($K125 = 0 * ISNUMBER($K125))</formula>
    </cfRule>
    <cfRule type="expression" dxfId="808" priority="66">
      <formula>AND($K125 &lt; 0, ISNUMBER($K125))</formula>
    </cfRule>
  </conditionalFormatting>
  <conditionalFormatting sqref="D123:F124 E145:F145">
    <cfRule type="expression" dxfId="807" priority="58">
      <formula>$E$145 &gt; 0</formula>
    </cfRule>
    <cfRule type="expression" dxfId="806" priority="59">
      <formula>$E$145 = 0</formula>
    </cfRule>
    <cfRule type="expression" dxfId="805" priority="60">
      <formula>$E$145 &lt; 0</formula>
    </cfRule>
  </conditionalFormatting>
  <conditionalFormatting sqref="G123:I124 H145:I145">
    <cfRule type="expression" dxfId="804" priority="55">
      <formula>$H$145 &gt; 0</formula>
    </cfRule>
    <cfRule type="expression" dxfId="803" priority="56">
      <formula>$H$145 = 0</formula>
    </cfRule>
    <cfRule type="expression" dxfId="802" priority="57">
      <formula>$H$145 &lt; 0</formula>
    </cfRule>
  </conditionalFormatting>
  <conditionalFormatting sqref="J123:L124 K145:L145">
    <cfRule type="expression" dxfId="801" priority="52">
      <formula>$K$145 &gt; 0</formula>
    </cfRule>
    <cfRule type="expression" dxfId="800" priority="53">
      <formula>$K$145 = 0</formula>
    </cfRule>
    <cfRule type="expression" dxfId="799" priority="54">
      <formula>$K$145 &lt; 0</formula>
    </cfRule>
  </conditionalFormatting>
  <conditionalFormatting sqref="M123:O124 N145:O145">
    <cfRule type="expression" dxfId="798" priority="49">
      <formula>$N$145 &gt; 0</formula>
    </cfRule>
    <cfRule type="expression" dxfId="797" priority="50">
      <formula>$N$145 = 0</formula>
    </cfRule>
    <cfRule type="expression" dxfId="796" priority="51">
      <formula>$N$145 &lt; 0</formula>
    </cfRule>
  </conditionalFormatting>
  <conditionalFormatting sqref="A152:C171 M152:O171">
    <cfRule type="expression" dxfId="795" priority="37">
      <formula>AND($N152 &gt; 0, ISNUMBER($N152))</formula>
    </cfRule>
    <cfRule type="expression" dxfId="794" priority="38">
      <formula>AND($N152 = 0 * ISNUMBER($N152))</formula>
    </cfRule>
    <cfRule type="expression" dxfId="793" priority="39">
      <formula>AND($N152 &lt; 0, ISNUMBER($N152))</formula>
    </cfRule>
  </conditionalFormatting>
  <conditionalFormatting sqref="A152:F171">
    <cfRule type="expression" dxfId="792" priority="46">
      <formula>AND($E152 &gt; 0, ISNUMBER($E152))</formula>
    </cfRule>
    <cfRule type="expression" dxfId="791" priority="47">
      <formula>AND($E152 = 0 * ISNUMBER($E152))</formula>
    </cfRule>
    <cfRule type="expression" dxfId="790" priority="48">
      <formula>AND($E152 &lt; 0, ISNUMBER($E152))</formula>
    </cfRule>
  </conditionalFormatting>
  <conditionalFormatting sqref="A152:C171 G152:I171">
    <cfRule type="expression" dxfId="789" priority="43">
      <formula>AND($H152 &gt; 0, ISNUMBER($H152))</formula>
    </cfRule>
    <cfRule type="expression" dxfId="788" priority="44">
      <formula>AND($H152 = 0 * ISNUMBER($H152))</formula>
    </cfRule>
    <cfRule type="expression" dxfId="787" priority="45">
      <formula>AND($H152 &lt; 0, ISNUMBER($H152))</formula>
    </cfRule>
  </conditionalFormatting>
  <conditionalFormatting sqref="A152:C171 J152:L171">
    <cfRule type="expression" dxfId="786" priority="40">
      <formula>AND($K152 &gt; 0, ISNUMBER($K152))</formula>
    </cfRule>
    <cfRule type="expression" dxfId="785" priority="41">
      <formula>AND($K152 = 0 * ISNUMBER($K152))</formula>
    </cfRule>
    <cfRule type="expression" dxfId="784" priority="42">
      <formula>AND($K152 &lt; 0, ISNUMBER($K152))</formula>
    </cfRule>
  </conditionalFormatting>
  <conditionalFormatting sqref="D150:F151 E172:F172">
    <cfRule type="expression" dxfId="783" priority="34">
      <formula>$E$172 &gt; 0</formula>
    </cfRule>
    <cfRule type="expression" dxfId="782" priority="35">
      <formula>$E$172 = 0</formula>
    </cfRule>
    <cfRule type="expression" dxfId="781" priority="36">
      <formula>$E$172 &lt; 0</formula>
    </cfRule>
  </conditionalFormatting>
  <conditionalFormatting sqref="G150:I151 H172:I172">
    <cfRule type="expression" dxfId="780" priority="31">
      <formula>$H$172 &gt; 0</formula>
    </cfRule>
    <cfRule type="expression" dxfId="779" priority="32">
      <formula>$H$172 = 0</formula>
    </cfRule>
    <cfRule type="expression" dxfId="778" priority="33">
      <formula>$H$172 &lt; 0</formula>
    </cfRule>
  </conditionalFormatting>
  <conditionalFormatting sqref="J150:L151 K172:L172">
    <cfRule type="expression" dxfId="777" priority="28">
      <formula>$K$172 &gt; 0</formula>
    </cfRule>
    <cfRule type="expression" dxfId="776" priority="29">
      <formula>$K$172 = 0</formula>
    </cfRule>
    <cfRule type="expression" dxfId="775" priority="30">
      <formula>$K$172 &lt; 0</formula>
    </cfRule>
  </conditionalFormatting>
  <conditionalFormatting sqref="M150:O151 N172:O172">
    <cfRule type="expression" dxfId="774" priority="25">
      <formula>$N$172 &gt; 0</formula>
    </cfRule>
    <cfRule type="expression" dxfId="773" priority="26">
      <formula>$N$172 = 0</formula>
    </cfRule>
    <cfRule type="expression" dxfId="772" priority="27">
      <formula>$N$172 &lt; 0</formula>
    </cfRule>
  </conditionalFormatting>
  <conditionalFormatting sqref="A179:C198 M179:O198">
    <cfRule type="expression" dxfId="771" priority="13">
      <formula>AND($N179 &gt; 0, ISNUMBER($N179))</formula>
    </cfRule>
    <cfRule type="expression" dxfId="770" priority="14">
      <formula>AND($N179 = 0 * ISNUMBER($N179))</formula>
    </cfRule>
    <cfRule type="expression" dxfId="769" priority="15">
      <formula>AND($N179 &lt; 0, ISNUMBER($N179))</formula>
    </cfRule>
  </conditionalFormatting>
  <conditionalFormatting sqref="A179:F198">
    <cfRule type="expression" dxfId="768" priority="22">
      <formula>AND($E179 &gt; 0, ISNUMBER($E179))</formula>
    </cfRule>
    <cfRule type="expression" dxfId="767" priority="23">
      <formula>AND($E179 = 0 * ISNUMBER($E179))</formula>
    </cfRule>
    <cfRule type="expression" dxfId="766" priority="24">
      <formula>AND($E179 &lt; 0, ISNUMBER($E179))</formula>
    </cfRule>
  </conditionalFormatting>
  <conditionalFormatting sqref="A179:C198 G179:I198">
    <cfRule type="expression" dxfId="765" priority="19">
      <formula>AND($H179 &gt; 0, ISNUMBER($H179))</formula>
    </cfRule>
    <cfRule type="expression" dxfId="764" priority="20">
      <formula>AND($H179 = 0 * ISNUMBER($H179))</formula>
    </cfRule>
    <cfRule type="expression" dxfId="763" priority="21">
      <formula>AND($H179 &lt; 0, ISNUMBER($H179))</formula>
    </cfRule>
  </conditionalFormatting>
  <conditionalFormatting sqref="A179:C198 J179:L198">
    <cfRule type="expression" dxfId="762" priority="16">
      <formula>AND($K179 &gt; 0, ISNUMBER($K179))</formula>
    </cfRule>
    <cfRule type="expression" dxfId="761" priority="17">
      <formula>AND($K179 = 0 * ISNUMBER($K179))</formula>
    </cfRule>
    <cfRule type="expression" dxfId="760" priority="18">
      <formula>AND($K179 &lt; 0, ISNUMBER($K179))</formula>
    </cfRule>
  </conditionalFormatting>
  <conditionalFormatting sqref="D177:F178 E199:F199">
    <cfRule type="expression" dxfId="759" priority="10">
      <formula>$E$199 &gt; 0</formula>
    </cfRule>
    <cfRule type="expression" dxfId="758" priority="11">
      <formula>$E$199 = 0</formula>
    </cfRule>
    <cfRule type="expression" dxfId="757" priority="12">
      <formula>$E$199 &lt; 0</formula>
    </cfRule>
  </conditionalFormatting>
  <conditionalFormatting sqref="G177:I178 H199:I199">
    <cfRule type="expression" dxfId="756" priority="7">
      <formula>$H$199 &gt; 0</formula>
    </cfRule>
    <cfRule type="expression" dxfId="755" priority="8">
      <formula>$H$199 = 0</formula>
    </cfRule>
    <cfRule type="expression" dxfId="754" priority="9">
      <formula>$H$199 &lt; 0</formula>
    </cfRule>
  </conditionalFormatting>
  <conditionalFormatting sqref="J177:L178 K199:L199">
    <cfRule type="expression" dxfId="753" priority="4">
      <formula>$K$199 &gt; 0</formula>
    </cfRule>
    <cfRule type="expression" dxfId="752" priority="5">
      <formula>$K$199 = 0</formula>
    </cfRule>
    <cfRule type="expression" dxfId="751" priority="6">
      <formula>$K$199 &lt; 0</formula>
    </cfRule>
  </conditionalFormatting>
  <conditionalFormatting sqref="M177:O178 N199:O199">
    <cfRule type="expression" dxfId="750" priority="1">
      <formula>$N$199 &gt; 0</formula>
    </cfRule>
    <cfRule type="expression" dxfId="749" priority="2">
      <formula>$N$199 = 0</formula>
    </cfRule>
    <cfRule type="expression" dxfId="7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44362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350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358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48"/>
      <c r="I3" s="249"/>
      <c r="J3" s="4" t="s">
        <v>7</v>
      </c>
      <c r="K3" s="244" t="s">
        <v>351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352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349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48"/>
      <c r="I5" s="249"/>
      <c r="J5" s="4" t="s">
        <v>15</v>
      </c>
      <c r="K5" s="244" t="s">
        <v>353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354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48"/>
      <c r="I7" s="249"/>
      <c r="J7" s="4" t="s">
        <v>21</v>
      </c>
      <c r="K7" s="244" t="s">
        <v>355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/>
      <c r="L8" s="245"/>
      <c r="M8" s="245"/>
      <c r="N8" s="245"/>
      <c r="O8" s="246"/>
      <c r="Q8" s="232" t="s">
        <v>27</v>
      </c>
      <c r="R8" s="234"/>
    </row>
    <row r="9" spans="1:19" ht="17.25" thickBot="1">
      <c r="A9" s="118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48"/>
      <c r="I9" s="249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 t="s">
        <v>356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50" t="s">
        <v>357</v>
      </c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48"/>
      <c r="I11" s="249"/>
      <c r="J11" s="7" t="s">
        <v>32</v>
      </c>
      <c r="K11" s="250" t="s">
        <v>348</v>
      </c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216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97" t="s">
        <v>39</v>
      </c>
      <c r="B15" s="298" t="str">
        <f>TEXT($G$1, "[$-ko-KR]yyyy-mm-dd(ddd) ") &amp; "오전 00:00"</f>
        <v>2021-06-15(화) 오전 00:00</v>
      </c>
      <c r="C15" s="299"/>
      <c r="D15" s="255" t="str">
        <f>TEXT($G$1, "[$-ko-KR]yyyy-mm-dd(ddd) ") &amp; "오후 14:00"</f>
        <v>2021-06-15(화) 오후 14:00</v>
      </c>
      <c r="E15" s="256"/>
      <c r="F15" s="257"/>
      <c r="G15" s="255" t="str">
        <f>TEXT($G$1, "[$-ko-KR]yyyy-mm-dd(ddd) ") &amp; "오후 19:00"</f>
        <v>2021-06-15(화) 오후 19:00</v>
      </c>
      <c r="H15" s="256"/>
      <c r="I15" s="257"/>
      <c r="J15" s="255" t="str">
        <f>TEXT($G$1, "[$-ko-KR]yyyy-mm-dd(ddd) ") &amp; "오후 21:00"</f>
        <v>2021-06-15(화) 오후 21:00</v>
      </c>
      <c r="K15" s="256"/>
      <c r="L15" s="257"/>
      <c r="M15" s="255" t="str">
        <f>TEXT($G$1+1, "[$-ko-KR]yyyy-mm-dd(ddd) ") &amp; "오전 00:00"</f>
        <v>2021-06-16(수) 오전 00:00</v>
      </c>
      <c r="N15" s="256"/>
      <c r="O15" s="257"/>
      <c r="Q15" s="253"/>
      <c r="R15" s="253"/>
      <c r="S15" s="253"/>
    </row>
    <row r="16" spans="1:19" ht="17.25" customHeight="1" thickBot="1">
      <c r="A16" s="29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53"/>
      <c r="R17" s="253"/>
      <c r="S17" s="25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53"/>
      <c r="R18" s="253"/>
      <c r="S18" s="253"/>
    </row>
    <row r="19" spans="1:19" ht="17.25" customHeight="1" thickBot="1">
      <c r="A19" s="162" t="s">
        <v>202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58"/>
      <c r="R19" s="258"/>
      <c r="S19" s="258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58"/>
      <c r="R20" s="258"/>
      <c r="S20" s="258"/>
    </row>
    <row r="21" spans="1:19" ht="17.25" customHeight="1" thickBot="1">
      <c r="A21" s="163" t="s">
        <v>246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58"/>
      <c r="R21" s="258"/>
      <c r="S21" s="258"/>
    </row>
    <row r="22" spans="1:19" ht="17.25" customHeight="1" thickBot="1">
      <c r="A22" s="162" t="s">
        <v>232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58"/>
      <c r="R22" s="258"/>
      <c r="S22" s="258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58"/>
      <c r="R23" s="258"/>
      <c r="S23" s="258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58"/>
      <c r="R24" s="258"/>
      <c r="S24" s="258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226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67"/>
      <c r="R26" s="268"/>
      <c r="S26" s="269"/>
    </row>
    <row r="27" spans="1:19" ht="17.25" customHeight="1">
      <c r="A27" s="161" t="s">
        <v>224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70"/>
      <c r="R27" s="271"/>
      <c r="S27" s="272"/>
    </row>
    <row r="28" spans="1:19" ht="17.25" customHeight="1" thickBot="1">
      <c r="A28" s="162" t="s">
        <v>242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73"/>
      <c r="R28" s="274"/>
      <c r="S28" s="275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58"/>
      <c r="R29" s="258"/>
      <c r="S29" s="258"/>
    </row>
    <row r="30" spans="1:19" ht="17.25" customHeight="1" thickBot="1">
      <c r="A30" s="162" t="s">
        <v>174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53"/>
      <c r="R30" s="253"/>
      <c r="S30" s="253"/>
    </row>
    <row r="31" spans="1:19" ht="17.25" customHeight="1" thickBot="1">
      <c r="A31" s="163" t="s">
        <v>270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8"/>
      <c r="R32" s="258"/>
      <c r="S32" s="25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216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93" t="s">
        <v>55</v>
      </c>
      <c r="B42" s="295" t="str">
        <f>TEXT($G$1, "[$-ko-KR]yyyy-mm-dd(ddd) ") &amp; "오전 00:00"</f>
        <v>2021-06-15(화) 오전 00:00</v>
      </c>
      <c r="C42" s="296"/>
      <c r="D42" s="255" t="str">
        <f>TEXT($G$1, "[$-ko-KR]yyyy-mm-dd(ddd) ") &amp; "오후 14:00"</f>
        <v>2021-06-15(화) 오후 14:00</v>
      </c>
      <c r="E42" s="256"/>
      <c r="F42" s="257"/>
      <c r="G42" s="255" t="str">
        <f>TEXT($G$1, "[$-ko-KR]yyyy-mm-dd(ddd) ") &amp; "오후 19:00"</f>
        <v>2021-06-15(화) 오후 19:00</v>
      </c>
      <c r="H42" s="256"/>
      <c r="I42" s="257"/>
      <c r="J42" s="255" t="str">
        <f>TEXT($G$1, "[$-ko-KR]yyyy-mm-dd(ddd) ") &amp; "오후 21:00"</f>
        <v>2021-06-15(화) 오후 21:00</v>
      </c>
      <c r="K42" s="256"/>
      <c r="L42" s="257"/>
      <c r="M42" s="255" t="str">
        <f>TEXT($G$1+1, "[$-ko-KR]yyyy-mm-dd(ddd) ") &amp; "오전 00:00"</f>
        <v>2021-06-16(수) 오전 00:00</v>
      </c>
      <c r="N42" s="256"/>
      <c r="O42" s="257"/>
      <c r="Q42" s="253"/>
      <c r="R42" s="253"/>
      <c r="S42" s="253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17" t="s">
        <v>58</v>
      </c>
      <c r="H43" s="218" t="s">
        <v>298</v>
      </c>
      <c r="I43" s="21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61" t="s">
        <v>198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53"/>
      <c r="R44" s="253"/>
      <c r="S44" s="253"/>
    </row>
    <row r="45" spans="1:19" ht="17.25" customHeight="1" thickBot="1">
      <c r="A45" s="162" t="s">
        <v>238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53"/>
      <c r="R45" s="253"/>
      <c r="S45" s="253"/>
    </row>
    <row r="46" spans="1:19" ht="17.25" customHeight="1" thickBot="1">
      <c r="A46" s="162" t="s">
        <v>218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58"/>
      <c r="R46" s="258"/>
      <c r="S46" s="258"/>
    </row>
    <row r="47" spans="1:19" ht="17.25" customHeight="1" thickBot="1">
      <c r="A47" s="162" t="s">
        <v>232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58"/>
      <c r="R47" s="258"/>
      <c r="S47" s="258"/>
    </row>
    <row r="48" spans="1:19" ht="17.25" customHeight="1" thickBot="1">
      <c r="A48" s="163" t="s">
        <v>208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58"/>
      <c r="R48" s="258"/>
      <c r="S48" s="258"/>
    </row>
    <row r="49" spans="1:19" ht="17.25" customHeight="1" thickBot="1">
      <c r="A49" s="162" t="s">
        <v>214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58"/>
      <c r="R49" s="258"/>
      <c r="S49" s="258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58"/>
      <c r="R50" s="258"/>
      <c r="S50" s="258"/>
    </row>
    <row r="51" spans="1:19" ht="17.25" customHeight="1" thickBot="1">
      <c r="A51" s="162" t="s">
        <v>254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58"/>
      <c r="R51" s="258"/>
      <c r="S51" s="258"/>
    </row>
    <row r="52" spans="1:19" ht="17.25" customHeight="1" thickBot="1">
      <c r="A52" s="162" t="s">
        <v>228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250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67"/>
      <c r="R53" s="268"/>
      <c r="S53" s="269"/>
    </row>
    <row r="54" spans="1:19" ht="17.25" customHeight="1">
      <c r="A54" s="161" t="s">
        <v>240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70"/>
      <c r="R54" s="271"/>
      <c r="S54" s="272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73"/>
      <c r="R55" s="274"/>
      <c r="S55" s="275"/>
    </row>
    <row r="56" spans="1:19" ht="17.25" customHeight="1" thickBot="1">
      <c r="A56" s="162" t="s">
        <v>168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58"/>
      <c r="R56" s="258"/>
      <c r="S56" s="258"/>
    </row>
    <row r="57" spans="1:19" ht="17.25" customHeight="1" thickBot="1">
      <c r="A57" s="162" t="s">
        <v>210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53"/>
      <c r="R57" s="253"/>
      <c r="S57" s="253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53"/>
      <c r="R58" s="253"/>
      <c r="S58" s="253"/>
    </row>
    <row r="59" spans="1:19" ht="17.25" customHeight="1" thickBot="1">
      <c r="A59" s="162" t="s">
        <v>196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58"/>
      <c r="R59" s="258"/>
      <c r="S59" s="258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58"/>
      <c r="R60" s="258"/>
      <c r="S60" s="258"/>
    </row>
    <row r="61" spans="1:19" ht="17.25" customHeight="1" thickBot="1">
      <c r="A61" s="162" t="s">
        <v>172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58"/>
      <c r="R61" s="258"/>
      <c r="S61" s="258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280"/>
      <c r="R62" s="281"/>
      <c r="S62" s="282"/>
    </row>
    <row r="63" spans="1:19" ht="17.25" customHeight="1" thickBot="1">
      <c r="A63" s="130" t="s">
        <v>236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283"/>
      <c r="R63" s="284"/>
      <c r="S63" s="285"/>
    </row>
    <row r="64" spans="1:19" ht="17.25" customHeight="1" thickBot="1">
      <c r="A64" s="132" t="s">
        <v>300</v>
      </c>
      <c r="B64" s="291">
        <f>$B$37</f>
        <v>100000</v>
      </c>
      <c r="C64" s="292"/>
      <c r="D64" s="26" t="s">
        <v>301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301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301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301</v>
      </c>
      <c r="N64" s="27">
        <f>IF(COUNT(N44:N63), SUM(N44:N63) / COUNT(N44:N63), 0)</f>
        <v>4.6004013280069742E-2</v>
      </c>
      <c r="O64" s="28">
        <f>SUM(O44:O63)</f>
        <v>92008.026560139479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216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93" t="s">
        <v>55</v>
      </c>
      <c r="B69" s="295" t="str">
        <f>TEXT($G$1, "[$-ko-KR]yyyy-mm-dd(ddd) ") &amp; "오전 00:00"</f>
        <v>2021-06-15(화) 오전 00:00</v>
      </c>
      <c r="C69" s="296"/>
      <c r="D69" s="255" t="str">
        <f>TEXT($G$1, "[$-ko-KR]yyyy-mm-dd(ddd) ") &amp; "오후 14:00"</f>
        <v>2021-06-15(화) 오후 14:00</v>
      </c>
      <c r="E69" s="256"/>
      <c r="F69" s="257"/>
      <c r="G69" s="255" t="str">
        <f>TEXT($G$1, "[$-ko-KR]yyyy-mm-dd(ddd) ") &amp; "오후 19:00"</f>
        <v>2021-06-15(화) 오후 19:00</v>
      </c>
      <c r="H69" s="256"/>
      <c r="I69" s="257"/>
      <c r="J69" s="255" t="str">
        <f>TEXT($G$1, "[$-ko-KR]yyyy-mm-dd(ddd) ") &amp; "오후 21:00"</f>
        <v>2021-06-15(화) 오후 21:00</v>
      </c>
      <c r="K69" s="256"/>
      <c r="L69" s="257"/>
      <c r="M69" s="255" t="str">
        <f>TEXT($G$1+1, "[$-ko-KR]yyyy-mm-dd(ddd) ") &amp; "오전 00:00"</f>
        <v>2021-06-16(수) 오전 00:00</v>
      </c>
      <c r="N69" s="256"/>
      <c r="O69" s="257"/>
      <c r="Q69" s="253"/>
      <c r="R69" s="253"/>
      <c r="S69" s="253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17" t="s">
        <v>58</v>
      </c>
      <c r="H70" s="218" t="s">
        <v>298</v>
      </c>
      <c r="I70" s="21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61" t="s">
        <v>162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53"/>
      <c r="R71" s="253"/>
      <c r="S71" s="253"/>
    </row>
    <row r="72" spans="1:19" ht="17.25" thickBot="1">
      <c r="A72" s="162" t="s">
        <v>234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53"/>
      <c r="R72" s="253"/>
      <c r="S72" s="253"/>
    </row>
    <row r="73" spans="1:19" ht="17.25" thickBot="1">
      <c r="A73" s="162" t="s">
        <v>226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58"/>
      <c r="R73" s="258"/>
      <c r="S73" s="258"/>
    </row>
    <row r="74" spans="1:19" ht="17.25" thickBot="1">
      <c r="A74" s="162" t="s">
        <v>252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58"/>
      <c r="R74" s="258"/>
      <c r="S74" s="258"/>
    </row>
    <row r="75" spans="1:19" ht="17.25" thickBot="1">
      <c r="A75" s="163" t="s">
        <v>174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58"/>
      <c r="R75" s="258"/>
      <c r="S75" s="258"/>
    </row>
    <row r="76" spans="1:19" ht="17.25" thickBot="1">
      <c r="A76" s="162" t="s">
        <v>270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58"/>
      <c r="R76" s="258"/>
      <c r="S76" s="258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58"/>
      <c r="R77" s="258"/>
      <c r="S77" s="258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58"/>
      <c r="R78" s="258"/>
      <c r="S78" s="258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284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67"/>
      <c r="R80" s="268"/>
      <c r="S80" s="269"/>
    </row>
    <row r="81" spans="1:19">
      <c r="A81" s="161" t="s">
        <v>296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70"/>
      <c r="R81" s="271"/>
      <c r="S81" s="272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73"/>
      <c r="R82" s="274"/>
      <c r="S82" s="275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58"/>
      <c r="R83" s="258"/>
      <c r="S83" s="258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53"/>
      <c r="R84" s="253"/>
      <c r="S84" s="253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53"/>
      <c r="R85" s="253"/>
      <c r="S85" s="253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58"/>
      <c r="R86" s="258"/>
      <c r="S86" s="258"/>
    </row>
    <row r="87" spans="1:19" ht="17.25" thickBot="1">
      <c r="A87" s="162" t="s">
        <v>182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58"/>
      <c r="R87" s="258"/>
      <c r="S87" s="258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58"/>
      <c r="R88" s="258"/>
      <c r="S88" s="258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280"/>
      <c r="R89" s="281"/>
      <c r="S89" s="282"/>
    </row>
    <row r="90" spans="1:19" ht="17.25" thickBot="1">
      <c r="A90" s="130" t="s">
        <v>256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283"/>
      <c r="R90" s="284"/>
      <c r="S90" s="285"/>
    </row>
    <row r="91" spans="1:19" ht="17.25" thickBot="1">
      <c r="A91" s="132" t="s">
        <v>300</v>
      </c>
      <c r="B91" s="291">
        <f>$B$37</f>
        <v>100000</v>
      </c>
      <c r="C91" s="292"/>
      <c r="D91" s="26" t="s">
        <v>301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301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301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301</v>
      </c>
      <c r="N91" s="27">
        <f>IF(COUNT(N71:N90), SUM(N71:N90) / COUNT(N71:N90), 0)</f>
        <v>1.9097057000224145E-4</v>
      </c>
      <c r="O91" s="28">
        <f>SUM(O71:O90)</f>
        <v>381.94114000448326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216" t="s">
        <v>297</v>
      </c>
      <c r="B95" s="232" t="s">
        <v>49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93" t="s">
        <v>55</v>
      </c>
      <c r="B96" s="295" t="str">
        <f>TEXT($G$1, "[$-ko-KR]yyyy-mm-dd(ddd) ") &amp; "오전 00:00"</f>
        <v>2021-06-15(화) 오전 00:00</v>
      </c>
      <c r="C96" s="296"/>
      <c r="D96" s="255" t="str">
        <f>TEXT($G$1, "[$-ko-KR]yyyy-mm-dd(ddd) ") &amp; "오후 14:00"</f>
        <v>2021-06-15(화) 오후 14:00</v>
      </c>
      <c r="E96" s="256"/>
      <c r="F96" s="257"/>
      <c r="G96" s="255" t="str">
        <f>TEXT($G$1, "[$-ko-KR]yyyy-mm-dd(ddd) ") &amp; "오후 19:00"</f>
        <v>2021-06-15(화) 오후 19:00</v>
      </c>
      <c r="H96" s="256"/>
      <c r="I96" s="257"/>
      <c r="J96" s="255" t="str">
        <f>TEXT($G$1, "[$-ko-KR]yyyy-mm-dd(ddd) ") &amp; "오후 21:00"</f>
        <v>2021-06-15(화) 오후 21:00</v>
      </c>
      <c r="K96" s="256"/>
      <c r="L96" s="257"/>
      <c r="M96" s="255" t="str">
        <f>TEXT($G$1+1, "[$-ko-KR]yyyy-mm-dd(ddd) ") &amp; "오전 00:00"</f>
        <v>2021-06-16(수) 오전 00:00</v>
      </c>
      <c r="N96" s="256"/>
      <c r="O96" s="257"/>
      <c r="Q96" s="253"/>
      <c r="R96" s="253"/>
      <c r="S96" s="253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17" t="s">
        <v>58</v>
      </c>
      <c r="H97" s="218" t="s">
        <v>298</v>
      </c>
      <c r="I97" s="21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61" t="s">
        <v>162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53"/>
      <c r="R98" s="253"/>
      <c r="S98" s="253"/>
    </row>
    <row r="99" spans="1:19" ht="17.25" thickBot="1">
      <c r="A99" s="162" t="s">
        <v>198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53"/>
      <c r="R99" s="253"/>
      <c r="S99" s="253"/>
    </row>
    <row r="100" spans="1:19" ht="17.25" thickBot="1">
      <c r="A100" s="162" t="s">
        <v>234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58"/>
      <c r="R100" s="258"/>
      <c r="S100" s="258"/>
    </row>
    <row r="101" spans="1:19" ht="17.25" thickBot="1">
      <c r="A101" s="162" t="s">
        <v>238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58"/>
      <c r="R101" s="258"/>
      <c r="S101" s="258"/>
    </row>
    <row r="102" spans="1:19" ht="17.25" thickBot="1">
      <c r="A102" s="163" t="s">
        <v>218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58"/>
      <c r="R102" s="258"/>
      <c r="S102" s="258"/>
    </row>
    <row r="103" spans="1:19" ht="17.25" thickBot="1">
      <c r="A103" s="162" t="s">
        <v>232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58"/>
      <c r="R103" s="258"/>
      <c r="S103" s="258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58"/>
      <c r="R104" s="258"/>
      <c r="S104" s="258"/>
    </row>
    <row r="105" spans="1:19" ht="17.25" thickBot="1">
      <c r="A105" s="162" t="s">
        <v>208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58"/>
      <c r="R105" s="258"/>
      <c r="S105" s="258"/>
    </row>
    <row r="106" spans="1:19" ht="17.25" thickBot="1">
      <c r="A106" s="162" t="s">
        <v>214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67"/>
      <c r="R107" s="268"/>
      <c r="S107" s="269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70"/>
      <c r="R108" s="271"/>
      <c r="S108" s="272"/>
    </row>
    <row r="109" spans="1:19" ht="17.25" thickBot="1">
      <c r="A109" s="162" t="s">
        <v>226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73"/>
      <c r="R109" s="274"/>
      <c r="S109" s="275"/>
    </row>
    <row r="110" spans="1:19" ht="17.25" thickBot="1">
      <c r="A110" s="162" t="s">
        <v>224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58"/>
      <c r="R110" s="258"/>
      <c r="S110" s="258"/>
    </row>
    <row r="111" spans="1:19" ht="17.25" thickBot="1">
      <c r="A111" s="162" t="s">
        <v>254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53"/>
      <c r="R111" s="253"/>
      <c r="S111" s="253"/>
    </row>
    <row r="112" spans="1:19" ht="17.25" thickBot="1">
      <c r="A112" s="163" t="s">
        <v>242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53"/>
      <c r="R112" s="253"/>
      <c r="S112" s="253"/>
    </row>
    <row r="113" spans="1:19" ht="17.25" thickBot="1">
      <c r="A113" s="162" t="s">
        <v>228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58"/>
      <c r="R113" s="258"/>
      <c r="S113" s="258"/>
    </row>
    <row r="114" spans="1:19" ht="17.25" thickBot="1">
      <c r="A114" s="162" t="s">
        <v>252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58"/>
      <c r="R114" s="258"/>
      <c r="S114" s="258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58"/>
      <c r="R115" s="258"/>
      <c r="S115" s="258"/>
    </row>
    <row r="116" spans="1:19">
      <c r="A116" s="162" t="s">
        <v>174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280"/>
      <c r="R116" s="281"/>
      <c r="S116" s="282"/>
    </row>
    <row r="117" spans="1:19" ht="17.25" thickBot="1">
      <c r="A117" s="130" t="s">
        <v>250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283"/>
      <c r="R117" s="284"/>
      <c r="S117" s="285"/>
    </row>
    <row r="118" spans="1:19" ht="17.25" thickBot="1">
      <c r="A118" s="132" t="s">
        <v>300</v>
      </c>
      <c r="B118" s="291">
        <f>$B$37</f>
        <v>100000</v>
      </c>
      <c r="C118" s="292"/>
      <c r="D118" s="26" t="s">
        <v>301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301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301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301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216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93" t="s">
        <v>55</v>
      </c>
      <c r="B123" s="295" t="str">
        <f>TEXT($G$1, "[$-ko-KR]yyyy-mm-dd(ddd) ") &amp; "오전 00:00"</f>
        <v>2021-06-15(화) 오전 00:00</v>
      </c>
      <c r="C123" s="296"/>
      <c r="D123" s="255" t="str">
        <f>TEXT($G$1, "[$-ko-KR]yyyy-mm-dd(ddd) ") &amp; "오후 14:00"</f>
        <v>2021-06-15(화) 오후 14:00</v>
      </c>
      <c r="E123" s="256"/>
      <c r="F123" s="257"/>
      <c r="G123" s="255" t="str">
        <f>TEXT($G$1, "[$-ko-KR]yyyy-mm-dd(ddd) ") &amp; "오후 19:00"</f>
        <v>2021-06-15(화) 오후 19:00</v>
      </c>
      <c r="H123" s="256"/>
      <c r="I123" s="257"/>
      <c r="J123" s="255" t="str">
        <f>TEXT($G$1, "[$-ko-KR]yyyy-mm-dd(ddd) ") &amp; "오후 21:00"</f>
        <v>2021-06-15(화) 오후 21:00</v>
      </c>
      <c r="K123" s="256"/>
      <c r="L123" s="257"/>
      <c r="M123" s="255" t="str">
        <f>TEXT($G$1+1, "[$-ko-KR]yyyy-mm-dd(ddd) ") &amp; "오전 00:00"</f>
        <v>2021-06-16(수) 오전 00:00</v>
      </c>
      <c r="N123" s="256"/>
      <c r="O123" s="257"/>
      <c r="Q123" s="253"/>
      <c r="R123" s="253"/>
      <c r="S123" s="253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17" t="s">
        <v>58</v>
      </c>
      <c r="H124" s="218" t="s">
        <v>298</v>
      </c>
      <c r="I124" s="21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53"/>
      <c r="R125" s="253"/>
      <c r="S125" s="253"/>
    </row>
    <row r="126" spans="1:19" ht="17.25" thickBot="1">
      <c r="A126" s="162" t="s">
        <v>172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53"/>
      <c r="R126" s="253"/>
      <c r="S126" s="253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58"/>
      <c r="R127" s="258"/>
      <c r="S127" s="258"/>
    </row>
    <row r="128" spans="1:19" ht="17.25" thickBot="1">
      <c r="A128" s="162" t="s">
        <v>236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58"/>
      <c r="R128" s="258"/>
      <c r="S128" s="258"/>
    </row>
    <row r="129" spans="1:19" ht="17.25" thickBot="1">
      <c r="A129" s="163" t="s">
        <v>268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58"/>
      <c r="R129" s="258"/>
      <c r="S129" s="258"/>
    </row>
    <row r="130" spans="1:19" ht="17.25" thickBot="1">
      <c r="A130" s="162" t="s">
        <v>212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58"/>
      <c r="R130" s="258"/>
      <c r="S130" s="258"/>
    </row>
    <row r="131" spans="1:19" ht="17.25" thickBot="1">
      <c r="A131" s="162" t="s">
        <v>222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58"/>
      <c r="R131" s="258"/>
      <c r="S131" s="258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58"/>
      <c r="R132" s="258"/>
      <c r="S132" s="258"/>
    </row>
    <row r="133" spans="1:19" ht="17.25" thickBot="1">
      <c r="A133" s="162" t="s">
        <v>230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202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67"/>
      <c r="R134" s="268"/>
      <c r="S134" s="269"/>
    </row>
    <row r="135" spans="1:19">
      <c r="A135" s="161" t="s">
        <v>282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70"/>
      <c r="R135" s="271"/>
      <c r="S135" s="272"/>
    </row>
    <row r="136" spans="1:19" ht="17.25" thickBot="1">
      <c r="A136" s="162" t="s">
        <v>220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73"/>
      <c r="R136" s="274"/>
      <c r="S136" s="275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58"/>
      <c r="R137" s="258"/>
      <c r="S137" s="258"/>
    </row>
    <row r="138" spans="1:19" ht="17.25" thickBot="1">
      <c r="A138" s="162" t="s">
        <v>278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53"/>
      <c r="R138" s="253"/>
      <c r="S138" s="253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53"/>
      <c r="R139" s="253"/>
      <c r="S139" s="253"/>
    </row>
    <row r="140" spans="1:19" ht="17.25" thickBot="1">
      <c r="A140" s="162" t="s">
        <v>186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58"/>
      <c r="R140" s="258"/>
      <c r="S140" s="258"/>
    </row>
    <row r="141" spans="1:19" ht="17.25" thickBot="1">
      <c r="A141" s="162" t="s">
        <v>266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58"/>
      <c r="R141" s="258"/>
      <c r="S141" s="258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58"/>
      <c r="R142" s="258"/>
      <c r="S142" s="258"/>
    </row>
    <row r="143" spans="1:19">
      <c r="A143" s="162" t="s">
        <v>260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280"/>
      <c r="R143" s="281"/>
      <c r="S143" s="282"/>
    </row>
    <row r="144" spans="1:19" ht="17.25" thickBot="1">
      <c r="A144" s="130" t="s">
        <v>264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283"/>
      <c r="R144" s="284"/>
      <c r="S144" s="285"/>
    </row>
    <row r="145" spans="1:19" ht="17.25" thickBot="1">
      <c r="A145" s="132" t="s">
        <v>300</v>
      </c>
      <c r="B145" s="291">
        <f>$B$37</f>
        <v>100000</v>
      </c>
      <c r="C145" s="292"/>
      <c r="D145" s="26" t="s">
        <v>301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301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301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301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216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93" t="s">
        <v>55</v>
      </c>
      <c r="B150" s="295" t="str">
        <f>TEXT($G$1, "[$-ko-KR]yyyy-mm-dd(ddd) ") &amp; "오전 00:00"</f>
        <v>2021-06-15(화) 오전 00:00</v>
      </c>
      <c r="C150" s="296"/>
      <c r="D150" s="255" t="str">
        <f>TEXT($G$1, "[$-ko-KR]yyyy-mm-dd(ddd) ") &amp; "오후 14:00"</f>
        <v>2021-06-15(화) 오후 14:00</v>
      </c>
      <c r="E150" s="256"/>
      <c r="F150" s="257"/>
      <c r="G150" s="255" t="str">
        <f>TEXT($G$1, "[$-ko-KR]yyyy-mm-dd(ddd) ") &amp; "오후 19:00"</f>
        <v>2021-06-15(화) 오후 19:00</v>
      </c>
      <c r="H150" s="256"/>
      <c r="I150" s="257"/>
      <c r="J150" s="255" t="str">
        <f>TEXT($G$1, "[$-ko-KR]yyyy-mm-dd(ddd) ") &amp; "오후 21:00"</f>
        <v>2021-06-15(화) 오후 21:00</v>
      </c>
      <c r="K150" s="256"/>
      <c r="L150" s="257"/>
      <c r="M150" s="255" t="str">
        <f>TEXT($G$1+1, "[$-ko-KR]yyyy-mm-dd(ddd) ") &amp; "오전 00:00"</f>
        <v>2021-06-16(수) 오전 00:00</v>
      </c>
      <c r="N150" s="256"/>
      <c r="O150" s="257"/>
      <c r="Q150" s="253"/>
      <c r="R150" s="253"/>
      <c r="S150" s="253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17" t="s">
        <v>58</v>
      </c>
      <c r="H151" s="218" t="s">
        <v>298</v>
      </c>
      <c r="I151" s="21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53"/>
      <c r="R152" s="253"/>
      <c r="S152" s="253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53"/>
      <c r="R153" s="253"/>
      <c r="S153" s="253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58"/>
      <c r="R154" s="258"/>
      <c r="S154" s="258"/>
    </row>
    <row r="155" spans="1:19" ht="17.25" thickBot="1">
      <c r="A155" s="162" t="s">
        <v>182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58"/>
      <c r="R155" s="258"/>
      <c r="S155" s="258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58"/>
      <c r="R156" s="258"/>
      <c r="S156" s="258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58"/>
      <c r="R157" s="258"/>
      <c r="S157" s="258"/>
    </row>
    <row r="158" spans="1:19" ht="17.25" thickBot="1">
      <c r="A158" s="162" t="s">
        <v>256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58"/>
      <c r="R158" s="258"/>
      <c r="S158" s="258"/>
    </row>
    <row r="159" spans="1:19" ht="17.25" thickBot="1">
      <c r="A159" s="162" t="s">
        <v>200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58"/>
      <c r="R159" s="258"/>
      <c r="S159" s="258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192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67"/>
      <c r="R161" s="268"/>
      <c r="S161" s="269"/>
    </row>
    <row r="162" spans="1:19">
      <c r="A162" s="161" t="s">
        <v>280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70"/>
      <c r="R162" s="271"/>
      <c r="S162" s="272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73"/>
      <c r="R163" s="274"/>
      <c r="S163" s="275"/>
    </row>
    <row r="164" spans="1:19" ht="17.25" thickBot="1">
      <c r="A164" s="162" t="s">
        <v>170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58"/>
      <c r="R164" s="258"/>
      <c r="S164" s="258"/>
    </row>
    <row r="165" spans="1:19" ht="17.25" thickBot="1">
      <c r="A165" s="162" t="s">
        <v>258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53"/>
      <c r="R165" s="253"/>
      <c r="S165" s="253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53"/>
      <c r="R166" s="253"/>
      <c r="S166" s="253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58"/>
      <c r="R167" s="258"/>
      <c r="S167" s="258"/>
    </row>
    <row r="168" spans="1:19" ht="17.25" thickBot="1">
      <c r="A168" s="162" t="s">
        <v>262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58"/>
      <c r="R168" s="258"/>
      <c r="S168" s="258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58"/>
      <c r="R169" s="258"/>
      <c r="S169" s="258"/>
    </row>
    <row r="170" spans="1:19">
      <c r="A170" s="162" t="s">
        <v>216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280"/>
      <c r="R170" s="281"/>
      <c r="S170" s="282"/>
    </row>
    <row r="171" spans="1:19" ht="17.25" thickBot="1">
      <c r="A171" s="130" t="s">
        <v>246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283"/>
      <c r="R171" s="284"/>
      <c r="S171" s="285"/>
    </row>
    <row r="172" spans="1:19" ht="17.25" thickBot="1">
      <c r="A172" s="132" t="s">
        <v>300</v>
      </c>
      <c r="B172" s="291">
        <f>$B$37</f>
        <v>100000</v>
      </c>
      <c r="C172" s="292"/>
      <c r="D172" s="26" t="s">
        <v>301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301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301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301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216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93" t="s">
        <v>55</v>
      </c>
      <c r="B177" s="295" t="str">
        <f>TEXT($G$1, "[$-ko-KR]yyyy-mm-dd(ddd) ") &amp; "오전 00:00"</f>
        <v>2021-06-15(화) 오전 00:00</v>
      </c>
      <c r="C177" s="296"/>
      <c r="D177" s="255" t="str">
        <f>TEXT($G$1, "[$-ko-KR]yyyy-mm-dd(ddd) ") &amp; "오후 14:00"</f>
        <v>2021-06-15(화) 오후 14:00</v>
      </c>
      <c r="E177" s="256"/>
      <c r="F177" s="257"/>
      <c r="G177" s="255" t="str">
        <f>TEXT($G$1, "[$-ko-KR]yyyy-mm-dd(ddd) ") &amp; "오후 19:00"</f>
        <v>2021-06-15(화) 오후 19:00</v>
      </c>
      <c r="H177" s="256"/>
      <c r="I177" s="257"/>
      <c r="J177" s="255" t="str">
        <f>TEXT($G$1, "[$-ko-KR]yyyy-mm-dd(ddd) ") &amp; "오후 21:00"</f>
        <v>2021-06-15(화) 오후 21:00</v>
      </c>
      <c r="K177" s="256"/>
      <c r="L177" s="257"/>
      <c r="M177" s="255" t="str">
        <f>TEXT($G$1+1, "[$-ko-KR]yyyy-mm-dd(ddd) ") &amp; "오전 00:00"</f>
        <v>2021-06-16(수) 오전 00:00</v>
      </c>
      <c r="N177" s="256"/>
      <c r="O177" s="257"/>
      <c r="Q177" s="253"/>
      <c r="R177" s="253"/>
      <c r="S177" s="253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17" t="s">
        <v>58</v>
      </c>
      <c r="H178" s="218" t="s">
        <v>298</v>
      </c>
      <c r="I178" s="21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53"/>
      <c r="R179" s="253"/>
      <c r="S179" s="253"/>
    </row>
    <row r="180" spans="1:19" ht="17.25" thickBot="1">
      <c r="A180" s="162" t="s">
        <v>178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53"/>
      <c r="R180" s="253"/>
      <c r="S180" s="253"/>
    </row>
    <row r="181" spans="1:19" ht="17.25" thickBot="1">
      <c r="A181" s="162" t="s">
        <v>190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58"/>
      <c r="R181" s="258"/>
      <c r="S181" s="258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58"/>
      <c r="R182" s="258"/>
      <c r="S182" s="258"/>
    </row>
    <row r="183" spans="1:19" ht="17.25" thickBot="1">
      <c r="A183" s="163" t="s">
        <v>204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58"/>
      <c r="R183" s="258"/>
      <c r="S183" s="258"/>
    </row>
    <row r="184" spans="1:19" ht="17.25" thickBot="1">
      <c r="A184" s="162" t="s">
        <v>266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58"/>
      <c r="R184" s="258"/>
      <c r="S184" s="258"/>
    </row>
    <row r="185" spans="1:19" ht="17.25" thickBot="1">
      <c r="A185" s="162" t="s">
        <v>170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8"/>
      <c r="R185" s="258"/>
      <c r="S185" s="258"/>
    </row>
    <row r="186" spans="1:19" ht="17.25" thickBot="1">
      <c r="A186" s="162" t="s">
        <v>176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58"/>
      <c r="R186" s="258"/>
      <c r="S186" s="258"/>
    </row>
    <row r="187" spans="1:19" ht="17.25" thickBot="1">
      <c r="A187" s="162" t="s">
        <v>258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67"/>
      <c r="R188" s="268"/>
      <c r="S188" s="269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70"/>
      <c r="R189" s="271"/>
      <c r="S189" s="272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73"/>
      <c r="R190" s="274"/>
      <c r="S190" s="275"/>
    </row>
    <row r="191" spans="1:19" ht="17.25" thickBot="1">
      <c r="A191" s="162" t="s">
        <v>276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58"/>
      <c r="R191" s="258"/>
      <c r="S191" s="258"/>
    </row>
    <row r="192" spans="1:19" ht="17.25" thickBot="1">
      <c r="A192" s="162" t="s">
        <v>262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53"/>
      <c r="R192" s="253"/>
      <c r="S192" s="253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53"/>
      <c r="R193" s="253"/>
      <c r="S193" s="253"/>
    </row>
    <row r="194" spans="1:19" ht="17.25" thickBot="1">
      <c r="A194" s="162" t="s">
        <v>272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58"/>
      <c r="R194" s="258"/>
      <c r="S194" s="258"/>
    </row>
    <row r="195" spans="1:19" ht="17.25" thickBot="1">
      <c r="A195" s="162" t="s">
        <v>216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58"/>
      <c r="R195" s="258"/>
      <c r="S195" s="258"/>
    </row>
    <row r="196" spans="1:19" ht="17.25" thickBot="1">
      <c r="A196" s="162" t="s">
        <v>260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58"/>
      <c r="R196" s="258"/>
      <c r="S196" s="258"/>
    </row>
    <row r="197" spans="1:19">
      <c r="A197" s="162" t="s">
        <v>246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280"/>
      <c r="R197" s="281"/>
      <c r="S197" s="282"/>
    </row>
    <row r="198" spans="1:19" ht="17.25" thickBot="1">
      <c r="A198" s="130" t="s">
        <v>264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283"/>
      <c r="R198" s="284"/>
      <c r="S198" s="285"/>
    </row>
    <row r="199" spans="1:19" ht="17.25" thickBot="1">
      <c r="A199" s="132" t="s">
        <v>300</v>
      </c>
      <c r="B199" s="291">
        <f>$B$37</f>
        <v>100000</v>
      </c>
      <c r="C199" s="292"/>
      <c r="D199" s="26" t="s">
        <v>301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301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301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301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286"/>
      <c r="R199" s="287"/>
      <c r="S199" s="28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37" priority="157">
      <formula>AND($N17 &gt; 0, ISNUMBER($N17))</formula>
    </cfRule>
    <cfRule type="expression" dxfId="736" priority="158">
      <formula>AND($N17 = 0 * ISNUMBER($N17))</formula>
    </cfRule>
    <cfRule type="expression" dxfId="735" priority="159">
      <formula>AND($N17 &lt; 0, ISNUMBER($N17))</formula>
    </cfRule>
  </conditionalFormatting>
  <conditionalFormatting sqref="A17:F36">
    <cfRule type="expression" dxfId="734" priority="166">
      <formula>AND($E17 &gt; 0, ISNUMBER($E17))</formula>
    </cfRule>
    <cfRule type="expression" dxfId="733" priority="167">
      <formula>AND($E17 = 0 * ISNUMBER($E17))</formula>
    </cfRule>
    <cfRule type="expression" dxfId="732" priority="168">
      <formula>AND($E17 &lt; 0, ISNUMBER($E17))</formula>
    </cfRule>
  </conditionalFormatting>
  <conditionalFormatting sqref="A17:C36 G17:I36">
    <cfRule type="expression" dxfId="731" priority="163">
      <formula>AND($H17 &gt; 0, ISNUMBER($H17))</formula>
    </cfRule>
    <cfRule type="expression" dxfId="730" priority="164">
      <formula>AND($H17 = 0 * ISNUMBER($H17))</formula>
    </cfRule>
    <cfRule type="expression" dxfId="729" priority="165">
      <formula>AND($H17 &lt; 0, ISNUMBER($H17))</formula>
    </cfRule>
  </conditionalFormatting>
  <conditionalFormatting sqref="A17:C36 J17:L36">
    <cfRule type="expression" dxfId="728" priority="160">
      <formula>AND($K17 &gt; 0, ISNUMBER($K17))</formula>
    </cfRule>
    <cfRule type="expression" dxfId="727" priority="161">
      <formula>AND($K17 = 0 * ISNUMBER($K17))</formula>
    </cfRule>
    <cfRule type="expression" dxfId="726" priority="162">
      <formula>AND($K17 &lt; 0, ISNUMBER($K17))</formula>
    </cfRule>
  </conditionalFormatting>
  <conditionalFormatting sqref="D15:F16 E37:F37">
    <cfRule type="expression" dxfId="725" priority="154">
      <formula>$E$37 &gt; 0</formula>
    </cfRule>
    <cfRule type="expression" dxfId="724" priority="155">
      <formula>$E$37 = 0</formula>
    </cfRule>
    <cfRule type="expression" dxfId="723" priority="156">
      <formula>$E$37 &lt; 0</formula>
    </cfRule>
  </conditionalFormatting>
  <conditionalFormatting sqref="G15:I16 H37:I37">
    <cfRule type="expression" dxfId="722" priority="151">
      <formula>$H$37 &gt; 0</formula>
    </cfRule>
    <cfRule type="expression" dxfId="721" priority="152">
      <formula>$H$37 = 0</formula>
    </cfRule>
    <cfRule type="expression" dxfId="720" priority="153">
      <formula>$H$37 &lt; 0</formula>
    </cfRule>
  </conditionalFormatting>
  <conditionalFormatting sqref="J15:L16 K37:L37">
    <cfRule type="expression" dxfId="719" priority="148">
      <formula>$K$37 &gt; 0</formula>
    </cfRule>
    <cfRule type="expression" dxfId="718" priority="149">
      <formula>$K$37 = 0</formula>
    </cfRule>
    <cfRule type="expression" dxfId="717" priority="150">
      <formula>$K$37 &lt; 0</formula>
    </cfRule>
  </conditionalFormatting>
  <conditionalFormatting sqref="M15:O16 N37:O37">
    <cfRule type="expression" dxfId="716" priority="145">
      <formula>$N$37 &gt; 0</formula>
    </cfRule>
    <cfRule type="expression" dxfId="715" priority="146">
      <formula>$N$37 = 0</formula>
    </cfRule>
    <cfRule type="expression" dxfId="714" priority="147">
      <formula>$N$37 &lt; 0</formula>
    </cfRule>
  </conditionalFormatting>
  <conditionalFormatting sqref="A44:C63 M44:O63">
    <cfRule type="expression" dxfId="713" priority="133">
      <formula>AND($N44 &gt; 0, ISNUMBER($N44))</formula>
    </cfRule>
    <cfRule type="expression" dxfId="712" priority="134">
      <formula>AND($N44 = 0 * ISNUMBER($N44))</formula>
    </cfRule>
    <cfRule type="expression" dxfId="711" priority="135">
      <formula>AND($N44 &lt; 0, ISNUMBER($N44))</formula>
    </cfRule>
  </conditionalFormatting>
  <conditionalFormatting sqref="A44:F63">
    <cfRule type="expression" dxfId="710" priority="142">
      <formula>AND($E44 &gt; 0, ISNUMBER($E44))</formula>
    </cfRule>
    <cfRule type="expression" dxfId="709" priority="143">
      <formula>AND($E44 = 0 * ISNUMBER($E44))</formula>
    </cfRule>
    <cfRule type="expression" dxfId="708" priority="144">
      <formula>AND($E44 &lt; 0, ISNUMBER($E44))</formula>
    </cfRule>
  </conditionalFormatting>
  <conditionalFormatting sqref="A44:C63 G44:I63">
    <cfRule type="expression" dxfId="707" priority="139">
      <formula>AND($H44 &gt; 0, ISNUMBER($H44))</formula>
    </cfRule>
    <cfRule type="expression" dxfId="706" priority="140">
      <formula>AND($H44 = 0 * ISNUMBER($H44))</formula>
    </cfRule>
    <cfRule type="expression" dxfId="705" priority="141">
      <formula>AND($H44 &lt; 0, ISNUMBER($H44))</formula>
    </cfRule>
  </conditionalFormatting>
  <conditionalFormatting sqref="A44:C63 J44:L63">
    <cfRule type="expression" dxfId="704" priority="136">
      <formula>AND($K44 &gt; 0, ISNUMBER($K44))</formula>
    </cfRule>
    <cfRule type="expression" dxfId="703" priority="137">
      <formula>AND($K44 = 0 * ISNUMBER($K44))</formula>
    </cfRule>
    <cfRule type="expression" dxfId="702" priority="138">
      <formula>AND($K44 &lt; 0, ISNUMBER($K44))</formula>
    </cfRule>
  </conditionalFormatting>
  <conditionalFormatting sqref="D42:F43 E64:F64">
    <cfRule type="expression" dxfId="701" priority="130">
      <formula>$E$64 &gt; 0</formula>
    </cfRule>
    <cfRule type="expression" dxfId="700" priority="131">
      <formula>$E$64 = 0</formula>
    </cfRule>
    <cfRule type="expression" dxfId="699" priority="132">
      <formula>$E$64 &lt; 0</formula>
    </cfRule>
  </conditionalFormatting>
  <conditionalFormatting sqref="G42:I43 H64:I64">
    <cfRule type="expression" dxfId="698" priority="127">
      <formula>$H$64 &gt; 0</formula>
    </cfRule>
    <cfRule type="expression" dxfId="697" priority="128">
      <formula>$H$64 = 0</formula>
    </cfRule>
    <cfRule type="expression" dxfId="696" priority="129">
      <formula>$H$64 &lt; 0</formula>
    </cfRule>
  </conditionalFormatting>
  <conditionalFormatting sqref="J42:L43 K64:L64">
    <cfRule type="expression" dxfId="695" priority="124">
      <formula>$K$64 &gt; 0</formula>
    </cfRule>
    <cfRule type="expression" dxfId="694" priority="125">
      <formula>$K$64 = 0</formula>
    </cfRule>
    <cfRule type="expression" dxfId="693" priority="126">
      <formula>$K$64 &lt; 0</formula>
    </cfRule>
  </conditionalFormatting>
  <conditionalFormatting sqref="M42:O43 N64:O64">
    <cfRule type="expression" dxfId="692" priority="121">
      <formula>$N$64 &gt; 0</formula>
    </cfRule>
    <cfRule type="expression" dxfId="691" priority="122">
      <formula>$N$64 = 0</formula>
    </cfRule>
    <cfRule type="expression" dxfId="690" priority="123">
      <formula>$N$64 &lt; 0</formula>
    </cfRule>
  </conditionalFormatting>
  <conditionalFormatting sqref="A71:C90 M71:O90">
    <cfRule type="expression" dxfId="689" priority="109">
      <formula>AND($N71 &gt; 0, ISNUMBER($N71))</formula>
    </cfRule>
    <cfRule type="expression" dxfId="688" priority="110">
      <formula>AND($N71 = 0 * ISNUMBER($N71))</formula>
    </cfRule>
    <cfRule type="expression" dxfId="687" priority="111">
      <formula>AND($N71 &lt; 0, ISNUMBER($N71))</formula>
    </cfRule>
  </conditionalFormatting>
  <conditionalFormatting sqref="A71:F90">
    <cfRule type="expression" dxfId="686" priority="118">
      <formula>AND($E71 &gt; 0, ISNUMBER($E71))</formula>
    </cfRule>
    <cfRule type="expression" dxfId="685" priority="119">
      <formula>AND($E71 = 0 * ISNUMBER($E71))</formula>
    </cfRule>
    <cfRule type="expression" dxfId="684" priority="120">
      <formula>AND($E71 &lt; 0, ISNUMBER($E71))</formula>
    </cfRule>
  </conditionalFormatting>
  <conditionalFormatting sqref="A71:C90 G71:I90">
    <cfRule type="expression" dxfId="683" priority="115">
      <formula>AND($H71 &gt; 0, ISNUMBER($H71))</formula>
    </cfRule>
    <cfRule type="expression" dxfId="682" priority="116">
      <formula>AND($H71 = 0 * ISNUMBER($H71))</formula>
    </cfRule>
    <cfRule type="expression" dxfId="681" priority="117">
      <formula>AND($H71 &lt; 0, ISNUMBER($H71))</formula>
    </cfRule>
  </conditionalFormatting>
  <conditionalFormatting sqref="A71:C90 J71:L90">
    <cfRule type="expression" dxfId="680" priority="112">
      <formula>AND($K71 &gt; 0, ISNUMBER($K71))</formula>
    </cfRule>
    <cfRule type="expression" dxfId="679" priority="113">
      <formula>AND($K71 = 0 * ISNUMBER($K71))</formula>
    </cfRule>
    <cfRule type="expression" dxfId="678" priority="114">
      <formula>AND($K71 &lt; 0, ISNUMBER($K71))</formula>
    </cfRule>
  </conditionalFormatting>
  <conditionalFormatting sqref="D69:F70 E91:F91">
    <cfRule type="expression" dxfId="677" priority="106">
      <formula>$E$91 &gt; 0</formula>
    </cfRule>
    <cfRule type="expression" dxfId="676" priority="107">
      <formula>$E$91 = 0</formula>
    </cfRule>
    <cfRule type="expression" dxfId="675" priority="108">
      <formula>$E$91 &lt; 0</formula>
    </cfRule>
  </conditionalFormatting>
  <conditionalFormatting sqref="G69:I70 H91:I91">
    <cfRule type="expression" dxfId="674" priority="103">
      <formula>$H$91 &gt; 0</formula>
    </cfRule>
    <cfRule type="expression" dxfId="673" priority="104">
      <formula>$H$91 = 0</formula>
    </cfRule>
    <cfRule type="expression" dxfId="672" priority="105">
      <formula>$H$91 &lt; 0</formula>
    </cfRule>
  </conditionalFormatting>
  <conditionalFormatting sqref="J69:L70 K91:L91">
    <cfRule type="expression" dxfId="671" priority="100">
      <formula>$K$91 &gt; 0</formula>
    </cfRule>
    <cfRule type="expression" dxfId="670" priority="101">
      <formula>$K$91 = 0</formula>
    </cfRule>
    <cfRule type="expression" dxfId="669" priority="102">
      <formula>$K$91 &lt; 0</formula>
    </cfRule>
  </conditionalFormatting>
  <conditionalFormatting sqref="M69:O70 N91:O91">
    <cfRule type="expression" dxfId="668" priority="97">
      <formula>$N$91 &gt; 0</formula>
    </cfRule>
    <cfRule type="expression" dxfId="667" priority="98">
      <formula>$N$91 = 0</formula>
    </cfRule>
    <cfRule type="expression" dxfId="666" priority="99">
      <formula>$N$91 &lt; 0</formula>
    </cfRule>
  </conditionalFormatting>
  <conditionalFormatting sqref="A98:C117 M98:O117">
    <cfRule type="expression" dxfId="665" priority="85">
      <formula>AND($N98 &gt; 0, ISNUMBER($N98))</formula>
    </cfRule>
    <cfRule type="expression" dxfId="664" priority="86">
      <formula>AND($N98 = 0 * ISNUMBER($N98))</formula>
    </cfRule>
    <cfRule type="expression" dxfId="663" priority="87">
      <formula>AND($N98 &lt; 0, ISNUMBER($N98))</formula>
    </cfRule>
  </conditionalFormatting>
  <conditionalFormatting sqref="A98:F117">
    <cfRule type="expression" dxfId="662" priority="94">
      <formula>AND($E98 &gt; 0, ISNUMBER($E98))</formula>
    </cfRule>
    <cfRule type="expression" dxfId="661" priority="95">
      <formula>AND($E98 = 0 * ISNUMBER($E98))</formula>
    </cfRule>
    <cfRule type="expression" dxfId="660" priority="96">
      <formula>AND($E98 &lt; 0, ISNUMBER($E98))</formula>
    </cfRule>
  </conditionalFormatting>
  <conditionalFormatting sqref="A98:C117 G98:I117">
    <cfRule type="expression" dxfId="659" priority="91">
      <formula>AND($H98 &gt; 0, ISNUMBER($H98))</formula>
    </cfRule>
    <cfRule type="expression" dxfId="658" priority="92">
      <formula>AND($H98 = 0 * ISNUMBER($H98))</formula>
    </cfRule>
    <cfRule type="expression" dxfId="657" priority="93">
      <formula>AND($H98 &lt; 0, ISNUMBER($H98))</formula>
    </cfRule>
  </conditionalFormatting>
  <conditionalFormatting sqref="A98:C117 J98:L117">
    <cfRule type="expression" dxfId="656" priority="88">
      <formula>AND($K98 &gt; 0, ISNUMBER($K98))</formula>
    </cfRule>
    <cfRule type="expression" dxfId="655" priority="89">
      <formula>AND($K98 = 0 * ISNUMBER($K98))</formula>
    </cfRule>
    <cfRule type="expression" dxfId="654" priority="90">
      <formula>AND($K98 &lt; 0, ISNUMBER($K98))</formula>
    </cfRule>
  </conditionalFormatting>
  <conditionalFormatting sqref="D96:F97 E118:F118">
    <cfRule type="expression" dxfId="653" priority="82">
      <formula>$E$118 &gt; 0</formula>
    </cfRule>
    <cfRule type="expression" dxfId="652" priority="83">
      <formula>$E$118 = 0</formula>
    </cfRule>
    <cfRule type="expression" dxfId="651" priority="84">
      <formula>$E$118 &lt; 0</formula>
    </cfRule>
  </conditionalFormatting>
  <conditionalFormatting sqref="G96:I97 H118:I118">
    <cfRule type="expression" dxfId="650" priority="79">
      <formula>$H$118 &gt; 0</formula>
    </cfRule>
    <cfRule type="expression" dxfId="649" priority="80">
      <formula>$H$118 = 0</formula>
    </cfRule>
    <cfRule type="expression" dxfId="648" priority="81">
      <formula>$H$118 &lt; 0</formula>
    </cfRule>
  </conditionalFormatting>
  <conditionalFormatting sqref="J96:L97 K118:L118">
    <cfRule type="expression" dxfId="647" priority="76">
      <formula>$K$118 &gt; 0</formula>
    </cfRule>
    <cfRule type="expression" dxfId="646" priority="77">
      <formula>$K$118 = 0</formula>
    </cfRule>
    <cfRule type="expression" dxfId="645" priority="78">
      <formula>$K$118 &lt; 0</formula>
    </cfRule>
  </conditionalFormatting>
  <conditionalFormatting sqref="M96:O97 N118:O118">
    <cfRule type="expression" dxfId="644" priority="73">
      <formula>$N$118 &gt; 0</formula>
    </cfRule>
    <cfRule type="expression" dxfId="643" priority="74">
      <formula>$N$118 = 0</formula>
    </cfRule>
    <cfRule type="expression" dxfId="642" priority="75">
      <formula>$N$118 &lt; 0</formula>
    </cfRule>
  </conditionalFormatting>
  <conditionalFormatting sqref="A125:C144 M125:O144">
    <cfRule type="expression" dxfId="641" priority="61">
      <formula>AND($N125 &gt; 0, ISNUMBER($N125))</formula>
    </cfRule>
    <cfRule type="expression" dxfId="640" priority="62">
      <formula>AND($N125 = 0 * ISNUMBER($N125))</formula>
    </cfRule>
    <cfRule type="expression" dxfId="639" priority="63">
      <formula>AND($N125 &lt; 0, ISNUMBER($N125))</formula>
    </cfRule>
  </conditionalFormatting>
  <conditionalFormatting sqref="A125:F144">
    <cfRule type="expression" dxfId="638" priority="70">
      <formula>AND($E125 &gt; 0, ISNUMBER($E125))</formula>
    </cfRule>
    <cfRule type="expression" dxfId="637" priority="71">
      <formula>AND($E125 = 0 * ISNUMBER($E125))</formula>
    </cfRule>
    <cfRule type="expression" dxfId="636" priority="72">
      <formula>AND($E125 &lt; 0, ISNUMBER($E125))</formula>
    </cfRule>
  </conditionalFormatting>
  <conditionalFormatting sqref="A125:C144 G125:I144">
    <cfRule type="expression" dxfId="635" priority="67">
      <formula>AND($H125 &gt; 0, ISNUMBER($H125))</formula>
    </cfRule>
    <cfRule type="expression" dxfId="634" priority="68">
      <formula>AND($H125 = 0 * ISNUMBER($H125))</formula>
    </cfRule>
    <cfRule type="expression" dxfId="633" priority="69">
      <formula>AND($H125 &lt; 0, ISNUMBER($H125))</formula>
    </cfRule>
  </conditionalFormatting>
  <conditionalFormatting sqref="A125:C144 J125:L144">
    <cfRule type="expression" dxfId="632" priority="64">
      <formula>AND($K125 &gt; 0, ISNUMBER($K125))</formula>
    </cfRule>
    <cfRule type="expression" dxfId="631" priority="65">
      <formula>AND($K125 = 0 * ISNUMBER($K125))</formula>
    </cfRule>
    <cfRule type="expression" dxfId="630" priority="66">
      <formula>AND($K125 &lt; 0, ISNUMBER($K125))</formula>
    </cfRule>
  </conditionalFormatting>
  <conditionalFormatting sqref="D123:F124 E145:F145">
    <cfRule type="expression" dxfId="629" priority="58">
      <formula>$E$145 &gt; 0</formula>
    </cfRule>
    <cfRule type="expression" dxfId="628" priority="59">
      <formula>$E$145 = 0</formula>
    </cfRule>
    <cfRule type="expression" dxfId="627" priority="60">
      <formula>$E$145 &lt; 0</formula>
    </cfRule>
  </conditionalFormatting>
  <conditionalFormatting sqref="G123:I124 H145:I145">
    <cfRule type="expression" dxfId="626" priority="55">
      <formula>$H$145 &gt; 0</formula>
    </cfRule>
    <cfRule type="expression" dxfId="625" priority="56">
      <formula>$H$145 = 0</formula>
    </cfRule>
    <cfRule type="expression" dxfId="624" priority="57">
      <formula>$H$145 &lt; 0</formula>
    </cfRule>
  </conditionalFormatting>
  <conditionalFormatting sqref="J123:L124 K145:L145">
    <cfRule type="expression" dxfId="623" priority="52">
      <formula>$K$145 &gt; 0</formula>
    </cfRule>
    <cfRule type="expression" dxfId="622" priority="53">
      <formula>$K$145 = 0</formula>
    </cfRule>
    <cfRule type="expression" dxfId="621" priority="54">
      <formula>$K$145 &lt; 0</formula>
    </cfRule>
  </conditionalFormatting>
  <conditionalFormatting sqref="M123:O124 N145:O145">
    <cfRule type="expression" dxfId="620" priority="49">
      <formula>$N$145 &gt; 0</formula>
    </cfRule>
    <cfRule type="expression" dxfId="619" priority="50">
      <formula>$N$145 = 0</formula>
    </cfRule>
    <cfRule type="expression" dxfId="618" priority="51">
      <formula>$N$145 &lt; 0</formula>
    </cfRule>
  </conditionalFormatting>
  <conditionalFormatting sqref="A152:C171 M152:O171">
    <cfRule type="expression" dxfId="617" priority="37">
      <formula>AND($N152 &gt; 0, ISNUMBER($N152))</formula>
    </cfRule>
    <cfRule type="expression" dxfId="616" priority="38">
      <formula>AND($N152 = 0 * ISNUMBER($N152))</formula>
    </cfRule>
    <cfRule type="expression" dxfId="615" priority="39">
      <formula>AND($N152 &lt; 0, ISNUMBER($N152))</formula>
    </cfRule>
  </conditionalFormatting>
  <conditionalFormatting sqref="A152:F171">
    <cfRule type="expression" dxfId="614" priority="46">
      <formula>AND($E152 &gt; 0, ISNUMBER($E152))</formula>
    </cfRule>
    <cfRule type="expression" dxfId="613" priority="47">
      <formula>AND($E152 = 0 * ISNUMBER($E152))</formula>
    </cfRule>
    <cfRule type="expression" dxfId="612" priority="48">
      <formula>AND($E152 &lt; 0, ISNUMBER($E152))</formula>
    </cfRule>
  </conditionalFormatting>
  <conditionalFormatting sqref="A152:C171 G152:I171">
    <cfRule type="expression" dxfId="611" priority="43">
      <formula>AND($H152 &gt; 0, ISNUMBER($H152))</formula>
    </cfRule>
    <cfRule type="expression" dxfId="610" priority="44">
      <formula>AND($H152 = 0 * ISNUMBER($H152))</formula>
    </cfRule>
    <cfRule type="expression" dxfId="609" priority="45">
      <formula>AND($H152 &lt; 0, ISNUMBER($H152))</formula>
    </cfRule>
  </conditionalFormatting>
  <conditionalFormatting sqref="A152:C171 J152:L171">
    <cfRule type="expression" dxfId="608" priority="40">
      <formula>AND($K152 &gt; 0, ISNUMBER($K152))</formula>
    </cfRule>
    <cfRule type="expression" dxfId="607" priority="41">
      <formula>AND($K152 = 0 * ISNUMBER($K152))</formula>
    </cfRule>
    <cfRule type="expression" dxfId="606" priority="42">
      <formula>AND($K152 &lt; 0, ISNUMBER($K152))</formula>
    </cfRule>
  </conditionalFormatting>
  <conditionalFormatting sqref="D150:F151 E172:F172">
    <cfRule type="expression" dxfId="605" priority="34">
      <formula>$E$172 &gt; 0</formula>
    </cfRule>
    <cfRule type="expression" dxfId="604" priority="35">
      <formula>$E$172 = 0</formula>
    </cfRule>
    <cfRule type="expression" dxfId="603" priority="36">
      <formula>$E$172 &lt; 0</formula>
    </cfRule>
  </conditionalFormatting>
  <conditionalFormatting sqref="G150:I151 H172:I172">
    <cfRule type="expression" dxfId="602" priority="31">
      <formula>$H$172 &gt; 0</formula>
    </cfRule>
    <cfRule type="expression" dxfId="601" priority="32">
      <formula>$H$172 = 0</formula>
    </cfRule>
    <cfRule type="expression" dxfId="600" priority="33">
      <formula>$H$172 &lt; 0</formula>
    </cfRule>
  </conditionalFormatting>
  <conditionalFormatting sqref="J150:L151 K172:L172">
    <cfRule type="expression" dxfId="599" priority="28">
      <formula>$K$172 &gt; 0</formula>
    </cfRule>
    <cfRule type="expression" dxfId="598" priority="29">
      <formula>$K$172 = 0</formula>
    </cfRule>
    <cfRule type="expression" dxfId="597" priority="30">
      <formula>$K$172 &lt; 0</formula>
    </cfRule>
  </conditionalFormatting>
  <conditionalFormatting sqref="M150:O151 N172:O172">
    <cfRule type="expression" dxfId="596" priority="25">
      <formula>$N$172 &gt; 0</formula>
    </cfRule>
    <cfRule type="expression" dxfId="595" priority="26">
      <formula>$N$172 = 0</formula>
    </cfRule>
    <cfRule type="expression" dxfId="594" priority="27">
      <formula>$N$172 &lt; 0</formula>
    </cfRule>
  </conditionalFormatting>
  <conditionalFormatting sqref="A179:C198 M179:O198">
    <cfRule type="expression" dxfId="593" priority="13">
      <formula>AND($N179 &gt; 0, ISNUMBER($N179))</formula>
    </cfRule>
    <cfRule type="expression" dxfId="592" priority="14">
      <formula>AND($N179 = 0 * ISNUMBER($N179))</formula>
    </cfRule>
    <cfRule type="expression" dxfId="591" priority="15">
      <formula>AND($N179 &lt; 0, ISNUMBER($N179))</formula>
    </cfRule>
  </conditionalFormatting>
  <conditionalFormatting sqref="A179:F198">
    <cfRule type="expression" dxfId="590" priority="22">
      <formula>AND($E179 &gt; 0, ISNUMBER($E179))</formula>
    </cfRule>
    <cfRule type="expression" dxfId="589" priority="23">
      <formula>AND($E179 = 0 * ISNUMBER($E179))</formula>
    </cfRule>
    <cfRule type="expression" dxfId="588" priority="24">
      <formula>AND($E179 &lt; 0, ISNUMBER($E179))</formula>
    </cfRule>
  </conditionalFormatting>
  <conditionalFormatting sqref="A179:C198 G179:I198">
    <cfRule type="expression" dxfId="587" priority="19">
      <formula>AND($H179 &gt; 0, ISNUMBER($H179))</formula>
    </cfRule>
    <cfRule type="expression" dxfId="586" priority="20">
      <formula>AND($H179 = 0 * ISNUMBER($H179))</formula>
    </cfRule>
    <cfRule type="expression" dxfId="585" priority="21">
      <formula>AND($H179 &lt; 0, ISNUMBER($H179))</formula>
    </cfRule>
  </conditionalFormatting>
  <conditionalFormatting sqref="A179:C198 J179:L198">
    <cfRule type="expression" dxfId="584" priority="16">
      <formula>AND($K179 &gt; 0, ISNUMBER($K179))</formula>
    </cfRule>
    <cfRule type="expression" dxfId="583" priority="17">
      <formula>AND($K179 = 0 * ISNUMBER($K179))</formula>
    </cfRule>
    <cfRule type="expression" dxfId="582" priority="18">
      <formula>AND($K179 &lt; 0, ISNUMBER($K179))</formula>
    </cfRule>
  </conditionalFormatting>
  <conditionalFormatting sqref="D177:F178 E199:F199">
    <cfRule type="expression" dxfId="581" priority="10">
      <formula>$E$199 &gt; 0</formula>
    </cfRule>
    <cfRule type="expression" dxfId="580" priority="11">
      <formula>$E$199 = 0</formula>
    </cfRule>
    <cfRule type="expression" dxfId="579" priority="12">
      <formula>$E$199 &lt; 0</formula>
    </cfRule>
  </conditionalFormatting>
  <conditionalFormatting sqref="G177:I178 H199:I199">
    <cfRule type="expression" dxfId="578" priority="7">
      <formula>$H$199 &gt; 0</formula>
    </cfRule>
    <cfRule type="expression" dxfId="577" priority="8">
      <formula>$H$199 = 0</formula>
    </cfRule>
    <cfRule type="expression" dxfId="576" priority="9">
      <formula>$H$199 &lt; 0</formula>
    </cfRule>
  </conditionalFormatting>
  <conditionalFormatting sqref="J177:L178 K199:L199">
    <cfRule type="expression" dxfId="575" priority="4">
      <formula>$K$199 &gt; 0</formula>
    </cfRule>
    <cfRule type="expression" dxfId="574" priority="5">
      <formula>$K$199 = 0</formula>
    </cfRule>
    <cfRule type="expression" dxfId="573" priority="6">
      <formula>$K$199 &lt; 0</formula>
    </cfRule>
  </conditionalFormatting>
  <conditionalFormatting sqref="M177:O178 N199:O199">
    <cfRule type="expression" dxfId="572" priority="1">
      <formula>$N$199 &gt; 0</formula>
    </cfRule>
    <cfRule type="expression" dxfId="571" priority="2">
      <formula>$N$199 = 0</formula>
    </cfRule>
    <cfRule type="expression" dxfId="5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44363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350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358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248"/>
      <c r="I3" s="249"/>
      <c r="J3" s="4" t="s">
        <v>7</v>
      </c>
      <c r="K3" s="244" t="s">
        <v>351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352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349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248"/>
      <c r="I5" s="249"/>
      <c r="J5" s="4" t="s">
        <v>15</v>
      </c>
      <c r="K5" s="244" t="s">
        <v>353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354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248"/>
      <c r="I7" s="249"/>
      <c r="J7" s="4" t="s">
        <v>21</v>
      </c>
      <c r="K7" s="244" t="s">
        <v>355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/>
      <c r="L8" s="245"/>
      <c r="M8" s="245"/>
      <c r="N8" s="245"/>
      <c r="O8" s="246"/>
      <c r="Q8" s="232" t="s">
        <v>27</v>
      </c>
      <c r="R8" s="234"/>
    </row>
    <row r="9" spans="1:19" ht="17.25" thickBot="1">
      <c r="A9" s="118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248"/>
      <c r="I9" s="249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 t="s">
        <v>356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50" t="s">
        <v>357</v>
      </c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248"/>
      <c r="I11" s="249"/>
      <c r="J11" s="7" t="s">
        <v>32</v>
      </c>
      <c r="K11" s="250" t="s">
        <v>348</v>
      </c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220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97" t="s">
        <v>39</v>
      </c>
      <c r="B15" s="298" t="str">
        <f>TEXT($G$1, "[$-ko-KR]yyyy-mm-dd(ddd) ") &amp; "오전 00:00"</f>
        <v>2021-06-16(수) 오전 00:00</v>
      </c>
      <c r="C15" s="299"/>
      <c r="D15" s="255" t="str">
        <f>TEXT($G$1, "[$-ko-KR]yyyy-mm-dd(ddd) ") &amp; "오후 14:00"</f>
        <v>2021-06-16(수) 오후 14:00</v>
      </c>
      <c r="E15" s="256"/>
      <c r="F15" s="257"/>
      <c r="G15" s="255" t="str">
        <f>TEXT($G$1, "[$-ko-KR]yyyy-mm-dd(ddd) ") &amp; "오후 19:00"</f>
        <v>2021-06-16(수) 오후 19:00</v>
      </c>
      <c r="H15" s="256"/>
      <c r="I15" s="257"/>
      <c r="J15" s="255" t="str">
        <f>TEXT($G$1, "[$-ko-KR]yyyy-mm-dd(ddd) ") &amp; "오후 21:00"</f>
        <v>2021-06-16(수) 오후 21:00</v>
      </c>
      <c r="K15" s="256"/>
      <c r="L15" s="257"/>
      <c r="M15" s="255" t="str">
        <f>TEXT($G$1+1, "[$-ko-KR]yyyy-mm-dd(ddd) ") &amp; "오전 00:00"</f>
        <v>2021-06-17(목) 오전 00:00</v>
      </c>
      <c r="N15" s="256"/>
      <c r="O15" s="257"/>
      <c r="Q15" s="253"/>
      <c r="R15" s="253"/>
      <c r="S15" s="253"/>
    </row>
    <row r="16" spans="1:19" ht="17.25" customHeight="1" thickBot="1">
      <c r="A16" s="29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53"/>
      <c r="R17" s="253"/>
      <c r="S17" s="25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53"/>
      <c r="R18" s="253"/>
      <c r="S18" s="253"/>
    </row>
    <row r="19" spans="1:19" ht="17.25" customHeight="1" thickBot="1">
      <c r="A19" s="162" t="s">
        <v>202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58"/>
      <c r="R19" s="258"/>
      <c r="S19" s="258"/>
    </row>
    <row r="20" spans="1:19" ht="17.25" customHeight="1" thickBot="1">
      <c r="A20" s="162" t="s">
        <v>361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58"/>
      <c r="R20" s="258"/>
      <c r="S20" s="258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8"/>
      <c r="R21" s="258"/>
      <c r="S21" s="25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8"/>
      <c r="R22" s="258"/>
      <c r="S22" s="25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8"/>
      <c r="R23" s="258"/>
      <c r="S23" s="25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8"/>
      <c r="R24" s="258"/>
      <c r="S24" s="25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8"/>
      <c r="R29" s="258"/>
      <c r="S29" s="25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8"/>
      <c r="R32" s="258"/>
      <c r="S32" s="25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220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93" t="s">
        <v>55</v>
      </c>
      <c r="B42" s="295" t="str">
        <f>TEXT($G$1, "[$-ko-KR]yyyy-mm-dd(ddd) ") &amp; "오전 00:00"</f>
        <v>2021-06-16(수) 오전 00:00</v>
      </c>
      <c r="C42" s="296"/>
      <c r="D42" s="255" t="str">
        <f>TEXT($G$1, "[$-ko-KR]yyyy-mm-dd(ddd) ") &amp; "오후 14:00"</f>
        <v>2021-06-16(수) 오후 14:00</v>
      </c>
      <c r="E42" s="256"/>
      <c r="F42" s="257"/>
      <c r="G42" s="255" t="str">
        <f>TEXT($G$1, "[$-ko-KR]yyyy-mm-dd(ddd) ") &amp; "오후 19:00"</f>
        <v>2021-06-16(수) 오후 19:00</v>
      </c>
      <c r="H42" s="256"/>
      <c r="I42" s="257"/>
      <c r="J42" s="255" t="str">
        <f>TEXT($G$1, "[$-ko-KR]yyyy-mm-dd(ddd) ") &amp; "오후 21:00"</f>
        <v>2021-06-16(수) 오후 21:00</v>
      </c>
      <c r="K42" s="256"/>
      <c r="L42" s="257"/>
      <c r="M42" s="255" t="str">
        <f>TEXT($G$1+1, "[$-ko-KR]yyyy-mm-dd(ddd) ") &amp; "오전 00:00"</f>
        <v>2021-06-17(목) 오전 00:00</v>
      </c>
      <c r="N42" s="256"/>
      <c r="O42" s="257"/>
      <c r="Q42" s="253"/>
      <c r="R42" s="253"/>
      <c r="S42" s="253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21" t="s">
        <v>58</v>
      </c>
      <c r="H43" s="222" t="s">
        <v>298</v>
      </c>
      <c r="I43" s="22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61" t="s">
        <v>250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53"/>
      <c r="R44" s="253"/>
      <c r="S44" s="253"/>
    </row>
    <row r="45" spans="1:19" ht="17.25" customHeight="1" thickBot="1">
      <c r="A45" s="162" t="s">
        <v>198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53"/>
      <c r="R45" s="253"/>
      <c r="S45" s="253"/>
    </row>
    <row r="46" spans="1:19" ht="17.25" customHeight="1" thickBot="1">
      <c r="A46" s="162" t="s">
        <v>214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58"/>
      <c r="R46" s="258"/>
      <c r="S46" s="258"/>
    </row>
    <row r="47" spans="1:19" ht="17.25" customHeight="1" thickBot="1">
      <c r="A47" s="162" t="s">
        <v>228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58"/>
      <c r="R47" s="258"/>
      <c r="S47" s="258"/>
    </row>
    <row r="48" spans="1:19" ht="17.25" customHeight="1" thickBot="1">
      <c r="A48" s="163" t="s">
        <v>222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58"/>
      <c r="R48" s="258"/>
      <c r="S48" s="258"/>
    </row>
    <row r="49" spans="1:19" ht="17.25" customHeight="1" thickBot="1">
      <c r="A49" s="162" t="s">
        <v>196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58"/>
      <c r="R49" s="258"/>
      <c r="S49" s="258"/>
    </row>
    <row r="50" spans="1:19" ht="17.25" customHeight="1" thickBot="1">
      <c r="A50" s="162" t="s">
        <v>282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58"/>
      <c r="R50" s="258"/>
      <c r="S50" s="258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58"/>
      <c r="R51" s="258"/>
      <c r="S51" s="258"/>
    </row>
    <row r="52" spans="1:19" ht="17.25" customHeight="1" thickBot="1">
      <c r="A52" s="162" t="s">
        <v>266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172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67"/>
      <c r="R53" s="268"/>
      <c r="S53" s="269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70"/>
      <c r="R54" s="271"/>
      <c r="S54" s="272"/>
    </row>
    <row r="55" spans="1:19" ht="17.25" customHeight="1" thickBot="1">
      <c r="A55" s="162" t="s">
        <v>268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273"/>
      <c r="R55" s="274"/>
      <c r="S55" s="275"/>
    </row>
    <row r="56" spans="1:19" ht="17.25" customHeight="1" thickBot="1">
      <c r="A56" s="162" t="s">
        <v>212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58"/>
      <c r="R56" s="258"/>
      <c r="S56" s="258"/>
    </row>
    <row r="57" spans="1:19" ht="17.25" customHeight="1" thickBot="1">
      <c r="A57" s="162" t="s">
        <v>254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53"/>
      <c r="R57" s="253"/>
      <c r="S57" s="253"/>
    </row>
    <row r="58" spans="1:19" ht="17.25" customHeight="1" thickBot="1">
      <c r="A58" s="163" t="s">
        <v>210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53"/>
      <c r="R58" s="253"/>
      <c r="S58" s="253"/>
    </row>
    <row r="59" spans="1:19" ht="17.25" customHeight="1" thickBot="1">
      <c r="A59" s="162" t="s">
        <v>236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58"/>
      <c r="R59" s="258"/>
      <c r="S59" s="258"/>
    </row>
    <row r="60" spans="1:19" ht="17.25" customHeight="1" thickBot="1">
      <c r="A60" s="162" t="s">
        <v>238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58"/>
      <c r="R60" s="258"/>
      <c r="S60" s="258"/>
    </row>
    <row r="61" spans="1:19" ht="17.25" customHeight="1" thickBot="1">
      <c r="A61" s="162" t="s">
        <v>218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58"/>
      <c r="R61" s="258"/>
      <c r="S61" s="258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280"/>
      <c r="R62" s="281"/>
      <c r="S62" s="282"/>
    </row>
    <row r="63" spans="1:19" ht="17.25" customHeight="1" thickBot="1">
      <c r="A63" s="130" t="s">
        <v>278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283"/>
      <c r="R63" s="284"/>
      <c r="S63" s="285"/>
    </row>
    <row r="64" spans="1:19" ht="17.25" customHeight="1" thickBot="1">
      <c r="A64" s="132" t="s">
        <v>300</v>
      </c>
      <c r="B64" s="291">
        <f>$B$37</f>
        <v>100000</v>
      </c>
      <c r="C64" s="292"/>
      <c r="D64" s="26" t="s">
        <v>301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301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301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301</v>
      </c>
      <c r="N64" s="27">
        <f>IF(COUNT(N44:N63), SUM(N44:N63) / COUNT(N44:N63), 0)</f>
        <v>-7.4001798540067956E-2</v>
      </c>
      <c r="O64" s="28">
        <f>SUM(O44:O63)</f>
        <v>-148003.59708013589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220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93" t="s">
        <v>55</v>
      </c>
      <c r="B69" s="295" t="str">
        <f>TEXT($G$1, "[$-ko-KR]yyyy-mm-dd(ddd) ") &amp; "오전 00:00"</f>
        <v>2021-06-16(수) 오전 00:00</v>
      </c>
      <c r="C69" s="296"/>
      <c r="D69" s="255" t="str">
        <f>TEXT($G$1, "[$-ko-KR]yyyy-mm-dd(ddd) ") &amp; "오후 14:00"</f>
        <v>2021-06-16(수) 오후 14:00</v>
      </c>
      <c r="E69" s="256"/>
      <c r="F69" s="257"/>
      <c r="G69" s="255" t="str">
        <f>TEXT($G$1, "[$-ko-KR]yyyy-mm-dd(ddd) ") &amp; "오후 19:00"</f>
        <v>2021-06-16(수) 오후 19:00</v>
      </c>
      <c r="H69" s="256"/>
      <c r="I69" s="257"/>
      <c r="J69" s="255" t="str">
        <f>TEXT($G$1, "[$-ko-KR]yyyy-mm-dd(ddd) ") &amp; "오후 21:00"</f>
        <v>2021-06-16(수) 오후 21:00</v>
      </c>
      <c r="K69" s="256"/>
      <c r="L69" s="257"/>
      <c r="M69" s="255" t="str">
        <f>TEXT($G$1+1, "[$-ko-KR]yyyy-mm-dd(ddd) ") &amp; "오전 00:00"</f>
        <v>2021-06-17(목) 오전 00:00</v>
      </c>
      <c r="N69" s="256"/>
      <c r="O69" s="257"/>
      <c r="Q69" s="253"/>
      <c r="R69" s="253"/>
      <c r="S69" s="253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21" t="s">
        <v>58</v>
      </c>
      <c r="H70" s="222" t="s">
        <v>298</v>
      </c>
      <c r="I70" s="22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61" t="s">
        <v>174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53"/>
      <c r="R71" s="253"/>
      <c r="S71" s="253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53"/>
      <c r="R72" s="253"/>
      <c r="S72" s="253"/>
    </row>
    <row r="73" spans="1:19" ht="17.25" thickBot="1">
      <c r="A73" s="162" t="s">
        <v>200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58"/>
      <c r="R73" s="258"/>
      <c r="S73" s="258"/>
    </row>
    <row r="74" spans="1:19" ht="17.25" thickBot="1">
      <c r="A74" s="162" t="s">
        <v>256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58"/>
      <c r="R74" s="258"/>
      <c r="S74" s="258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58"/>
      <c r="R75" s="258"/>
      <c r="S75" s="258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58"/>
      <c r="R76" s="258"/>
      <c r="S76" s="258"/>
    </row>
    <row r="77" spans="1:19" ht="17.25" thickBot="1">
      <c r="A77" s="162" t="s">
        <v>252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58"/>
      <c r="R77" s="258"/>
      <c r="S77" s="258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58"/>
      <c r="R78" s="258"/>
      <c r="S78" s="258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67"/>
      <c r="R80" s="268"/>
      <c r="S80" s="269"/>
    </row>
    <row r="81" spans="1:19">
      <c r="A81" s="161" t="s">
        <v>270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70"/>
      <c r="R81" s="271"/>
      <c r="S81" s="272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273"/>
      <c r="R82" s="274"/>
      <c r="S82" s="275"/>
    </row>
    <row r="83" spans="1:19" ht="17.25" thickBot="1">
      <c r="A83" s="162" t="s">
        <v>170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58"/>
      <c r="R83" s="258"/>
      <c r="S83" s="258"/>
    </row>
    <row r="84" spans="1:19" ht="17.25" thickBot="1">
      <c r="A84" s="162" t="s">
        <v>182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53"/>
      <c r="R84" s="253"/>
      <c r="S84" s="253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53"/>
      <c r="R85" s="253"/>
      <c r="S85" s="253"/>
    </row>
    <row r="86" spans="1:19" ht="17.25" thickBot="1">
      <c r="A86" s="162" t="s">
        <v>296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58"/>
      <c r="R86" s="258"/>
      <c r="S86" s="258"/>
    </row>
    <row r="87" spans="1:19" ht="17.25" thickBot="1">
      <c r="A87" s="162" t="s">
        <v>246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58"/>
      <c r="R87" s="258"/>
      <c r="S87" s="258"/>
    </row>
    <row r="88" spans="1:19" ht="17.25" thickBot="1">
      <c r="A88" s="162" t="s">
        <v>258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58"/>
      <c r="R88" s="258"/>
      <c r="S88" s="258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280"/>
      <c r="R89" s="281"/>
      <c r="S89" s="282"/>
    </row>
    <row r="90" spans="1:19" ht="17.25" thickBot="1">
      <c r="A90" s="130" t="s">
        <v>226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283"/>
      <c r="R90" s="284"/>
      <c r="S90" s="285"/>
    </row>
    <row r="91" spans="1:19" ht="17.25" thickBot="1">
      <c r="A91" s="132" t="s">
        <v>300</v>
      </c>
      <c r="B91" s="291">
        <f>$B$37</f>
        <v>100000</v>
      </c>
      <c r="C91" s="292"/>
      <c r="D91" s="26" t="s">
        <v>301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301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301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301</v>
      </c>
      <c r="N91" s="27">
        <f>IF(COUNT(N71:N90), SUM(N71:N90) / COUNT(N71:N90), 0)</f>
        <v>-1.6938411265856108E-2</v>
      </c>
      <c r="O91" s="28">
        <f>SUM(O71:O90)</f>
        <v>-33876.822531712227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220" t="s">
        <v>297</v>
      </c>
      <c r="B95" s="232" t="s">
        <v>49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93" t="s">
        <v>55</v>
      </c>
      <c r="B96" s="295" t="str">
        <f>TEXT($G$1, "[$-ko-KR]yyyy-mm-dd(ddd) ") &amp; "오전 00:00"</f>
        <v>2021-06-16(수) 오전 00:00</v>
      </c>
      <c r="C96" s="296"/>
      <c r="D96" s="255" t="str">
        <f>TEXT($G$1, "[$-ko-KR]yyyy-mm-dd(ddd) ") &amp; "오후 14:00"</f>
        <v>2021-06-16(수) 오후 14:00</v>
      </c>
      <c r="E96" s="256"/>
      <c r="F96" s="257"/>
      <c r="G96" s="255" t="str">
        <f>TEXT($G$1, "[$-ko-KR]yyyy-mm-dd(ddd) ") &amp; "오후 19:00"</f>
        <v>2021-06-16(수) 오후 19:00</v>
      </c>
      <c r="H96" s="256"/>
      <c r="I96" s="257"/>
      <c r="J96" s="255" t="str">
        <f>TEXT($G$1, "[$-ko-KR]yyyy-mm-dd(ddd) ") &amp; "오후 21:00"</f>
        <v>2021-06-16(수) 오후 21:00</v>
      </c>
      <c r="K96" s="256"/>
      <c r="L96" s="257"/>
      <c r="M96" s="255" t="str">
        <f>TEXT($G$1+1, "[$-ko-KR]yyyy-mm-dd(ddd) ") &amp; "오전 00:00"</f>
        <v>2021-06-17(목) 오전 00:00</v>
      </c>
      <c r="N96" s="256"/>
      <c r="O96" s="257"/>
      <c r="Q96" s="253"/>
      <c r="R96" s="253"/>
      <c r="S96" s="253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21" t="s">
        <v>58</v>
      </c>
      <c r="H97" s="222" t="s">
        <v>298</v>
      </c>
      <c r="I97" s="22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61" t="s">
        <v>250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53"/>
      <c r="R98" s="253"/>
      <c r="S98" s="253"/>
    </row>
    <row r="99" spans="1:19" ht="17.25" thickBot="1">
      <c r="A99" s="162" t="s">
        <v>198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53"/>
      <c r="R99" s="253"/>
      <c r="S99" s="253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58"/>
      <c r="R100" s="258"/>
      <c r="S100" s="258"/>
    </row>
    <row r="101" spans="1:19" ht="17.25" thickBot="1">
      <c r="A101" s="162" t="s">
        <v>214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58"/>
      <c r="R101" s="258"/>
      <c r="S101" s="258"/>
    </row>
    <row r="102" spans="1:19" ht="17.25" thickBot="1">
      <c r="A102" s="163" t="s">
        <v>228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58"/>
      <c r="R102" s="258"/>
      <c r="S102" s="258"/>
    </row>
    <row r="103" spans="1:19" ht="17.25" thickBot="1">
      <c r="A103" s="162" t="s">
        <v>222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58"/>
      <c r="R103" s="258"/>
      <c r="S103" s="258"/>
    </row>
    <row r="104" spans="1:19" ht="17.25" thickBot="1">
      <c r="A104" s="162" t="s">
        <v>174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58"/>
      <c r="R104" s="258"/>
      <c r="S104" s="258"/>
    </row>
    <row r="105" spans="1:19" ht="17.25" thickBot="1">
      <c r="A105" s="162" t="s">
        <v>196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58"/>
      <c r="R105" s="258"/>
      <c r="S105" s="258"/>
    </row>
    <row r="106" spans="1:19" ht="17.25" thickBot="1">
      <c r="A106" s="162" t="s">
        <v>282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67"/>
      <c r="R107" s="268"/>
      <c r="S107" s="269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70"/>
      <c r="R108" s="271"/>
      <c r="S108" s="272"/>
    </row>
    <row r="109" spans="1:19" ht="17.25" thickBot="1">
      <c r="A109" s="162" t="s">
        <v>266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273"/>
      <c r="R109" s="274"/>
      <c r="S109" s="275"/>
    </row>
    <row r="110" spans="1:19" ht="17.25" thickBot="1">
      <c r="A110" s="162" t="s">
        <v>200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58"/>
      <c r="R110" s="258"/>
      <c r="S110" s="258"/>
    </row>
    <row r="111" spans="1:19" ht="17.25" thickBot="1">
      <c r="A111" s="162" t="s">
        <v>172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53"/>
      <c r="R111" s="253"/>
      <c r="S111" s="253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53"/>
      <c r="R112" s="253"/>
      <c r="S112" s="253"/>
    </row>
    <row r="113" spans="1:19" ht="17.25" thickBot="1">
      <c r="A113" s="162" t="s">
        <v>256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58"/>
      <c r="R113" s="258"/>
      <c r="S113" s="258"/>
    </row>
    <row r="114" spans="1:19" ht="17.25" thickBot="1">
      <c r="A114" s="162" t="s">
        <v>164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58"/>
      <c r="R114" s="258"/>
      <c r="S114" s="258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58"/>
      <c r="R115" s="258"/>
      <c r="S115" s="258"/>
    </row>
    <row r="116" spans="1:19">
      <c r="A116" s="162" t="s">
        <v>268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280"/>
      <c r="R116" s="281"/>
      <c r="S116" s="282"/>
    </row>
    <row r="117" spans="1:19" ht="17.25" thickBot="1">
      <c r="A117" s="130" t="s">
        <v>212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283"/>
      <c r="R117" s="284"/>
      <c r="S117" s="285"/>
    </row>
    <row r="118" spans="1:19" ht="17.25" thickBot="1">
      <c r="A118" s="132" t="s">
        <v>300</v>
      </c>
      <c r="B118" s="291">
        <f>$B$37</f>
        <v>100000</v>
      </c>
      <c r="C118" s="292"/>
      <c r="D118" s="26" t="s">
        <v>301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301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301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301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220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93" t="s">
        <v>55</v>
      </c>
      <c r="B123" s="295" t="str">
        <f>TEXT($G$1, "[$-ko-KR]yyyy-mm-dd(ddd) ") &amp; "오전 00:00"</f>
        <v>2021-06-16(수) 오전 00:00</v>
      </c>
      <c r="C123" s="296"/>
      <c r="D123" s="255" t="str">
        <f>TEXT($G$1, "[$-ko-KR]yyyy-mm-dd(ddd) ") &amp; "오후 14:00"</f>
        <v>2021-06-16(수) 오후 14:00</v>
      </c>
      <c r="E123" s="256"/>
      <c r="F123" s="257"/>
      <c r="G123" s="255" t="str">
        <f>TEXT($G$1, "[$-ko-KR]yyyy-mm-dd(ddd) ") &amp; "오후 19:00"</f>
        <v>2021-06-16(수) 오후 19:00</v>
      </c>
      <c r="H123" s="256"/>
      <c r="I123" s="257"/>
      <c r="J123" s="255" t="str">
        <f>TEXT($G$1, "[$-ko-KR]yyyy-mm-dd(ddd) ") &amp; "오후 21:00"</f>
        <v>2021-06-16(수) 오후 21:00</v>
      </c>
      <c r="K123" s="256"/>
      <c r="L123" s="257"/>
      <c r="M123" s="255" t="str">
        <f>TEXT($G$1+1, "[$-ko-KR]yyyy-mm-dd(ddd) ") &amp; "오전 00:00"</f>
        <v>2021-06-17(목) 오전 00:00</v>
      </c>
      <c r="N123" s="256"/>
      <c r="O123" s="257"/>
      <c r="Q123" s="253"/>
      <c r="R123" s="253"/>
      <c r="S123" s="253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21" t="s">
        <v>58</v>
      </c>
      <c r="H124" s="222" t="s">
        <v>298</v>
      </c>
      <c r="I124" s="22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61" t="s">
        <v>218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53"/>
      <c r="R125" s="253"/>
      <c r="S125" s="253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53"/>
      <c r="R126" s="253"/>
      <c r="S126" s="253"/>
    </row>
    <row r="127" spans="1:19" ht="17.25" thickBot="1">
      <c r="A127" s="162" t="s">
        <v>278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58"/>
      <c r="R127" s="258"/>
      <c r="S127" s="258"/>
    </row>
    <row r="128" spans="1:19" ht="17.25" thickBot="1">
      <c r="A128" s="162" t="s">
        <v>230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58"/>
      <c r="R128" s="258"/>
      <c r="S128" s="258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58"/>
      <c r="R129" s="258"/>
      <c r="S129" s="258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58"/>
      <c r="R130" s="258"/>
      <c r="S130" s="258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58"/>
      <c r="R131" s="258"/>
      <c r="S131" s="258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58"/>
      <c r="R132" s="258"/>
      <c r="S132" s="258"/>
    </row>
    <row r="133" spans="1:19" ht="17.25" thickBot="1">
      <c r="A133" s="162" t="s">
        <v>260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168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67"/>
      <c r="R134" s="268"/>
      <c r="S134" s="269"/>
    </row>
    <row r="135" spans="1:19">
      <c r="A135" s="161" t="s">
        <v>240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70"/>
      <c r="R135" s="271"/>
      <c r="S135" s="272"/>
    </row>
    <row r="136" spans="1:19" ht="17.25" thickBot="1">
      <c r="A136" s="162" t="s">
        <v>186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273"/>
      <c r="R136" s="274"/>
      <c r="S136" s="275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58"/>
      <c r="R137" s="258"/>
      <c r="S137" s="258"/>
    </row>
    <row r="138" spans="1:19" ht="17.25" thickBot="1">
      <c r="A138" s="162" t="s">
        <v>202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53"/>
      <c r="R138" s="253"/>
      <c r="S138" s="253"/>
    </row>
    <row r="139" spans="1:19" ht="17.25" thickBot="1">
      <c r="A139" s="163" t="s">
        <v>220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53"/>
      <c r="R139" s="253"/>
      <c r="S139" s="253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58"/>
      <c r="R140" s="258"/>
      <c r="S140" s="258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58"/>
      <c r="R141" s="258"/>
      <c r="S141" s="258"/>
    </row>
    <row r="142" spans="1:19" ht="17.25" thickBot="1">
      <c r="A142" s="162" t="s">
        <v>264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58"/>
      <c r="R142" s="258"/>
      <c r="S142" s="258"/>
    </row>
    <row r="143" spans="1:19">
      <c r="A143" s="162" t="s">
        <v>208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280"/>
      <c r="R143" s="281"/>
      <c r="S143" s="282"/>
    </row>
    <row r="144" spans="1:19" ht="17.25" thickBot="1">
      <c r="A144" s="130" t="s">
        <v>232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283"/>
      <c r="R144" s="284"/>
      <c r="S144" s="285"/>
    </row>
    <row r="145" spans="1:19" ht="17.25" thickBot="1">
      <c r="A145" s="132" t="s">
        <v>300</v>
      </c>
      <c r="B145" s="291">
        <f>$B$37</f>
        <v>100000</v>
      </c>
      <c r="C145" s="292"/>
      <c r="D145" s="26" t="s">
        <v>301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301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301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301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220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93" t="s">
        <v>55</v>
      </c>
      <c r="B150" s="295" t="str">
        <f>TEXT($G$1, "[$-ko-KR]yyyy-mm-dd(ddd) ") &amp; "오전 00:00"</f>
        <v>2021-06-16(수) 오전 00:00</v>
      </c>
      <c r="C150" s="296"/>
      <c r="D150" s="255" t="str">
        <f>TEXT($G$1, "[$-ko-KR]yyyy-mm-dd(ddd) ") &amp; "오후 14:00"</f>
        <v>2021-06-16(수) 오후 14:00</v>
      </c>
      <c r="E150" s="256"/>
      <c r="F150" s="257"/>
      <c r="G150" s="255" t="str">
        <f>TEXT($G$1, "[$-ko-KR]yyyy-mm-dd(ddd) ") &amp; "오후 19:00"</f>
        <v>2021-06-16(수) 오후 19:00</v>
      </c>
      <c r="H150" s="256"/>
      <c r="I150" s="257"/>
      <c r="J150" s="255" t="str">
        <f>TEXT($G$1, "[$-ko-KR]yyyy-mm-dd(ddd) ") &amp; "오후 21:00"</f>
        <v>2021-06-16(수) 오후 21:00</v>
      </c>
      <c r="K150" s="256"/>
      <c r="L150" s="257"/>
      <c r="M150" s="255" t="str">
        <f>TEXT($G$1+1, "[$-ko-KR]yyyy-mm-dd(ddd) ") &amp; "오전 00:00"</f>
        <v>2021-06-17(목) 오전 00:00</v>
      </c>
      <c r="N150" s="256"/>
      <c r="O150" s="257"/>
      <c r="Q150" s="253"/>
      <c r="R150" s="253"/>
      <c r="S150" s="253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21" t="s">
        <v>58</v>
      </c>
      <c r="H151" s="222" t="s">
        <v>298</v>
      </c>
      <c r="I151" s="22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61" t="s">
        <v>182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53"/>
      <c r="R152" s="253"/>
      <c r="S152" s="253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53"/>
      <c r="R153" s="253"/>
      <c r="S153" s="253"/>
    </row>
    <row r="154" spans="1:19" ht="17.25" thickBot="1">
      <c r="A154" s="162" t="s">
        <v>296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58"/>
      <c r="R154" s="258"/>
      <c r="S154" s="258"/>
    </row>
    <row r="155" spans="1:19" ht="17.25" thickBot="1">
      <c r="A155" s="162" t="s">
        <v>246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58"/>
      <c r="R155" s="258"/>
      <c r="S155" s="258"/>
    </row>
    <row r="156" spans="1:19" ht="17.25" thickBot="1">
      <c r="A156" s="163" t="s">
        <v>258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58"/>
      <c r="R156" s="258"/>
      <c r="S156" s="258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58"/>
      <c r="R157" s="258"/>
      <c r="S157" s="258"/>
    </row>
    <row r="158" spans="1:19" ht="17.25" thickBot="1">
      <c r="A158" s="162" t="s">
        <v>226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58"/>
      <c r="R158" s="258"/>
      <c r="S158" s="258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58"/>
      <c r="R159" s="258"/>
      <c r="S159" s="258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67"/>
      <c r="R161" s="268"/>
      <c r="S161" s="269"/>
    </row>
    <row r="162" spans="1:19">
      <c r="A162" s="161" t="s">
        <v>280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70"/>
      <c r="R162" s="271"/>
      <c r="S162" s="272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273"/>
      <c r="R163" s="274"/>
      <c r="S163" s="275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58"/>
      <c r="R164" s="258"/>
      <c r="S164" s="258"/>
    </row>
    <row r="165" spans="1:19" ht="17.25" thickBot="1">
      <c r="A165" s="162" t="s">
        <v>216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53"/>
      <c r="R165" s="253"/>
      <c r="S165" s="253"/>
    </row>
    <row r="166" spans="1:19" ht="17.25" thickBot="1">
      <c r="A166" s="163" t="s">
        <v>284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53"/>
      <c r="R166" s="253"/>
      <c r="S166" s="253"/>
    </row>
    <row r="167" spans="1:19" ht="17.25" thickBot="1">
      <c r="A167" s="162" t="s">
        <v>262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58"/>
      <c r="R167" s="258"/>
      <c r="S167" s="258"/>
    </row>
    <row r="168" spans="1:19" ht="17.25" thickBot="1">
      <c r="A168" s="162" t="s">
        <v>192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58"/>
      <c r="R168" s="258"/>
      <c r="S168" s="258"/>
    </row>
    <row r="169" spans="1:19" ht="17.25" thickBot="1">
      <c r="A169" s="162" t="s">
        <v>234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58"/>
      <c r="R169" s="258"/>
      <c r="S169" s="258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280"/>
      <c r="R170" s="281"/>
      <c r="S170" s="282"/>
    </row>
    <row r="171" spans="1:19" ht="17.25" thickBot="1">
      <c r="A171" s="130" t="s">
        <v>162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283"/>
      <c r="R171" s="284"/>
      <c r="S171" s="285"/>
    </row>
    <row r="172" spans="1:19" ht="17.25" thickBot="1">
      <c r="A172" s="132" t="s">
        <v>300</v>
      </c>
      <c r="B172" s="291">
        <f>$B$37</f>
        <v>100000</v>
      </c>
      <c r="C172" s="292"/>
      <c r="D172" s="26" t="s">
        <v>301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301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301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301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220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93" t="s">
        <v>55</v>
      </c>
      <c r="B177" s="295" t="str">
        <f>TEXT($G$1, "[$-ko-KR]yyyy-mm-dd(ddd) ") &amp; "오전 00:00"</f>
        <v>2021-06-16(수) 오전 00:00</v>
      </c>
      <c r="C177" s="296"/>
      <c r="D177" s="255" t="str">
        <f>TEXT($G$1, "[$-ko-KR]yyyy-mm-dd(ddd) ") &amp; "오후 14:00"</f>
        <v>2021-06-16(수) 오후 14:00</v>
      </c>
      <c r="E177" s="256"/>
      <c r="F177" s="257"/>
      <c r="G177" s="255" t="str">
        <f>TEXT($G$1, "[$-ko-KR]yyyy-mm-dd(ddd) ") &amp; "오후 19:00"</f>
        <v>2021-06-16(수) 오후 19:00</v>
      </c>
      <c r="H177" s="256"/>
      <c r="I177" s="257"/>
      <c r="J177" s="255" t="str">
        <f>TEXT($G$1, "[$-ko-KR]yyyy-mm-dd(ddd) ") &amp; "오후 21:00"</f>
        <v>2021-06-16(수) 오후 21:00</v>
      </c>
      <c r="K177" s="256"/>
      <c r="L177" s="257"/>
      <c r="M177" s="255" t="str">
        <f>TEXT($G$1+1, "[$-ko-KR]yyyy-mm-dd(ddd) ") &amp; "오전 00:00"</f>
        <v>2021-06-17(목) 오전 00:00</v>
      </c>
      <c r="N177" s="256"/>
      <c r="O177" s="257"/>
      <c r="Q177" s="253"/>
      <c r="R177" s="253"/>
      <c r="S177" s="253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21" t="s">
        <v>58</v>
      </c>
      <c r="H178" s="222" t="s">
        <v>298</v>
      </c>
      <c r="I178" s="22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53"/>
      <c r="R179" s="253"/>
      <c r="S179" s="253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53"/>
      <c r="R180" s="253"/>
      <c r="S180" s="253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58"/>
      <c r="R181" s="258"/>
      <c r="S181" s="258"/>
    </row>
    <row r="182" spans="1:19" ht="17.25" thickBot="1">
      <c r="A182" s="162" t="s">
        <v>272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58"/>
      <c r="R182" s="258"/>
      <c r="S182" s="258"/>
    </row>
    <row r="183" spans="1:19" ht="17.25" thickBot="1">
      <c r="A183" s="163" t="s">
        <v>264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58"/>
      <c r="R183" s="258"/>
      <c r="S183" s="258"/>
    </row>
    <row r="184" spans="1:19" ht="17.25" thickBot="1">
      <c r="A184" s="162" t="s">
        <v>216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58"/>
      <c r="R184" s="258"/>
      <c r="S184" s="258"/>
    </row>
    <row r="185" spans="1:19" ht="17.25" thickBot="1">
      <c r="A185" s="162" t="s">
        <v>284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58"/>
      <c r="R185" s="258"/>
      <c r="S185" s="258"/>
    </row>
    <row r="186" spans="1:19" ht="17.25" thickBot="1">
      <c r="A186" s="162" t="s">
        <v>208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58"/>
      <c r="R186" s="258"/>
      <c r="S186" s="258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262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67"/>
      <c r="R188" s="268"/>
      <c r="S188" s="269"/>
    </row>
    <row r="189" spans="1:19">
      <c r="A189" s="161" t="s">
        <v>192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70"/>
      <c r="R189" s="271"/>
      <c r="S189" s="272"/>
    </row>
    <row r="190" spans="1:19" ht="17.25" thickBot="1">
      <c r="A190" s="162" t="s">
        <v>242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273"/>
      <c r="R190" s="274"/>
      <c r="S190" s="275"/>
    </row>
    <row r="191" spans="1:19" ht="17.25" thickBot="1">
      <c r="A191" s="162" t="s">
        <v>232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58"/>
      <c r="R191" s="258"/>
      <c r="S191" s="258"/>
    </row>
    <row r="192" spans="1:19" ht="17.25" thickBot="1">
      <c r="A192" s="162" t="s">
        <v>180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53"/>
      <c r="R192" s="253"/>
      <c r="S192" s="253"/>
    </row>
    <row r="193" spans="1:19" ht="17.25" thickBot="1">
      <c r="A193" s="163" t="s">
        <v>190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53"/>
      <c r="R193" s="253"/>
      <c r="S193" s="253"/>
    </row>
    <row r="194" spans="1:19" ht="17.25" thickBot="1">
      <c r="A194" s="162" t="s">
        <v>274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58"/>
      <c r="R194" s="258"/>
      <c r="S194" s="258"/>
    </row>
    <row r="195" spans="1:19" ht="17.25" thickBot="1">
      <c r="A195" s="162" t="s">
        <v>234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58"/>
      <c r="R195" s="258"/>
      <c r="S195" s="258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58"/>
      <c r="R196" s="258"/>
      <c r="S196" s="258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280"/>
      <c r="R197" s="281"/>
      <c r="S197" s="282"/>
    </row>
    <row r="198" spans="1:19" ht="17.25" thickBot="1">
      <c r="A198" s="130" t="s">
        <v>162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283"/>
      <c r="R198" s="284"/>
      <c r="S198" s="285"/>
    </row>
    <row r="199" spans="1:19" ht="17.25" thickBot="1">
      <c r="A199" s="132" t="s">
        <v>300</v>
      </c>
      <c r="B199" s="291">
        <f>$B$37</f>
        <v>100000</v>
      </c>
      <c r="C199" s="292"/>
      <c r="D199" s="26" t="s">
        <v>301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301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301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301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286"/>
      <c r="R199" s="287"/>
      <c r="S199" s="28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59" priority="157">
      <formula>AND($N17 &gt; 0, ISNUMBER($N17))</formula>
    </cfRule>
    <cfRule type="expression" dxfId="558" priority="158">
      <formula>AND($N17 = 0 * ISNUMBER($N17))</formula>
    </cfRule>
    <cfRule type="expression" dxfId="557" priority="159">
      <formula>AND($N17 &lt; 0, ISNUMBER($N17))</formula>
    </cfRule>
  </conditionalFormatting>
  <conditionalFormatting sqref="A17:F36">
    <cfRule type="expression" dxfId="556" priority="166">
      <formula>AND($E17 &gt; 0, ISNUMBER($E17))</formula>
    </cfRule>
    <cfRule type="expression" dxfId="555" priority="167">
      <formula>AND($E17 = 0 * ISNUMBER($E17))</formula>
    </cfRule>
    <cfRule type="expression" dxfId="554" priority="168">
      <formula>AND($E17 &lt; 0, ISNUMBER($E17))</formula>
    </cfRule>
  </conditionalFormatting>
  <conditionalFormatting sqref="A17:C36 G17:I36">
    <cfRule type="expression" dxfId="553" priority="163">
      <formula>AND($H17 &gt; 0, ISNUMBER($H17))</formula>
    </cfRule>
    <cfRule type="expression" dxfId="552" priority="164">
      <formula>AND($H17 = 0 * ISNUMBER($H17))</formula>
    </cfRule>
    <cfRule type="expression" dxfId="551" priority="165">
      <formula>AND($H17 &lt; 0, ISNUMBER($H17))</formula>
    </cfRule>
  </conditionalFormatting>
  <conditionalFormatting sqref="A17:C36 J17:L36">
    <cfRule type="expression" dxfId="550" priority="160">
      <formula>AND($K17 &gt; 0, ISNUMBER($K17))</formula>
    </cfRule>
    <cfRule type="expression" dxfId="549" priority="161">
      <formula>AND($K17 = 0 * ISNUMBER($K17))</formula>
    </cfRule>
    <cfRule type="expression" dxfId="548" priority="162">
      <formula>AND($K17 &lt; 0, ISNUMBER($K17))</formula>
    </cfRule>
  </conditionalFormatting>
  <conditionalFormatting sqref="D15:F16 E37:F37">
    <cfRule type="expression" dxfId="547" priority="154">
      <formula>$E$37 &gt; 0</formula>
    </cfRule>
    <cfRule type="expression" dxfId="546" priority="155">
      <formula>$E$37 = 0</formula>
    </cfRule>
    <cfRule type="expression" dxfId="545" priority="156">
      <formula>$E$37 &lt; 0</formula>
    </cfRule>
  </conditionalFormatting>
  <conditionalFormatting sqref="G15:I16 H37:I37">
    <cfRule type="expression" dxfId="544" priority="151">
      <formula>$H$37 &gt; 0</formula>
    </cfRule>
    <cfRule type="expression" dxfId="543" priority="152">
      <formula>$H$37 = 0</formula>
    </cfRule>
    <cfRule type="expression" dxfId="542" priority="153">
      <formula>$H$37 &lt; 0</formula>
    </cfRule>
  </conditionalFormatting>
  <conditionalFormatting sqref="J15:L16 K37:L37">
    <cfRule type="expression" dxfId="541" priority="148">
      <formula>$K$37 &gt; 0</formula>
    </cfRule>
    <cfRule type="expression" dxfId="540" priority="149">
      <formula>$K$37 = 0</formula>
    </cfRule>
    <cfRule type="expression" dxfId="539" priority="150">
      <formula>$K$37 &lt; 0</formula>
    </cfRule>
  </conditionalFormatting>
  <conditionalFormatting sqref="M15:O16 N37:O37">
    <cfRule type="expression" dxfId="538" priority="145">
      <formula>$N$37 &gt; 0</formula>
    </cfRule>
    <cfRule type="expression" dxfId="537" priority="146">
      <formula>$N$37 = 0</formula>
    </cfRule>
    <cfRule type="expression" dxfId="536" priority="147">
      <formula>$N$37 &lt; 0</formula>
    </cfRule>
  </conditionalFormatting>
  <conditionalFormatting sqref="A44:C63 M44:O63">
    <cfRule type="expression" dxfId="535" priority="133">
      <formula>AND($N44 &gt; 0, ISNUMBER($N44))</formula>
    </cfRule>
    <cfRule type="expression" dxfId="534" priority="134">
      <formula>AND($N44 = 0 * ISNUMBER($N44))</formula>
    </cfRule>
    <cfRule type="expression" dxfId="533" priority="135">
      <formula>AND($N44 &lt; 0, ISNUMBER($N44))</formula>
    </cfRule>
  </conditionalFormatting>
  <conditionalFormatting sqref="A44:F63">
    <cfRule type="expression" dxfId="532" priority="142">
      <formula>AND($E44 &gt; 0, ISNUMBER($E44))</formula>
    </cfRule>
    <cfRule type="expression" dxfId="531" priority="143">
      <formula>AND($E44 = 0 * ISNUMBER($E44))</formula>
    </cfRule>
    <cfRule type="expression" dxfId="530" priority="144">
      <formula>AND($E44 &lt; 0, ISNUMBER($E44))</formula>
    </cfRule>
  </conditionalFormatting>
  <conditionalFormatting sqref="A44:C63 G44:I63">
    <cfRule type="expression" dxfId="529" priority="139">
      <formula>AND($H44 &gt; 0, ISNUMBER($H44))</formula>
    </cfRule>
    <cfRule type="expression" dxfId="528" priority="140">
      <formula>AND($H44 = 0 * ISNUMBER($H44))</formula>
    </cfRule>
    <cfRule type="expression" dxfId="527" priority="141">
      <formula>AND($H44 &lt; 0, ISNUMBER($H44))</formula>
    </cfRule>
  </conditionalFormatting>
  <conditionalFormatting sqref="A44:C63 J44:L63">
    <cfRule type="expression" dxfId="526" priority="136">
      <formula>AND($K44 &gt; 0, ISNUMBER($K44))</formula>
    </cfRule>
    <cfRule type="expression" dxfId="525" priority="137">
      <formula>AND($K44 = 0 * ISNUMBER($K44))</formula>
    </cfRule>
    <cfRule type="expression" dxfId="524" priority="138">
      <formula>AND($K44 &lt; 0, ISNUMBER($K44))</formula>
    </cfRule>
  </conditionalFormatting>
  <conditionalFormatting sqref="D42:F43 E64:F64">
    <cfRule type="expression" dxfId="523" priority="130">
      <formula>$E$64 &gt; 0</formula>
    </cfRule>
    <cfRule type="expression" dxfId="522" priority="131">
      <formula>$E$64 = 0</formula>
    </cfRule>
    <cfRule type="expression" dxfId="521" priority="132">
      <formula>$E$64 &lt; 0</formula>
    </cfRule>
  </conditionalFormatting>
  <conditionalFormatting sqref="G42:I43 H64:I64">
    <cfRule type="expression" dxfId="520" priority="127">
      <formula>$H$64 &gt; 0</formula>
    </cfRule>
    <cfRule type="expression" dxfId="519" priority="128">
      <formula>$H$64 = 0</formula>
    </cfRule>
    <cfRule type="expression" dxfId="518" priority="129">
      <formula>$H$64 &lt; 0</formula>
    </cfRule>
  </conditionalFormatting>
  <conditionalFormatting sqref="J42:L43 K64:L64">
    <cfRule type="expression" dxfId="517" priority="124">
      <formula>$K$64 &gt; 0</formula>
    </cfRule>
    <cfRule type="expression" dxfId="516" priority="125">
      <formula>$K$64 = 0</formula>
    </cfRule>
    <cfRule type="expression" dxfId="515" priority="126">
      <formula>$K$64 &lt; 0</formula>
    </cfRule>
  </conditionalFormatting>
  <conditionalFormatting sqref="M42:O43 N64:O64">
    <cfRule type="expression" dxfId="514" priority="121">
      <formula>$N$64 &gt; 0</formula>
    </cfRule>
    <cfRule type="expression" dxfId="513" priority="122">
      <formula>$N$64 = 0</formula>
    </cfRule>
    <cfRule type="expression" dxfId="512" priority="123">
      <formula>$N$64 &lt; 0</formula>
    </cfRule>
  </conditionalFormatting>
  <conditionalFormatting sqref="A71:C90 M71:O90">
    <cfRule type="expression" dxfId="511" priority="109">
      <formula>AND($N71 &gt; 0, ISNUMBER($N71))</formula>
    </cfRule>
    <cfRule type="expression" dxfId="510" priority="110">
      <formula>AND($N71 = 0 * ISNUMBER($N71))</formula>
    </cfRule>
    <cfRule type="expression" dxfId="509" priority="111">
      <formula>AND($N71 &lt; 0, ISNUMBER($N71))</formula>
    </cfRule>
  </conditionalFormatting>
  <conditionalFormatting sqref="A71:F90">
    <cfRule type="expression" dxfId="508" priority="118">
      <formula>AND($E71 &gt; 0, ISNUMBER($E71))</formula>
    </cfRule>
    <cfRule type="expression" dxfId="507" priority="119">
      <formula>AND($E71 = 0 * ISNUMBER($E71))</formula>
    </cfRule>
    <cfRule type="expression" dxfId="506" priority="120">
      <formula>AND($E71 &lt; 0, ISNUMBER($E71))</formula>
    </cfRule>
  </conditionalFormatting>
  <conditionalFormatting sqref="A71:C90 G71:I90">
    <cfRule type="expression" dxfId="505" priority="115">
      <formula>AND($H71 &gt; 0, ISNUMBER($H71))</formula>
    </cfRule>
    <cfRule type="expression" dxfId="504" priority="116">
      <formula>AND($H71 = 0 * ISNUMBER($H71))</formula>
    </cfRule>
    <cfRule type="expression" dxfId="503" priority="117">
      <formula>AND($H71 &lt; 0, ISNUMBER($H71))</formula>
    </cfRule>
  </conditionalFormatting>
  <conditionalFormatting sqref="A71:C90 J71:L90">
    <cfRule type="expression" dxfId="502" priority="112">
      <formula>AND($K71 &gt; 0, ISNUMBER($K71))</formula>
    </cfRule>
    <cfRule type="expression" dxfId="501" priority="113">
      <formula>AND($K71 = 0 * ISNUMBER($K71))</formula>
    </cfRule>
    <cfRule type="expression" dxfId="500" priority="114">
      <formula>AND($K71 &lt; 0, ISNUMBER($K71))</formula>
    </cfRule>
  </conditionalFormatting>
  <conditionalFormatting sqref="D69:F70 E91:F91">
    <cfRule type="expression" dxfId="499" priority="106">
      <formula>$E$91 &gt; 0</formula>
    </cfRule>
    <cfRule type="expression" dxfId="498" priority="107">
      <formula>$E$91 = 0</formula>
    </cfRule>
    <cfRule type="expression" dxfId="497" priority="108">
      <formula>$E$91 &lt; 0</formula>
    </cfRule>
  </conditionalFormatting>
  <conditionalFormatting sqref="G69:I70 H91:I91">
    <cfRule type="expression" dxfId="496" priority="103">
      <formula>$H$91 &gt; 0</formula>
    </cfRule>
    <cfRule type="expression" dxfId="495" priority="104">
      <formula>$H$91 = 0</formula>
    </cfRule>
    <cfRule type="expression" dxfId="494" priority="105">
      <formula>$H$91 &lt; 0</formula>
    </cfRule>
  </conditionalFormatting>
  <conditionalFormatting sqref="J69:L70 K91:L91">
    <cfRule type="expression" dxfId="493" priority="100">
      <formula>$K$91 &gt; 0</formula>
    </cfRule>
    <cfRule type="expression" dxfId="492" priority="101">
      <formula>$K$91 = 0</formula>
    </cfRule>
    <cfRule type="expression" dxfId="491" priority="102">
      <formula>$K$91 &lt; 0</formula>
    </cfRule>
  </conditionalFormatting>
  <conditionalFormatting sqref="M69:O70 N91:O91">
    <cfRule type="expression" dxfId="490" priority="97">
      <formula>$N$91 &gt; 0</formula>
    </cfRule>
    <cfRule type="expression" dxfId="489" priority="98">
      <formula>$N$91 = 0</formula>
    </cfRule>
    <cfRule type="expression" dxfId="488" priority="99">
      <formula>$N$91 &lt; 0</formula>
    </cfRule>
  </conditionalFormatting>
  <conditionalFormatting sqref="A98:C117 M98:O117">
    <cfRule type="expression" dxfId="487" priority="85">
      <formula>AND($N98 &gt; 0, ISNUMBER($N98))</formula>
    </cfRule>
    <cfRule type="expression" dxfId="486" priority="86">
      <formula>AND($N98 = 0 * ISNUMBER($N98))</formula>
    </cfRule>
    <cfRule type="expression" dxfId="485" priority="87">
      <formula>AND($N98 &lt; 0, ISNUMBER($N98))</formula>
    </cfRule>
  </conditionalFormatting>
  <conditionalFormatting sqref="A98:F117">
    <cfRule type="expression" dxfId="484" priority="94">
      <formula>AND($E98 &gt; 0, ISNUMBER($E98))</formula>
    </cfRule>
    <cfRule type="expression" dxfId="483" priority="95">
      <formula>AND($E98 = 0 * ISNUMBER($E98))</formula>
    </cfRule>
    <cfRule type="expression" dxfId="482" priority="96">
      <formula>AND($E98 &lt; 0, ISNUMBER($E98))</formula>
    </cfRule>
  </conditionalFormatting>
  <conditionalFormatting sqref="A98:C117 G98:I117">
    <cfRule type="expression" dxfId="481" priority="91">
      <formula>AND($H98 &gt; 0, ISNUMBER($H98))</formula>
    </cfRule>
    <cfRule type="expression" dxfId="480" priority="92">
      <formula>AND($H98 = 0 * ISNUMBER($H98))</formula>
    </cfRule>
    <cfRule type="expression" dxfId="479" priority="93">
      <formula>AND($H98 &lt; 0, ISNUMBER($H98))</formula>
    </cfRule>
  </conditionalFormatting>
  <conditionalFormatting sqref="A98:C117 J98:L117">
    <cfRule type="expression" dxfId="478" priority="88">
      <formula>AND($K98 &gt; 0, ISNUMBER($K98))</formula>
    </cfRule>
    <cfRule type="expression" dxfId="477" priority="89">
      <formula>AND($K98 = 0 * ISNUMBER($K98))</formula>
    </cfRule>
    <cfRule type="expression" dxfId="476" priority="90">
      <formula>AND($K98 &lt; 0, ISNUMBER($K98))</formula>
    </cfRule>
  </conditionalFormatting>
  <conditionalFormatting sqref="D96:F97 E118:F118">
    <cfRule type="expression" dxfId="475" priority="82">
      <formula>$E$118 &gt; 0</formula>
    </cfRule>
    <cfRule type="expression" dxfId="474" priority="83">
      <formula>$E$118 = 0</formula>
    </cfRule>
    <cfRule type="expression" dxfId="473" priority="84">
      <formula>$E$118 &lt; 0</formula>
    </cfRule>
  </conditionalFormatting>
  <conditionalFormatting sqref="G96:I97 H118:I118">
    <cfRule type="expression" dxfId="472" priority="79">
      <formula>$H$118 &gt; 0</formula>
    </cfRule>
    <cfRule type="expression" dxfId="471" priority="80">
      <formula>$H$118 = 0</formula>
    </cfRule>
    <cfRule type="expression" dxfId="470" priority="81">
      <formula>$H$118 &lt; 0</formula>
    </cfRule>
  </conditionalFormatting>
  <conditionalFormatting sqref="J96:L97 K118:L118">
    <cfRule type="expression" dxfId="469" priority="76">
      <formula>$K$118 &gt; 0</formula>
    </cfRule>
    <cfRule type="expression" dxfId="468" priority="77">
      <formula>$K$118 = 0</formula>
    </cfRule>
    <cfRule type="expression" dxfId="467" priority="78">
      <formula>$K$118 &lt; 0</formula>
    </cfRule>
  </conditionalFormatting>
  <conditionalFormatting sqref="M96:O97 N118:O118">
    <cfRule type="expression" dxfId="466" priority="73">
      <formula>$N$118 &gt; 0</formula>
    </cfRule>
    <cfRule type="expression" dxfId="465" priority="74">
      <formula>$N$118 = 0</formula>
    </cfRule>
    <cfRule type="expression" dxfId="464" priority="75">
      <formula>$N$118 &lt; 0</formula>
    </cfRule>
  </conditionalFormatting>
  <conditionalFormatting sqref="A125:C144 M125:O144">
    <cfRule type="expression" dxfId="463" priority="61">
      <formula>AND($N125 &gt; 0, ISNUMBER($N125))</formula>
    </cfRule>
    <cfRule type="expression" dxfId="462" priority="62">
      <formula>AND($N125 = 0 * ISNUMBER($N125))</formula>
    </cfRule>
    <cfRule type="expression" dxfId="461" priority="63">
      <formula>AND($N125 &lt; 0, ISNUMBER($N125))</formula>
    </cfRule>
  </conditionalFormatting>
  <conditionalFormatting sqref="A125:F144">
    <cfRule type="expression" dxfId="460" priority="70">
      <formula>AND($E125 &gt; 0, ISNUMBER($E125))</formula>
    </cfRule>
    <cfRule type="expression" dxfId="459" priority="71">
      <formula>AND($E125 = 0 * ISNUMBER($E125))</formula>
    </cfRule>
    <cfRule type="expression" dxfId="458" priority="72">
      <formula>AND($E125 &lt; 0, ISNUMBER($E125))</formula>
    </cfRule>
  </conditionalFormatting>
  <conditionalFormatting sqref="A125:C144 G125:I144">
    <cfRule type="expression" dxfId="457" priority="67">
      <formula>AND($H125 &gt; 0, ISNUMBER($H125))</formula>
    </cfRule>
    <cfRule type="expression" dxfId="456" priority="68">
      <formula>AND($H125 = 0 * ISNUMBER($H125))</formula>
    </cfRule>
    <cfRule type="expression" dxfId="455" priority="69">
      <formula>AND($H125 &lt; 0, ISNUMBER($H125))</formula>
    </cfRule>
  </conditionalFormatting>
  <conditionalFormatting sqref="A125:C144 J125:L144">
    <cfRule type="expression" dxfId="454" priority="64">
      <formula>AND($K125 &gt; 0, ISNUMBER($K125))</formula>
    </cfRule>
    <cfRule type="expression" dxfId="453" priority="65">
      <formula>AND($K125 = 0 * ISNUMBER($K125))</formula>
    </cfRule>
    <cfRule type="expression" dxfId="452" priority="66">
      <formula>AND($K125 &lt; 0, ISNUMBER($K125))</formula>
    </cfRule>
  </conditionalFormatting>
  <conditionalFormatting sqref="D123:F124 E145:F145">
    <cfRule type="expression" dxfId="451" priority="58">
      <formula>$E$145 &gt; 0</formula>
    </cfRule>
    <cfRule type="expression" dxfId="450" priority="59">
      <formula>$E$145 = 0</formula>
    </cfRule>
    <cfRule type="expression" dxfId="449" priority="60">
      <formula>$E$145 &lt; 0</formula>
    </cfRule>
  </conditionalFormatting>
  <conditionalFormatting sqref="G123:I124 H145:I145">
    <cfRule type="expression" dxfId="448" priority="55">
      <formula>$H$145 &gt; 0</formula>
    </cfRule>
    <cfRule type="expression" dxfId="447" priority="56">
      <formula>$H$145 = 0</formula>
    </cfRule>
    <cfRule type="expression" dxfId="446" priority="57">
      <formula>$H$145 &lt; 0</formula>
    </cfRule>
  </conditionalFormatting>
  <conditionalFormatting sqref="J123:L124 K145:L145">
    <cfRule type="expression" dxfId="445" priority="52">
      <formula>$K$145 &gt; 0</formula>
    </cfRule>
    <cfRule type="expression" dxfId="444" priority="53">
      <formula>$K$145 = 0</formula>
    </cfRule>
    <cfRule type="expression" dxfId="443" priority="54">
      <formula>$K$145 &lt; 0</formula>
    </cfRule>
  </conditionalFormatting>
  <conditionalFormatting sqref="M123:O124 N145:O145">
    <cfRule type="expression" dxfId="442" priority="49">
      <formula>$N$145 &gt; 0</formula>
    </cfRule>
    <cfRule type="expression" dxfId="441" priority="50">
      <formula>$N$145 = 0</formula>
    </cfRule>
    <cfRule type="expression" dxfId="440" priority="51">
      <formula>$N$145 &lt; 0</formula>
    </cfRule>
  </conditionalFormatting>
  <conditionalFormatting sqref="A152:C171 M152:O171">
    <cfRule type="expression" dxfId="439" priority="37">
      <formula>AND($N152 &gt; 0, ISNUMBER($N152))</formula>
    </cfRule>
    <cfRule type="expression" dxfId="438" priority="38">
      <formula>AND($N152 = 0 * ISNUMBER($N152))</formula>
    </cfRule>
    <cfRule type="expression" dxfId="437" priority="39">
      <formula>AND($N152 &lt; 0, ISNUMBER($N152))</formula>
    </cfRule>
  </conditionalFormatting>
  <conditionalFormatting sqref="A152:F171">
    <cfRule type="expression" dxfId="436" priority="46">
      <formula>AND($E152 &gt; 0, ISNUMBER($E152))</formula>
    </cfRule>
    <cfRule type="expression" dxfId="435" priority="47">
      <formula>AND($E152 = 0 * ISNUMBER($E152))</formula>
    </cfRule>
    <cfRule type="expression" dxfId="434" priority="48">
      <formula>AND($E152 &lt; 0, ISNUMBER($E152))</formula>
    </cfRule>
  </conditionalFormatting>
  <conditionalFormatting sqref="A152:C171 G152:I171">
    <cfRule type="expression" dxfId="433" priority="43">
      <formula>AND($H152 &gt; 0, ISNUMBER($H152))</formula>
    </cfRule>
    <cfRule type="expression" dxfId="432" priority="44">
      <formula>AND($H152 = 0 * ISNUMBER($H152))</formula>
    </cfRule>
    <cfRule type="expression" dxfId="431" priority="45">
      <formula>AND($H152 &lt; 0, ISNUMBER($H152))</formula>
    </cfRule>
  </conditionalFormatting>
  <conditionalFormatting sqref="A152:C171 J152:L171">
    <cfRule type="expression" dxfId="430" priority="40">
      <formula>AND($K152 &gt; 0, ISNUMBER($K152))</formula>
    </cfRule>
    <cfRule type="expression" dxfId="429" priority="41">
      <formula>AND($K152 = 0 * ISNUMBER($K152))</formula>
    </cfRule>
    <cfRule type="expression" dxfId="428" priority="42">
      <formula>AND($K152 &lt; 0, ISNUMBER($K152))</formula>
    </cfRule>
  </conditionalFormatting>
  <conditionalFormatting sqref="D150:F151 E172:F172">
    <cfRule type="expression" dxfId="427" priority="34">
      <formula>$E$172 &gt; 0</formula>
    </cfRule>
    <cfRule type="expression" dxfId="426" priority="35">
      <formula>$E$172 = 0</formula>
    </cfRule>
    <cfRule type="expression" dxfId="425" priority="36">
      <formula>$E$172 &lt; 0</formula>
    </cfRule>
  </conditionalFormatting>
  <conditionalFormatting sqref="G150:I151 H172:I172">
    <cfRule type="expression" dxfId="424" priority="31">
      <formula>$H$172 &gt; 0</formula>
    </cfRule>
    <cfRule type="expression" dxfId="423" priority="32">
      <formula>$H$172 = 0</formula>
    </cfRule>
    <cfRule type="expression" dxfId="422" priority="33">
      <formula>$H$172 &lt; 0</formula>
    </cfRule>
  </conditionalFormatting>
  <conditionalFormatting sqref="J150:L151 K172:L172">
    <cfRule type="expression" dxfId="421" priority="28">
      <formula>$K$172 &gt; 0</formula>
    </cfRule>
    <cfRule type="expression" dxfId="420" priority="29">
      <formula>$K$172 = 0</formula>
    </cfRule>
    <cfRule type="expression" dxfId="419" priority="30">
      <formula>$K$172 &lt; 0</formula>
    </cfRule>
  </conditionalFormatting>
  <conditionalFormatting sqref="M150:O151 N172:O172">
    <cfRule type="expression" dxfId="418" priority="25">
      <formula>$N$172 &gt; 0</formula>
    </cfRule>
    <cfRule type="expression" dxfId="417" priority="26">
      <formula>$N$172 = 0</formula>
    </cfRule>
    <cfRule type="expression" dxfId="416" priority="27">
      <formula>$N$172 &lt; 0</formula>
    </cfRule>
  </conditionalFormatting>
  <conditionalFormatting sqref="A179:C198 M179:O198">
    <cfRule type="expression" dxfId="415" priority="13">
      <formula>AND($N179 &gt; 0, ISNUMBER($N179))</formula>
    </cfRule>
    <cfRule type="expression" dxfId="414" priority="14">
      <formula>AND($N179 = 0 * ISNUMBER($N179))</formula>
    </cfRule>
    <cfRule type="expression" dxfId="413" priority="15">
      <formula>AND($N179 &lt; 0, ISNUMBER($N179))</formula>
    </cfRule>
  </conditionalFormatting>
  <conditionalFormatting sqref="A179:F198">
    <cfRule type="expression" dxfId="412" priority="22">
      <formula>AND($E179 &gt; 0, ISNUMBER($E179))</formula>
    </cfRule>
    <cfRule type="expression" dxfId="411" priority="23">
      <formula>AND($E179 = 0 * ISNUMBER($E179))</formula>
    </cfRule>
    <cfRule type="expression" dxfId="410" priority="24">
      <formula>AND($E179 &lt; 0, ISNUMBER($E179))</formula>
    </cfRule>
  </conditionalFormatting>
  <conditionalFormatting sqref="A179:C198 G179:I198">
    <cfRule type="expression" dxfId="409" priority="19">
      <formula>AND($H179 &gt; 0, ISNUMBER($H179))</formula>
    </cfRule>
    <cfRule type="expression" dxfId="408" priority="20">
      <formula>AND($H179 = 0 * ISNUMBER($H179))</formula>
    </cfRule>
    <cfRule type="expression" dxfId="407" priority="21">
      <formula>AND($H179 &lt; 0, ISNUMBER($H179))</formula>
    </cfRule>
  </conditionalFormatting>
  <conditionalFormatting sqref="A179:C198 J179:L198">
    <cfRule type="expression" dxfId="406" priority="16">
      <formula>AND($K179 &gt; 0, ISNUMBER($K179))</formula>
    </cfRule>
    <cfRule type="expression" dxfId="405" priority="17">
      <formula>AND($K179 = 0 * ISNUMBER($K179))</formula>
    </cfRule>
    <cfRule type="expression" dxfId="404" priority="18">
      <formula>AND($K179 &lt; 0, ISNUMBER($K179))</formula>
    </cfRule>
  </conditionalFormatting>
  <conditionalFormatting sqref="D177:F178 E199:F199">
    <cfRule type="expression" dxfId="403" priority="10">
      <formula>$E$199 &gt; 0</formula>
    </cfRule>
    <cfRule type="expression" dxfId="402" priority="11">
      <formula>$E$199 = 0</formula>
    </cfRule>
    <cfRule type="expression" dxfId="401" priority="12">
      <formula>$E$199 &lt; 0</formula>
    </cfRule>
  </conditionalFormatting>
  <conditionalFormatting sqref="G177:I178 H199:I199">
    <cfRule type="expression" dxfId="400" priority="7">
      <formula>$H$199 &gt; 0</formula>
    </cfRule>
    <cfRule type="expression" dxfId="399" priority="8">
      <formula>$H$199 = 0</formula>
    </cfRule>
    <cfRule type="expression" dxfId="398" priority="9">
      <formula>$H$199 &lt; 0</formula>
    </cfRule>
  </conditionalFormatting>
  <conditionalFormatting sqref="J177:L178 K199:L199">
    <cfRule type="expression" dxfId="397" priority="4">
      <formula>$K$199 &gt; 0</formula>
    </cfRule>
    <cfRule type="expression" dxfId="396" priority="5">
      <formula>$K$199 = 0</formula>
    </cfRule>
    <cfRule type="expression" dxfId="395" priority="6">
      <formula>$K$199 &lt; 0</formula>
    </cfRule>
  </conditionalFormatting>
  <conditionalFormatting sqref="M177:O178 N199:O199">
    <cfRule type="expression" dxfId="394" priority="1">
      <formula>$N$199 &gt; 0</formula>
    </cfRule>
    <cfRule type="expression" dxfId="393" priority="2">
      <formula>$N$199 = 0</formula>
    </cfRule>
    <cfRule type="expression" dxfId="3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opLeftCell="A9" zoomScaleNormal="100" workbookViewId="0">
      <selection activeCell="A17" sqref="A17:A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44364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350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358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20,776 KRW (1.04%)</v>
      </c>
      <c r="H3" s="248"/>
      <c r="I3" s="249"/>
      <c r="J3" s="4" t="s">
        <v>7</v>
      </c>
      <c r="K3" s="244" t="s">
        <v>351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352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349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13,123 KRW (0.66%)</v>
      </c>
      <c r="H5" s="248"/>
      <c r="I5" s="249"/>
      <c r="J5" s="4" t="s">
        <v>15</v>
      </c>
      <c r="K5" s="244" t="s">
        <v>353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354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5,951 KRW (0.30%)</v>
      </c>
      <c r="H7" s="248"/>
      <c r="I7" s="249"/>
      <c r="J7" s="4" t="s">
        <v>21</v>
      </c>
      <c r="K7" s="244" t="s">
        <v>355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/>
      <c r="L8" s="245"/>
      <c r="M8" s="245"/>
      <c r="N8" s="245"/>
      <c r="O8" s="246"/>
      <c r="Q8" s="232" t="s">
        <v>27</v>
      </c>
      <c r="R8" s="234"/>
    </row>
    <row r="9" spans="1:19" ht="17.25" thickBot="1">
      <c r="A9" s="118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-148,670 KRW (-7.43%)</v>
      </c>
      <c r="H9" s="248"/>
      <c r="I9" s="249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 t="s">
        <v>356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50" t="s">
        <v>357</v>
      </c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-6,004 KRW (-1.50%)</v>
      </c>
      <c r="H11" s="248"/>
      <c r="I11" s="249"/>
      <c r="J11" s="7" t="s">
        <v>32</v>
      </c>
      <c r="K11" s="250" t="s">
        <v>348</v>
      </c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224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97" t="s">
        <v>39</v>
      </c>
      <c r="B15" s="298" t="str">
        <f>TEXT($G$1, "[$-ko-KR]yyyy-mm-dd(ddd) ") &amp; "오전 00:00"</f>
        <v>2021-06-17(목) 오전 00:00</v>
      </c>
      <c r="C15" s="299"/>
      <c r="D15" s="255" t="str">
        <f>TEXT($G$1, "[$-ko-KR]yyyy-mm-dd(ddd) ") &amp; "오후 14:00"</f>
        <v>2021-06-17(목) 오후 14:00</v>
      </c>
      <c r="E15" s="256"/>
      <c r="F15" s="257"/>
      <c r="G15" s="255" t="str">
        <f>TEXT($G$1, "[$-ko-KR]yyyy-mm-dd(ddd) ") &amp; "오후 19:00"</f>
        <v>2021-06-17(목) 오후 19:00</v>
      </c>
      <c r="H15" s="256"/>
      <c r="I15" s="257"/>
      <c r="J15" s="255" t="str">
        <f>TEXT($G$1, "[$-ko-KR]yyyy-mm-dd(ddd) ") &amp; "오후 21:00"</f>
        <v>2021-06-17(목) 오후 21:00</v>
      </c>
      <c r="K15" s="256"/>
      <c r="L15" s="257"/>
      <c r="M15" s="255" t="str">
        <f>TEXT($G$1+1, "[$-ko-KR]yyyy-mm-dd(ddd) ") &amp; "오전 00:00"</f>
        <v>2021-06-18(금) 오전 00:00</v>
      </c>
      <c r="N15" s="256"/>
      <c r="O15" s="257"/>
      <c r="Q15" s="253"/>
      <c r="R15" s="253"/>
      <c r="S15" s="253"/>
    </row>
    <row r="16" spans="1:19" ht="17.25" customHeight="1" thickBot="1">
      <c r="A16" s="29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>
        <f>IF(NOT(ISBLANK(_xlfn.IFNA(VLOOKUP($A17, $A$40:$O$199, 7, FALSE), ))), _xlfn.IFNA(VLOOKUP($A17, $A$40:$O$199, 7, FALSE), ), "")</f>
        <v>78.8</v>
      </c>
      <c r="H17" s="14">
        <f>IF(NOT(ISBLANK(_xlfn.IFNA(VLOOKUP($A17, $A$40:$O$199, 8, FALSE), ))), _xlfn.IFNA(VLOOKUP($A17, $A$40:$O$199, 8, FALSE), ), "")</f>
        <v>6.3856960408684551E-3</v>
      </c>
      <c r="I17" s="100">
        <f>IF(NOT(ISBLANK(_xlfn.IFNA(VLOOKUP($A17, $A$40:$O$199, 9, FALSE), ))), _xlfn.IFNA(VLOOKUP($A17, $A$40:$O$199, 9, FALSE), ), "")</f>
        <v>638.56960408684552</v>
      </c>
      <c r="J17" s="13">
        <f>IF(NOT(ISBLANK(_xlfn.IFNA(VLOOKUP($A17, $A$40:$O$199, 10, FALSE), ))), _xlfn.IFNA(VLOOKUP($A17, $A$40:$O$199, 10, FALSE), ), "")</f>
        <v>78.400000000000006</v>
      </c>
      <c r="K17" s="14">
        <f>IF(NOT(ISBLANK(_xlfn.IFNA(VLOOKUP($A17, $A$40:$O$199, 11, FALSE), ))), _xlfn.IFNA(VLOOKUP($A17, $A$40:$O$199, 11, FALSE), ), "")</f>
        <v>1.2771392081737999E-3</v>
      </c>
      <c r="L17" s="16">
        <f>IF(NOT(ISBLANK(_xlfn.IFNA(VLOOKUP($A17, $A$40:$O$199, 12, FALSE), ))), _xlfn.IFNA(VLOOKUP($A17, $A$40:$O$199, 12, FALSE), ), "")</f>
        <v>127.71392081737999</v>
      </c>
      <c r="M17" s="29">
        <f>IF(NOT(ISBLANK(_xlfn.IFNA(VLOOKUP($A17, $A$40:$O$199, 13, FALSE), ))), _xlfn.IFNA(VLOOKUP($A17, $A$40:$O$199, 13, FALSE), ), "")</f>
        <v>77.2</v>
      </c>
      <c r="N17" s="14">
        <f>IF(NOT(ISBLANK(_xlfn.IFNA(VLOOKUP($A17, $A$40:$O$199, 14, FALSE), ))), _xlfn.IFNA(VLOOKUP($A17, $A$40:$O$199, 14, FALSE), ), "")</f>
        <v>-1.4048531289910527E-2</v>
      </c>
      <c r="O17" s="16">
        <f>IF(NOT(ISBLANK(_xlfn.IFNA(VLOOKUP($A17, $A$40:$O$199, 15, FALSE), ))), _xlfn.IFNA(VLOOKUP($A17, $A$40:$O$199, 15, FALSE), ), "")</f>
        <v>-1404.8531289910527</v>
      </c>
      <c r="Q17" s="253"/>
      <c r="R17" s="253"/>
      <c r="S17" s="25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>
        <f t="shared" ref="G18:G36" si="5">IF(NOT(ISBLANK(_xlfn.IFNA(VLOOKUP($A18, $A$40:$O$199, 7, FALSE), ))), _xlfn.IFNA(VLOOKUP($A18, $A$40:$O$199, 7, FALSE), ), "")</f>
        <v>54.3</v>
      </c>
      <c r="H18" s="32">
        <f t="shared" ref="H18:H36" si="6">IF(NOT(ISBLANK(_xlfn.IFNA(VLOOKUP($A18, $A$40:$O$199, 8, FALSE), ))), _xlfn.IFNA(VLOOKUP($A18, $A$40:$O$199, 8, FALSE), ), "")</f>
        <v>5.5555555555555029E-3</v>
      </c>
      <c r="I18" s="101">
        <f t="shared" ref="I18:I36" si="7">IF(NOT(ISBLANK(_xlfn.IFNA(VLOOKUP($A18, $A$40:$O$199, 9, FALSE), ))), _xlfn.IFNA(VLOOKUP($A18, $A$40:$O$199, 9, FALSE), ), "")</f>
        <v>555.55555555555031</v>
      </c>
      <c r="J18" s="15">
        <f t="shared" ref="J18:J36" si="8">IF(NOT(ISBLANK(_xlfn.IFNA(VLOOKUP($A18, $A$40:$O$199, 10, FALSE), ))), _xlfn.IFNA(VLOOKUP($A18, $A$40:$O$199, 10, FALSE), ), "")</f>
        <v>53.9</v>
      </c>
      <c r="K18" s="32">
        <f t="shared" ref="K18:K36" si="9">IF(NOT(ISBLANK(_xlfn.IFNA(VLOOKUP($A18, $A$40:$O$199, 11, FALSE), ))), _xlfn.IFNA(VLOOKUP($A18, $A$40:$O$199, 11, FALSE), ), "")</f>
        <v>-1.8518518518518782E-3</v>
      </c>
      <c r="L18" s="18">
        <f t="shared" ref="L18:L36" si="10">IF(NOT(ISBLANK(_xlfn.IFNA(VLOOKUP($A18, $A$40:$O$199, 12, FALSE), ))), _xlfn.IFNA(VLOOKUP($A18, $A$40:$O$199, 12, FALSE), ), "")</f>
        <v>-185.18518518518781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-1.2962962962963016E-2</v>
      </c>
      <c r="O18" s="18">
        <f t="shared" ref="O18:O36" si="13">IF(NOT(ISBLANK(_xlfn.IFNA(VLOOKUP($A18, $A$40:$O$199, 15, FALSE), ))), _xlfn.IFNA(VLOOKUP($A18, $A$40:$O$199, 15, FALSE), ), "")</f>
        <v>-1296.2962962963015</v>
      </c>
      <c r="Q18" s="253"/>
      <c r="R18" s="253"/>
      <c r="S18" s="253"/>
    </row>
    <row r="19" spans="1:19" ht="17.25" customHeight="1" thickBot="1">
      <c r="A19" s="162" t="s">
        <v>202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>
        <f t="shared" si="5"/>
        <v>84.6</v>
      </c>
      <c r="H19" s="32">
        <f t="shared" si="6"/>
        <v>-3.6446469248291605E-2</v>
      </c>
      <c r="I19" s="101">
        <f t="shared" si="7"/>
        <v>-3644.6469248291605</v>
      </c>
      <c r="J19" s="15">
        <f t="shared" si="8"/>
        <v>84.7</v>
      </c>
      <c r="K19" s="32">
        <f t="shared" si="9"/>
        <v>-3.5307517084282397E-2</v>
      </c>
      <c r="L19" s="18">
        <f t="shared" si="10"/>
        <v>-3530.7517084282399</v>
      </c>
      <c r="M19" s="31">
        <f t="shared" si="11"/>
        <v>84.9</v>
      </c>
      <c r="N19" s="32">
        <f t="shared" si="12"/>
        <v>-3.3029612756264141E-2</v>
      </c>
      <c r="O19" s="18">
        <f t="shared" si="13"/>
        <v>-3302.9612756264141</v>
      </c>
      <c r="Q19" s="258"/>
      <c r="R19" s="258"/>
      <c r="S19" s="258"/>
    </row>
    <row r="20" spans="1:19" ht="17.25" customHeight="1" thickBot="1">
      <c r="A20" s="162" t="s">
        <v>361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>
        <f t="shared" si="5"/>
        <v>249</v>
      </c>
      <c r="H20" s="32">
        <f t="shared" si="6"/>
        <v>-4.0000000000000001E-3</v>
      </c>
      <c r="I20" s="101">
        <f t="shared" si="7"/>
        <v>-400</v>
      </c>
      <c r="J20" s="15">
        <f t="shared" si="8"/>
        <v>247</v>
      </c>
      <c r="K20" s="32">
        <f t="shared" si="9"/>
        <v>-1.2E-2</v>
      </c>
      <c r="L20" s="18">
        <f t="shared" si="10"/>
        <v>-1200</v>
      </c>
      <c r="M20" s="31">
        <f t="shared" si="11"/>
        <v>250</v>
      </c>
      <c r="N20" s="32">
        <f t="shared" si="12"/>
        <v>0</v>
      </c>
      <c r="O20" s="18">
        <f t="shared" si="13"/>
        <v>0</v>
      </c>
      <c r="Q20" s="258"/>
      <c r="R20" s="258"/>
      <c r="S20" s="258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8"/>
      <c r="R21" s="258"/>
      <c r="S21" s="25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8"/>
      <c r="R22" s="258"/>
      <c r="S22" s="25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8"/>
      <c r="R23" s="258"/>
      <c r="S23" s="25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8"/>
      <c r="R24" s="258"/>
      <c r="S24" s="25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8"/>
      <c r="R29" s="258"/>
      <c r="S29" s="25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8"/>
      <c r="R32" s="258"/>
      <c r="S32" s="25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-7.1263044129669115E-3</v>
      </c>
      <c r="I37" s="28">
        <f>SUM(I17:I36)</f>
        <v>-2850.5217651867647</v>
      </c>
      <c r="J37" s="26" t="s">
        <v>43</v>
      </c>
      <c r="K37" s="27">
        <f>IF(COUNT(K17:K36), SUM(K17:K36) / COUNT(K17:K36), 0)</f>
        <v>-1.197055743199012E-2</v>
      </c>
      <c r="L37" s="28">
        <f>SUM(L17:L36)</f>
        <v>-4788.2229727960475</v>
      </c>
      <c r="M37" s="26" t="s">
        <v>43</v>
      </c>
      <c r="N37" s="27">
        <f>IF(COUNT(N17:N36), SUM(N17:N36) / COUNT(N17:N36), 0)</f>
        <v>-1.5010276752284422E-2</v>
      </c>
      <c r="O37" s="28">
        <f>SUM(O17:O36)</f>
        <v>-6004.1107009137686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224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93" t="s">
        <v>55</v>
      </c>
      <c r="B42" s="295" t="str">
        <f>TEXT($G$1, "[$-ko-KR]yyyy-mm-dd(ddd) ") &amp; "오전 00:00"</f>
        <v>2021-06-17(목) 오전 00:00</v>
      </c>
      <c r="C42" s="296"/>
      <c r="D42" s="255" t="str">
        <f>TEXT($G$1, "[$-ko-KR]yyyy-mm-dd(ddd) ") &amp; "오후 14:00"</f>
        <v>2021-06-17(목) 오후 14:00</v>
      </c>
      <c r="E42" s="256"/>
      <c r="F42" s="257"/>
      <c r="G42" s="255" t="str">
        <f>TEXT($G$1, "[$-ko-KR]yyyy-mm-dd(ddd) ") &amp; "오후 19:00"</f>
        <v>2021-06-17(목) 오후 19:00</v>
      </c>
      <c r="H42" s="256"/>
      <c r="I42" s="257"/>
      <c r="J42" s="255" t="str">
        <f>TEXT($G$1, "[$-ko-KR]yyyy-mm-dd(ddd) ") &amp; "오후 21:00"</f>
        <v>2021-06-17(목) 오후 21:00</v>
      </c>
      <c r="K42" s="256"/>
      <c r="L42" s="257"/>
      <c r="M42" s="255" t="str">
        <f>TEXT($G$1+1, "[$-ko-KR]yyyy-mm-dd(ddd) ") &amp; "오전 00:00"</f>
        <v>2021-06-18(금) 오전 00:00</v>
      </c>
      <c r="N42" s="256"/>
      <c r="O42" s="257"/>
      <c r="Q42" s="253"/>
      <c r="R42" s="253"/>
      <c r="S42" s="253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25" t="s">
        <v>58</v>
      </c>
      <c r="H43" s="226" t="s">
        <v>298</v>
      </c>
      <c r="I43" s="22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61" t="s">
        <v>198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>
        <v>13.9</v>
      </c>
      <c r="H44" s="14">
        <f>IF(ISNUMBER(G44), (G44 - $B44) / $B44, "")</f>
        <v>-5.4421768707482922E-2</v>
      </c>
      <c r="I44" s="100">
        <f>IF(ISNUMBER(G44), $B64 * H44, "")</f>
        <v>-5442.1768707482925</v>
      </c>
      <c r="J44" s="13">
        <v>13.9</v>
      </c>
      <c r="K44" s="14">
        <f>IF(ISNUMBER(J44), (J44 - $B44) / $B44, "")</f>
        <v>-5.4421768707482922E-2</v>
      </c>
      <c r="L44" s="16">
        <f>IF(ISNUMBER(J44), $B64 * K44, "")</f>
        <v>-5442.1768707482925</v>
      </c>
      <c r="M44" s="29">
        <v>13.7</v>
      </c>
      <c r="N44" s="14">
        <f>IF(ISNUMBER(M44), (M44 - $B44) / $B44, "")</f>
        <v>-6.8027210884353748E-2</v>
      </c>
      <c r="O44" s="16">
        <f>IF(ISNUMBER(M44), $B64 * N44, "")</f>
        <v>-6802.7210884353744</v>
      </c>
      <c r="Q44" s="253"/>
      <c r="R44" s="253"/>
      <c r="S44" s="253"/>
    </row>
    <row r="45" spans="1:19" ht="17.25" customHeight="1" thickBot="1">
      <c r="A45" s="162" t="s">
        <v>240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>
        <v>86.8</v>
      </c>
      <c r="H45" s="32">
        <f t="shared" ref="H45:H48" si="15">IF(ISNUMBER(G45), (G45 - $B45) / $B45, "")</f>
        <v>-1.9209039548022631E-2</v>
      </c>
      <c r="I45" s="101">
        <f>IF(ISNUMBER(G45), $B64 * H45, "")</f>
        <v>-1920.9039548022631</v>
      </c>
      <c r="J45" s="15">
        <v>86.2</v>
      </c>
      <c r="K45" s="32">
        <f t="shared" ref="K45:K48" si="16">IF(ISNUMBER(J45), (J45 - $B45) / $B45, "")</f>
        <v>-2.5988700564971719E-2</v>
      </c>
      <c r="L45" s="18">
        <f>IF(ISNUMBER(J45), $B64 * K45, "")</f>
        <v>-2598.8700564971718</v>
      </c>
      <c r="M45" s="31">
        <v>85.7</v>
      </c>
      <c r="N45" s="32">
        <f t="shared" ref="N45:N48" si="17">IF(ISNUMBER(M45), (M45 - $B45) / $B45, "")</f>
        <v>-3.1638418079096016E-2</v>
      </c>
      <c r="O45" s="18">
        <f>IF(ISNUMBER(M45), $B64 * N45, "")</f>
        <v>-3163.8418079096018</v>
      </c>
      <c r="Q45" s="253"/>
      <c r="R45" s="253"/>
      <c r="S45" s="253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>
        <v>83.7</v>
      </c>
      <c r="H46" s="32">
        <f t="shared" si="15"/>
        <v>3.717472118959108E-2</v>
      </c>
      <c r="I46" s="101">
        <f>IF(ISNUMBER(G46), $B64 * H46, "")</f>
        <v>3717.4721189591078</v>
      </c>
      <c r="J46" s="15">
        <v>83.6</v>
      </c>
      <c r="K46" s="32">
        <f t="shared" si="16"/>
        <v>3.59355638166046E-2</v>
      </c>
      <c r="L46" s="18">
        <f>IF(ISNUMBER(J46), $B64 * K46, "")</f>
        <v>3593.5563816604599</v>
      </c>
      <c r="M46" s="31">
        <v>84.8</v>
      </c>
      <c r="N46" s="32">
        <f t="shared" si="17"/>
        <v>5.0805452292441065E-2</v>
      </c>
      <c r="O46" s="18">
        <f>IF(ISNUMBER(M46), $B64 * N46, "")</f>
        <v>5080.5452292441068</v>
      </c>
      <c r="Q46" s="258"/>
      <c r="R46" s="258"/>
      <c r="S46" s="258"/>
    </row>
    <row r="47" spans="1:19" ht="17.25" customHeight="1" thickBot="1">
      <c r="A47" s="162" t="s">
        <v>278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>
        <v>71.8</v>
      </c>
      <c r="H47" s="32">
        <f t="shared" si="15"/>
        <v>3.6075036075036079E-2</v>
      </c>
      <c r="I47" s="101">
        <f>IF(ISNUMBER(G47), $B64 * H47, "")</f>
        <v>3607.5036075036078</v>
      </c>
      <c r="J47" s="15">
        <v>71.5</v>
      </c>
      <c r="K47" s="32">
        <f t="shared" si="16"/>
        <v>3.1746031746031786E-2</v>
      </c>
      <c r="L47" s="18">
        <f>IF(ISNUMBER(J47), $B64 * K47, "")</f>
        <v>3174.6031746031786</v>
      </c>
      <c r="M47" s="31">
        <v>71.900000000000006</v>
      </c>
      <c r="N47" s="32">
        <f t="shared" si="17"/>
        <v>3.7518037518037645E-2</v>
      </c>
      <c r="O47" s="18">
        <f>IF(ISNUMBER(M47), $B64 * N47, "")</f>
        <v>3751.8037518037645</v>
      </c>
      <c r="Q47" s="258"/>
      <c r="R47" s="258"/>
      <c r="S47" s="258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>
        <v>3.93</v>
      </c>
      <c r="H48" s="21">
        <f t="shared" si="15"/>
        <v>1.0282776349614406E-2</v>
      </c>
      <c r="I48" s="105">
        <f>IF(ISNUMBER(G48), $B64 * H48, "")</f>
        <v>1028.2776349614405</v>
      </c>
      <c r="J48" s="20">
        <v>3.93</v>
      </c>
      <c r="K48" s="21">
        <f t="shared" si="16"/>
        <v>1.0282776349614406E-2</v>
      </c>
      <c r="L48" s="22">
        <f>IF(ISNUMBER(J48), $B64 * K48, "")</f>
        <v>1028.2776349614405</v>
      </c>
      <c r="M48" s="30">
        <v>3.93</v>
      </c>
      <c r="N48" s="21">
        <f t="shared" si="17"/>
        <v>1.0282776349614406E-2</v>
      </c>
      <c r="O48" s="22">
        <f>IF(ISNUMBER(M48), $B64 * N48, "")</f>
        <v>1028.2776349614405</v>
      </c>
      <c r="Q48" s="258"/>
      <c r="R48" s="258"/>
      <c r="S48" s="258"/>
    </row>
    <row r="49" spans="1:19" ht="17.25" customHeight="1" thickBot="1">
      <c r="A49" s="162" t="s">
        <v>168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>
        <v>84.2</v>
      </c>
      <c r="H49" s="107">
        <f>IF(ISNUMBER(G49), (G49 - $B49) / $B49, "")</f>
        <v>2.6829268292682961E-2</v>
      </c>
      <c r="I49" s="110">
        <f>IF(ISNUMBER(G49), $B64 * H49, "")</f>
        <v>2682.9268292682959</v>
      </c>
      <c r="J49" s="106">
        <v>83.8</v>
      </c>
      <c r="K49" s="107">
        <f>IF(ISNUMBER(J49), (J49 - $B49) / $B49, "")</f>
        <v>2.1951219512195086E-2</v>
      </c>
      <c r="L49" s="108">
        <f>IF(ISNUMBER(J49), $B64 * K49, "")</f>
        <v>2195.1219512195084</v>
      </c>
      <c r="M49" s="109">
        <v>83.8</v>
      </c>
      <c r="N49" s="107">
        <f>IF(ISNUMBER(M49), (M49 - $B49) / $B49, "")</f>
        <v>2.1951219512195086E-2</v>
      </c>
      <c r="O49" s="108">
        <f>IF(ISNUMBER(M49), $B64 * N49, "")</f>
        <v>2195.1219512195084</v>
      </c>
      <c r="Q49" s="258"/>
      <c r="R49" s="258"/>
      <c r="S49" s="258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>
        <v>78.8</v>
      </c>
      <c r="H50" s="32">
        <f t="shared" ref="H50:H53" si="19">IF(ISNUMBER(G50), (G50 - $B50) / $B50, "")</f>
        <v>6.3856960408684551E-3</v>
      </c>
      <c r="I50" s="101">
        <f>IF(ISNUMBER(G50), $B64 * H50, "")</f>
        <v>638.56960408684552</v>
      </c>
      <c r="J50" s="15">
        <v>78.400000000000006</v>
      </c>
      <c r="K50" s="32">
        <f t="shared" ref="K50:K53" si="20">IF(ISNUMBER(J50), (J50 - $B50) / $B50, "")</f>
        <v>1.2771392081737999E-3</v>
      </c>
      <c r="L50" s="18">
        <f>IF(ISNUMBER(J50), $B64 * K50, "")</f>
        <v>127.71392081737999</v>
      </c>
      <c r="M50" s="31">
        <v>77.2</v>
      </c>
      <c r="N50" s="32">
        <f t="shared" ref="N50:N53" si="21">IF(ISNUMBER(M50), (M50 - $B50) / $B50, "")</f>
        <v>-1.4048531289910527E-2</v>
      </c>
      <c r="O50" s="18">
        <f>IF(ISNUMBER(M50), $B64 * N50, "")</f>
        <v>-1404.8531289910527</v>
      </c>
      <c r="Q50" s="258"/>
      <c r="R50" s="258"/>
      <c r="S50" s="258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>
        <v>94.1</v>
      </c>
      <c r="H51" s="32">
        <f t="shared" si="19"/>
        <v>-4.2328042328042929E-3</v>
      </c>
      <c r="I51" s="101">
        <f>IF(ISNUMBER(G51), $B64 * H51, "")</f>
        <v>-423.28042328042932</v>
      </c>
      <c r="J51" s="15">
        <v>95.2</v>
      </c>
      <c r="K51" s="32">
        <f t="shared" si="20"/>
        <v>7.4074074074074372E-3</v>
      </c>
      <c r="L51" s="18">
        <f>IF(ISNUMBER(J51), $B64 * K51, "")</f>
        <v>740.74074074074372</v>
      </c>
      <c r="M51" s="31">
        <v>95.1</v>
      </c>
      <c r="N51" s="32">
        <f t="shared" si="21"/>
        <v>6.3492063492062894E-3</v>
      </c>
      <c r="O51" s="18">
        <f>IF(ISNUMBER(M51), $B64 * N51, "")</f>
        <v>634.92063492062891</v>
      </c>
      <c r="Q51" s="258"/>
      <c r="R51" s="258"/>
      <c r="S51" s="258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>
        <v>31.8</v>
      </c>
      <c r="H52" s="32">
        <f t="shared" si="19"/>
        <v>-6.2499999999999778E-3</v>
      </c>
      <c r="I52" s="101">
        <f>IF(ISNUMBER(G52), $B64 * H52, "")</f>
        <v>-624.99999999999773</v>
      </c>
      <c r="J52" s="15">
        <v>31.8</v>
      </c>
      <c r="K52" s="32">
        <f t="shared" si="20"/>
        <v>-6.2499999999999778E-3</v>
      </c>
      <c r="L52" s="18">
        <f>IF(ISNUMBER(J52), $B64 * K52, "")</f>
        <v>-624.99999999999773</v>
      </c>
      <c r="M52" s="31">
        <v>31.7</v>
      </c>
      <c r="N52" s="32">
        <f t="shared" si="21"/>
        <v>-9.3750000000000222E-3</v>
      </c>
      <c r="O52" s="18">
        <f>IF(ISNUMBER(M52), $B64 * N52, "")</f>
        <v>-937.50000000000227</v>
      </c>
      <c r="Q52" s="33"/>
      <c r="R52" s="33"/>
    </row>
    <row r="53" spans="1:19" ht="17.25" customHeight="1" thickBot="1">
      <c r="A53" s="130" t="s">
        <v>230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>
        <v>88.6</v>
      </c>
      <c r="H53" s="25">
        <f t="shared" si="19"/>
        <v>-4.4943820224719738E-3</v>
      </c>
      <c r="I53" s="103">
        <f>IF(ISNUMBER(G53), $B64 * H53, "")</f>
        <v>-449.43820224719741</v>
      </c>
      <c r="J53" s="24">
        <v>89</v>
      </c>
      <c r="K53" s="25">
        <f t="shared" si="20"/>
        <v>0</v>
      </c>
      <c r="L53" s="104">
        <f>IF(ISNUMBER(J53), $B64 * K53, "")</f>
        <v>0</v>
      </c>
      <c r="M53" s="102">
        <v>88.7</v>
      </c>
      <c r="N53" s="25">
        <f t="shared" si="21"/>
        <v>-3.3707865168539006E-3</v>
      </c>
      <c r="O53" s="104">
        <f>IF(ISNUMBER(M53), $B64 * N53, "")</f>
        <v>-337.07865168539007</v>
      </c>
      <c r="Q53" s="267"/>
      <c r="R53" s="268"/>
      <c r="S53" s="269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>
        <v>9.0299999999999994</v>
      </c>
      <c r="H54" s="14">
        <f>IF(ISNUMBER(G54), (G54 - $B54) / $B54, "")</f>
        <v>4.1522491349480904E-2</v>
      </c>
      <c r="I54" s="100">
        <f>IF(ISNUMBER(G54), $B64 * H54, "")</f>
        <v>4152.2491349480906</v>
      </c>
      <c r="J54" s="13">
        <v>8.9499999999999993</v>
      </c>
      <c r="K54" s="14">
        <f>IF(ISNUMBER(J54), (J54 - $B54) / $B54, "")</f>
        <v>3.2295271049596237E-2</v>
      </c>
      <c r="L54" s="16">
        <f>IF(ISNUMBER(J54), $B64 * K54, "")</f>
        <v>3229.5271049596236</v>
      </c>
      <c r="M54" s="29">
        <v>8.99</v>
      </c>
      <c r="N54" s="14">
        <f>IF(ISNUMBER(M54), (M54 - $B54) / $B54, "")</f>
        <v>3.6908881199538675E-2</v>
      </c>
      <c r="O54" s="16">
        <f>IF(ISNUMBER(M54), $B64 * N54, "")</f>
        <v>3690.8881199538673</v>
      </c>
      <c r="Q54" s="270"/>
      <c r="R54" s="271"/>
      <c r="S54" s="272"/>
    </row>
    <row r="55" spans="1:19" ht="17.25" customHeight="1" thickBot="1">
      <c r="A55" s="162" t="s">
        <v>228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>
        <v>8.2799999999999994</v>
      </c>
      <c r="H55" s="32">
        <f t="shared" ref="H55:H58" si="23">IF(ISNUMBER(G55), (G55 - $B55) / $B55, "")</f>
        <v>1.719901719901705E-2</v>
      </c>
      <c r="I55" s="101">
        <f>IF(ISNUMBER(G55), $B64 * H55, "")</f>
        <v>1719.9017199017051</v>
      </c>
      <c r="J55" s="15">
        <v>8.2100000000000009</v>
      </c>
      <c r="K55" s="32">
        <f t="shared" ref="K55:K58" si="24">IF(ISNUMBER(J55), (J55 - $B55) / $B55, "")</f>
        <v>8.5995085995086342E-3</v>
      </c>
      <c r="L55" s="18">
        <f>IF(ISNUMBER(J55), $B64 * K55, "")</f>
        <v>859.95085995086345</v>
      </c>
      <c r="M55" s="31">
        <v>8.16</v>
      </c>
      <c r="N55" s="32">
        <f t="shared" ref="N55:N58" si="25">IF(ISNUMBER(M55), (M55 - $B55) / $B55, "")</f>
        <v>2.4570024570024045E-3</v>
      </c>
      <c r="O55" s="18">
        <f>IF(ISNUMBER(M55), $B64 * N55, "")</f>
        <v>245.70024570024046</v>
      </c>
      <c r="Q55" s="273"/>
      <c r="R55" s="274"/>
      <c r="S55" s="275"/>
    </row>
    <row r="56" spans="1:19" ht="17.25" customHeight="1" thickBot="1">
      <c r="A56" s="162" t="s">
        <v>196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>
        <v>9.1999999999999993</v>
      </c>
      <c r="H56" s="32">
        <f t="shared" si="23"/>
        <v>6.8524970963995346E-2</v>
      </c>
      <c r="I56" s="101">
        <f>IF(ISNUMBER(G56), $B64 * H56, "")</f>
        <v>6852.4970963995347</v>
      </c>
      <c r="J56" s="15">
        <v>9.1300000000000008</v>
      </c>
      <c r="K56" s="32">
        <f t="shared" si="24"/>
        <v>6.0394889663182509E-2</v>
      </c>
      <c r="L56" s="18">
        <f>IF(ISNUMBER(J56), $B64 * K56, "")</f>
        <v>6039.4889663182512</v>
      </c>
      <c r="M56" s="31">
        <v>8.98</v>
      </c>
      <c r="N56" s="32">
        <f t="shared" si="25"/>
        <v>4.2973286875726019E-2</v>
      </c>
      <c r="O56" s="18">
        <f>IF(ISNUMBER(M56), $B64 * N56, "")</f>
        <v>4297.3286875726017</v>
      </c>
      <c r="Q56" s="258"/>
      <c r="R56" s="258"/>
      <c r="S56" s="258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>
        <v>18.600000000000001</v>
      </c>
      <c r="H57" s="32">
        <f t="shared" si="23"/>
        <v>5.405405405405482E-3</v>
      </c>
      <c r="I57" s="101">
        <f>IF(ISNUMBER(G57), $B64 * H57, "")</f>
        <v>540.54054054054825</v>
      </c>
      <c r="J57" s="15">
        <v>18.7</v>
      </c>
      <c r="K57" s="32">
        <f t="shared" si="24"/>
        <v>1.0810810810810773E-2</v>
      </c>
      <c r="L57" s="18">
        <f>IF(ISNUMBER(J57), $B64 * K57, "")</f>
        <v>1081.0810810810774</v>
      </c>
      <c r="M57" s="31">
        <v>18.5</v>
      </c>
      <c r="N57" s="32">
        <f t="shared" si="25"/>
        <v>0</v>
      </c>
      <c r="O57" s="18">
        <f>IF(ISNUMBER(M57), $B64 * N57, "")</f>
        <v>0</v>
      </c>
      <c r="Q57" s="253"/>
      <c r="R57" s="253"/>
      <c r="S57" s="253"/>
    </row>
    <row r="58" spans="1:19" ht="17.25" customHeight="1" thickBot="1">
      <c r="A58" s="163" t="s">
        <v>210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>
        <v>86.3</v>
      </c>
      <c r="H58" s="21">
        <f t="shared" si="23"/>
        <v>1.7688679245283018E-2</v>
      </c>
      <c r="I58" s="105">
        <f>IF(ISNUMBER(G58), $B64 * H58, "")</f>
        <v>1768.8679245283017</v>
      </c>
      <c r="J58" s="20">
        <v>86.2</v>
      </c>
      <c r="K58" s="21">
        <f t="shared" si="24"/>
        <v>1.650943396226422E-2</v>
      </c>
      <c r="L58" s="22">
        <f>IF(ISNUMBER(J58), $B64 * K58, "")</f>
        <v>1650.943396226422</v>
      </c>
      <c r="M58" s="30">
        <v>86.6</v>
      </c>
      <c r="N58" s="21">
        <f t="shared" si="25"/>
        <v>2.122641509433959E-2</v>
      </c>
      <c r="O58" s="22">
        <f>IF(ISNUMBER(M58), $B64 * N58, "")</f>
        <v>2122.6415094339591</v>
      </c>
      <c r="Q58" s="253"/>
      <c r="R58" s="253"/>
      <c r="S58" s="253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>
        <v>18</v>
      </c>
      <c r="H59" s="107">
        <f>IF(ISNUMBER(G59), (G59 - $B59) / $B59, "")</f>
        <v>2.8571428571428571E-2</v>
      </c>
      <c r="I59" s="110">
        <f>IF(ISNUMBER(G59), $B64 * H59, "")</f>
        <v>2857.1428571428569</v>
      </c>
      <c r="J59" s="106">
        <v>17.8</v>
      </c>
      <c r="K59" s="107">
        <f>IF(ISNUMBER(J59), (J59 - $B59) / $B59, "")</f>
        <v>1.7142857142857182E-2</v>
      </c>
      <c r="L59" s="108">
        <f>IF(ISNUMBER(J59), $B64 * K59, "")</f>
        <v>1714.2857142857181</v>
      </c>
      <c r="M59" s="109">
        <v>17.899999999999999</v>
      </c>
      <c r="N59" s="107">
        <f>IF(ISNUMBER(M59), (M59 - $B59) / $B59, "")</f>
        <v>2.2857142857142777E-2</v>
      </c>
      <c r="O59" s="108">
        <f>IF(ISNUMBER(M59), $B64 * N59, "")</f>
        <v>2285.7142857142776</v>
      </c>
      <c r="Q59" s="258"/>
      <c r="R59" s="258"/>
      <c r="S59" s="258"/>
    </row>
    <row r="60" spans="1:19" ht="17.25" customHeight="1" thickBot="1">
      <c r="A60" s="162" t="s">
        <v>264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>
        <v>72.5</v>
      </c>
      <c r="H60" s="32">
        <f t="shared" ref="H60:H63" si="27">IF(ISNUMBER(G60), (G60 - $B60) / $B60, "")</f>
        <v>1.5406162464985914E-2</v>
      </c>
      <c r="I60" s="101">
        <f>IF(ISNUMBER(G60), $B64 * H60, "")</f>
        <v>1540.6162464985914</v>
      </c>
      <c r="J60" s="15">
        <v>72.2</v>
      </c>
      <c r="K60" s="32">
        <f t="shared" ref="K60:K63" si="28">IF(ISNUMBER(J60), (J60 - $B60) / $B60, "")</f>
        <v>1.1204481792717045E-2</v>
      </c>
      <c r="L60" s="18">
        <f>IF(ISNUMBER(J60), $B64 * K60, "")</f>
        <v>1120.4481792717045</v>
      </c>
      <c r="M60" s="31">
        <v>72.5</v>
      </c>
      <c r="N60" s="32">
        <f t="shared" ref="N60:N63" si="29">IF(ISNUMBER(M60), (M60 - $B60) / $B60, "")</f>
        <v>1.5406162464985914E-2</v>
      </c>
      <c r="O60" s="18">
        <f>IF(ISNUMBER(M60), $B64 * N60, "")</f>
        <v>1540.6162464985914</v>
      </c>
      <c r="Q60" s="258"/>
      <c r="R60" s="258"/>
      <c r="S60" s="258"/>
    </row>
    <row r="61" spans="1:19" ht="17.25" customHeight="1" thickBot="1">
      <c r="A61" s="162" t="s">
        <v>214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>
        <v>9.5500000000000007</v>
      </c>
      <c r="H61" s="32">
        <f t="shared" si="27"/>
        <v>-9.3360995850622248E-3</v>
      </c>
      <c r="I61" s="101">
        <f>IF(ISNUMBER(G61), $B64 * H61, "")</f>
        <v>-933.60995850622248</v>
      </c>
      <c r="J61" s="15">
        <v>9.5500000000000007</v>
      </c>
      <c r="K61" s="32">
        <f t="shared" si="28"/>
        <v>-9.3360995850622248E-3</v>
      </c>
      <c r="L61" s="18">
        <f>IF(ISNUMBER(J61), $B64 * K61, "")</f>
        <v>-933.60995850622248</v>
      </c>
      <c r="M61" s="31">
        <v>9.52</v>
      </c>
      <c r="N61" s="32">
        <f t="shared" si="29"/>
        <v>-1.2448132780083091E-2</v>
      </c>
      <c r="O61" s="18">
        <f>IF(ISNUMBER(M61), $B64 * N61, "")</f>
        <v>-1244.813278008309</v>
      </c>
      <c r="Q61" s="258"/>
      <c r="R61" s="258"/>
      <c r="S61" s="258"/>
    </row>
    <row r="62" spans="1:19" ht="17.25" customHeight="1">
      <c r="A62" s="162" t="s">
        <v>186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>
        <v>14.4</v>
      </c>
      <c r="H62" s="32">
        <f t="shared" si="27"/>
        <v>6.9930069930069678E-3</v>
      </c>
      <c r="I62" s="101">
        <f>IF(ISNUMBER(G62), $B64 * H62, "")</f>
        <v>699.30069930069681</v>
      </c>
      <c r="J62" s="15">
        <v>14.4</v>
      </c>
      <c r="K62" s="32">
        <f t="shared" si="28"/>
        <v>6.9930069930069678E-3</v>
      </c>
      <c r="L62" s="18">
        <f>IF(ISNUMBER(J62), $B64 * K62, "")</f>
        <v>699.30069930069681</v>
      </c>
      <c r="M62" s="31">
        <v>14.2</v>
      </c>
      <c r="N62" s="32">
        <f t="shared" si="29"/>
        <v>-6.9930069930070919E-3</v>
      </c>
      <c r="O62" s="18">
        <f>IF(ISNUMBER(M62), $B64 * N62, "")</f>
        <v>-699.3006993007092</v>
      </c>
      <c r="Q62" s="280"/>
      <c r="R62" s="281"/>
      <c r="S62" s="282"/>
    </row>
    <row r="63" spans="1:19" ht="17.25" customHeight="1" thickBot="1">
      <c r="A63" s="130" t="s">
        <v>220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>
        <v>9.6199999999999992</v>
      </c>
      <c r="H63" s="25">
        <f t="shared" si="27"/>
        <v>9.4438614900314646E-3</v>
      </c>
      <c r="I63" s="103">
        <f>IF(ISNUMBER(G63), $B64 * H63, "")</f>
        <v>944.38614900314644</v>
      </c>
      <c r="J63" s="24">
        <v>9.61</v>
      </c>
      <c r="K63" s="25">
        <f t="shared" si="28"/>
        <v>8.3945435466946557E-3</v>
      </c>
      <c r="L63" s="104">
        <f>IF(ISNUMBER(J63), $B64 * K63, "")</f>
        <v>839.4543546694656</v>
      </c>
      <c r="M63" s="102">
        <v>9.61</v>
      </c>
      <c r="N63" s="25">
        <f t="shared" si="29"/>
        <v>8.3945435466946557E-3</v>
      </c>
      <c r="O63" s="104">
        <f>IF(ISNUMBER(M63), $B64 * N63, "")</f>
        <v>839.4543546694656</v>
      </c>
      <c r="Q63" s="283"/>
      <c r="R63" s="284"/>
      <c r="S63" s="285"/>
    </row>
    <row r="64" spans="1:19" ht="17.25" customHeight="1" thickBot="1">
      <c r="A64" s="132" t="s">
        <v>300</v>
      </c>
      <c r="B64" s="291">
        <f>$B$37</f>
        <v>100000</v>
      </c>
      <c r="C64" s="292"/>
      <c r="D64" s="26" t="s">
        <v>301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301</v>
      </c>
      <c r="H64" s="27">
        <f>IF(COUNT(H44:H63), SUM(H44:H63) / COUNT(H44:H63), 0)</f>
        <v>1.1477921376729186E-2</v>
      </c>
      <c r="I64" s="28">
        <f>SUM(I44:I63)</f>
        <v>22955.842753458364</v>
      </c>
      <c r="J64" s="26" t="s">
        <v>301</v>
      </c>
      <c r="K64" s="27">
        <f>IF(COUNT(K44:K63), SUM(K44:K63) / COUNT(K44:K63), 0)</f>
        <v>9.2474186371574278E-3</v>
      </c>
      <c r="L64" s="28">
        <f>SUM(L44:L63)</f>
        <v>18494.83727431485</v>
      </c>
      <c r="M64" s="26" t="s">
        <v>301</v>
      </c>
      <c r="N64" s="27">
        <f>IF(COUNT(N44:N63), SUM(N44:N63) / COUNT(N44:N63), 0)</f>
        <v>6.5614519986810071E-3</v>
      </c>
      <c r="O64" s="28">
        <f>SUM(O44:O63)</f>
        <v>13122.903997362013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224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93" t="s">
        <v>55</v>
      </c>
      <c r="B69" s="295" t="str">
        <f>TEXT($G$1, "[$-ko-KR]yyyy-mm-dd(ddd) ") &amp; "오전 00:00"</f>
        <v>2021-06-17(목) 오전 00:00</v>
      </c>
      <c r="C69" s="296"/>
      <c r="D69" s="255" t="str">
        <f>TEXT($G$1, "[$-ko-KR]yyyy-mm-dd(ddd) ") &amp; "오후 14:00"</f>
        <v>2021-06-17(목) 오후 14:00</v>
      </c>
      <c r="E69" s="256"/>
      <c r="F69" s="257"/>
      <c r="G69" s="255" t="str">
        <f>TEXT($G$1, "[$-ko-KR]yyyy-mm-dd(ddd) ") &amp; "오후 19:00"</f>
        <v>2021-06-17(목) 오후 19:00</v>
      </c>
      <c r="H69" s="256"/>
      <c r="I69" s="257"/>
      <c r="J69" s="255" t="str">
        <f>TEXT($G$1, "[$-ko-KR]yyyy-mm-dd(ddd) ") &amp; "오후 21:00"</f>
        <v>2021-06-17(목) 오후 21:00</v>
      </c>
      <c r="K69" s="256"/>
      <c r="L69" s="257"/>
      <c r="M69" s="255" t="str">
        <f>TEXT($G$1+1, "[$-ko-KR]yyyy-mm-dd(ddd) ") &amp; "오전 00:00"</f>
        <v>2021-06-18(금) 오전 00:00</v>
      </c>
      <c r="N69" s="256"/>
      <c r="O69" s="257"/>
      <c r="Q69" s="253"/>
      <c r="R69" s="253"/>
      <c r="S69" s="253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25" t="s">
        <v>58</v>
      </c>
      <c r="H70" s="226" t="s">
        <v>298</v>
      </c>
      <c r="I70" s="22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61" t="s">
        <v>232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>
        <v>96.3</v>
      </c>
      <c r="H71" s="14">
        <f>IF(ISNUMBER(G71), (G71 - $B71) / $B71, "")</f>
        <v>-5.5882352941176501E-2</v>
      </c>
      <c r="I71" s="100">
        <f>IF(ISNUMBER(G71), $B91 * H71, "")</f>
        <v>-5588.2352941176505</v>
      </c>
      <c r="J71" s="13">
        <v>95.9</v>
      </c>
      <c r="K71" s="14">
        <f>IF(ISNUMBER(J71), (J71 - $B71) / $B71, "")</f>
        <v>-5.9803921568627398E-2</v>
      </c>
      <c r="L71" s="16">
        <f>IF(ISNUMBER(J71), $B91 * K71, "")</f>
        <v>-5980.3921568627402</v>
      </c>
      <c r="M71" s="29">
        <v>96.2</v>
      </c>
      <c r="N71" s="14">
        <f>IF(ISNUMBER(M71), (M71 - $B71) / $B71, "")</f>
        <v>-5.6862745098039187E-2</v>
      </c>
      <c r="O71" s="16">
        <f>IF(ISNUMBER(M71), $B91 * N71, "")</f>
        <v>-5686.2745098039186</v>
      </c>
      <c r="Q71" s="253"/>
      <c r="R71" s="253"/>
      <c r="S71" s="253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>
        <v>381</v>
      </c>
      <c r="H72" s="32">
        <f t="shared" ref="H72:H75" si="31">IF(ISNUMBER(G72), (G72 - $B72) / $B72, "")</f>
        <v>-1.804123711340206E-2</v>
      </c>
      <c r="I72" s="101">
        <f>IF(ISNUMBER(G72), $B91 * H72, "")</f>
        <v>-1804.123711340206</v>
      </c>
      <c r="J72" s="15">
        <v>388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395</v>
      </c>
      <c r="N72" s="32">
        <f t="shared" ref="N72:N75" si="33">IF(ISNUMBER(M72), (M72 - $B72) / $B72, "")</f>
        <v>1.804123711340206E-2</v>
      </c>
      <c r="O72" s="18">
        <f>IF(ISNUMBER(M72), $B91 * N72, "")</f>
        <v>1804.123711340206</v>
      </c>
      <c r="Q72" s="253"/>
      <c r="R72" s="253"/>
      <c r="S72" s="253"/>
    </row>
    <row r="73" spans="1:19" ht="17.25" thickBot="1">
      <c r="A73" s="162" t="s">
        <v>200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>
        <v>164</v>
      </c>
      <c r="H73" s="32">
        <f t="shared" si="31"/>
        <v>-4.0935672514619881E-2</v>
      </c>
      <c r="I73" s="101">
        <f>IF(ISNUMBER(G73), $B91 * H73, "")</f>
        <v>-4093.5672514619882</v>
      </c>
      <c r="J73" s="15">
        <v>163</v>
      </c>
      <c r="K73" s="32">
        <f t="shared" si="32"/>
        <v>-4.6783625730994149E-2</v>
      </c>
      <c r="L73" s="18">
        <f>IF(ISNUMBER(J73), $B91 * K73, "")</f>
        <v>-4678.3625730994154</v>
      </c>
      <c r="M73" s="31">
        <v>165</v>
      </c>
      <c r="N73" s="32">
        <f t="shared" si="33"/>
        <v>-3.5087719298245612E-2</v>
      </c>
      <c r="O73" s="18">
        <f>IF(ISNUMBER(M73), $B91 * N73, "")</f>
        <v>-3508.7719298245611</v>
      </c>
      <c r="Q73" s="258"/>
      <c r="R73" s="258"/>
      <c r="S73" s="258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>
        <v>135</v>
      </c>
      <c r="H74" s="32">
        <f t="shared" si="31"/>
        <v>-7.3529411764705881E-3</v>
      </c>
      <c r="I74" s="101">
        <f>IF(ISNUMBER(G74), $B91 * H74, "")</f>
        <v>-735.29411764705878</v>
      </c>
      <c r="J74" s="15">
        <v>135</v>
      </c>
      <c r="K74" s="32">
        <f t="shared" si="32"/>
        <v>-7.3529411764705881E-3</v>
      </c>
      <c r="L74" s="18">
        <f>IF(ISNUMBER(J74), $B91 * K74, "")</f>
        <v>-735.29411764705878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58"/>
      <c r="R74" s="258"/>
      <c r="S74" s="258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>
        <v>833</v>
      </c>
      <c r="H75" s="21">
        <f t="shared" si="31"/>
        <v>2.5862068965517241E-2</v>
      </c>
      <c r="I75" s="105">
        <f>IF(ISNUMBER(G75), $B91 * H75, "")</f>
        <v>2586.2068965517242</v>
      </c>
      <c r="J75" s="20">
        <v>827</v>
      </c>
      <c r="K75" s="21">
        <f t="shared" si="32"/>
        <v>1.8472906403940888E-2</v>
      </c>
      <c r="L75" s="22">
        <f>IF(ISNUMBER(J75), $B91 * K75, "")</f>
        <v>1847.2906403940888</v>
      </c>
      <c r="M75" s="30">
        <v>825</v>
      </c>
      <c r="N75" s="21">
        <f t="shared" si="33"/>
        <v>1.600985221674877E-2</v>
      </c>
      <c r="O75" s="22">
        <f>IF(ISNUMBER(M75), $B91 * N75, "")</f>
        <v>1600.985221674877</v>
      </c>
      <c r="Q75" s="258"/>
      <c r="R75" s="258"/>
      <c r="S75" s="258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>
        <v>125</v>
      </c>
      <c r="H76" s="107">
        <f>IF(ISNUMBER(G76), (G76 - $B76) / $B76, "")</f>
        <v>2.4590163934426229E-2</v>
      </c>
      <c r="I76" s="110">
        <f>IF(ISNUMBER(G76), $B91 * H76, "")</f>
        <v>2459.0163934426228</v>
      </c>
      <c r="J76" s="106">
        <v>124</v>
      </c>
      <c r="K76" s="107">
        <f>IF(ISNUMBER(J76), (J76 - $B76) / $B76, "")</f>
        <v>1.6393442622950821E-2</v>
      </c>
      <c r="L76" s="108">
        <f>IF(ISNUMBER(J76), $B91 * K76, "")</f>
        <v>1639.344262295082</v>
      </c>
      <c r="M76" s="109">
        <v>126</v>
      </c>
      <c r="N76" s="107">
        <f>IF(ISNUMBER(M76), (M76 - $B76) / $B76, "")</f>
        <v>3.2786885245901641E-2</v>
      </c>
      <c r="O76" s="108">
        <f>IF(ISNUMBER(M76), $B91 * N76, "")</f>
        <v>3278.688524590164</v>
      </c>
      <c r="Q76" s="258"/>
      <c r="R76" s="258"/>
      <c r="S76" s="258"/>
    </row>
    <row r="77" spans="1:19" ht="17.25" thickBot="1">
      <c r="A77" s="162" t="s">
        <v>296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>
        <v>363</v>
      </c>
      <c r="H77" s="32">
        <f t="shared" ref="H77:H80" si="35">IF(ISNUMBER(G77), (G77 - $B77) / $B77, "")</f>
        <v>1.1142061281337047E-2</v>
      </c>
      <c r="I77" s="101">
        <f>IF(ISNUMBER(G77), $B91 * H77, "")</f>
        <v>1114.2061281337049</v>
      </c>
      <c r="J77" s="15">
        <v>361</v>
      </c>
      <c r="K77" s="32">
        <f t="shared" ref="K77:K80" si="36">IF(ISNUMBER(J77), (J77 - $B77) / $B77, "")</f>
        <v>5.5710306406685237E-3</v>
      </c>
      <c r="L77" s="18">
        <f>IF(ISNUMBER(J77), $B91 * K77, "")</f>
        <v>557.10306406685243</v>
      </c>
      <c r="M77" s="31">
        <v>362</v>
      </c>
      <c r="N77" s="32">
        <f t="shared" ref="N77:N80" si="37">IF(ISNUMBER(M77), (M77 - $B77) / $B77, "")</f>
        <v>8.356545961002786E-3</v>
      </c>
      <c r="O77" s="18">
        <f>IF(ISNUMBER(M77), $B91 * N77, "")</f>
        <v>835.65459610027858</v>
      </c>
      <c r="Q77" s="258"/>
      <c r="R77" s="258"/>
      <c r="S77" s="258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>
        <v>128</v>
      </c>
      <c r="H78" s="32">
        <f t="shared" si="35"/>
        <v>2.4E-2</v>
      </c>
      <c r="I78" s="101">
        <f>IF(ISNUMBER(G78), $B91 * H78, "")</f>
        <v>2400</v>
      </c>
      <c r="J78" s="15">
        <v>128</v>
      </c>
      <c r="K78" s="32">
        <f t="shared" si="36"/>
        <v>2.4E-2</v>
      </c>
      <c r="L78" s="18">
        <f>IF(ISNUMBER(J78), $B91 * K78, "")</f>
        <v>2400</v>
      </c>
      <c r="M78" s="31">
        <v>127</v>
      </c>
      <c r="N78" s="32">
        <f t="shared" si="37"/>
        <v>1.6E-2</v>
      </c>
      <c r="O78" s="18">
        <f>IF(ISNUMBER(M78), $B91 * N78, "")</f>
        <v>1600</v>
      </c>
      <c r="Q78" s="258"/>
      <c r="R78" s="258"/>
      <c r="S78" s="258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>
        <v>383</v>
      </c>
      <c r="H79" s="32">
        <f t="shared" si="35"/>
        <v>2.6809651474530832E-2</v>
      </c>
      <c r="I79" s="101">
        <f>IF(ISNUMBER(G79), $B91 * H79, "")</f>
        <v>2680.9651474530833</v>
      </c>
      <c r="J79" s="15">
        <v>381</v>
      </c>
      <c r="K79" s="32">
        <f t="shared" si="36"/>
        <v>2.1447721179624665E-2</v>
      </c>
      <c r="L79" s="18">
        <f>IF(ISNUMBER(J79), $B91 * K79, "")</f>
        <v>2144.7721179624664</v>
      </c>
      <c r="M79" s="31">
        <v>380</v>
      </c>
      <c r="N79" s="32">
        <f t="shared" si="37"/>
        <v>1.876675603217158E-2</v>
      </c>
      <c r="O79" s="18">
        <f>IF(ISNUMBER(M79), $B91 * N79, "")</f>
        <v>1876.6756032171581</v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>
        <v>794</v>
      </c>
      <c r="H80" s="25">
        <f t="shared" si="35"/>
        <v>3.2509752925877766E-2</v>
      </c>
      <c r="I80" s="103">
        <f>IF(ISNUMBER(G80), $B91 * H80, "")</f>
        <v>3250.9752925877765</v>
      </c>
      <c r="J80" s="24">
        <v>795</v>
      </c>
      <c r="K80" s="25">
        <f t="shared" si="36"/>
        <v>3.3810143042912875E-2</v>
      </c>
      <c r="L80" s="104">
        <f>IF(ISNUMBER(J80), $B91 * K80, "")</f>
        <v>3381.0143042912878</v>
      </c>
      <c r="M80" s="102">
        <v>784</v>
      </c>
      <c r="N80" s="25">
        <f t="shared" si="37"/>
        <v>1.950585175552666E-2</v>
      </c>
      <c r="O80" s="104">
        <f>IF(ISNUMBER(M80), $B91 * N80, "")</f>
        <v>1950.585175552666</v>
      </c>
      <c r="Q80" s="267"/>
      <c r="R80" s="268"/>
      <c r="S80" s="269"/>
    </row>
    <row r="81" spans="1:19">
      <c r="A81" s="161" t="s">
        <v>170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>
        <v>242</v>
      </c>
      <c r="H81" s="14">
        <f>IF(ISNUMBER(G81), (G81 - $B81) / $B81, "")</f>
        <v>-8.1967213114754103E-3</v>
      </c>
      <c r="I81" s="100">
        <f>IF(ISNUMBER(G81), $B91 * H81, "")</f>
        <v>-819.67213114754099</v>
      </c>
      <c r="J81" s="13">
        <v>243</v>
      </c>
      <c r="K81" s="14">
        <f>IF(ISNUMBER(J81), (J81 - $B81) / $B81, "")</f>
        <v>-4.0983606557377051E-3</v>
      </c>
      <c r="L81" s="16">
        <f>IF(ISNUMBER(J81), $B91 * K81, "")</f>
        <v>-409.8360655737705</v>
      </c>
      <c r="M81" s="29">
        <v>244</v>
      </c>
      <c r="N81" s="14">
        <f>IF(ISNUMBER(M81), (M81 - $B81) / $B81, "")</f>
        <v>0</v>
      </c>
      <c r="O81" s="16">
        <f>IF(ISNUMBER(M81), $B91 * N81, "")</f>
        <v>0</v>
      </c>
      <c r="Q81" s="270"/>
      <c r="R81" s="271"/>
      <c r="S81" s="272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>
        <v>998</v>
      </c>
      <c r="H82" s="32">
        <f t="shared" ref="H82:H85" si="39">IF(ISNUMBER(G82), (G82 - $B82) / $B82, "")</f>
        <v>3.0991735537190084E-2</v>
      </c>
      <c r="I82" s="101">
        <f>IF(ISNUMBER(G82), $B91 * H82, "")</f>
        <v>3099.1735537190084</v>
      </c>
      <c r="J82" s="15">
        <v>994</v>
      </c>
      <c r="K82" s="32">
        <f t="shared" ref="K82:K85" si="40">IF(ISNUMBER(J82), (J82 - $B82) / $B82, "")</f>
        <v>2.6859504132231406E-2</v>
      </c>
      <c r="L82" s="18">
        <f>IF(ISNUMBER(J82), $B91 * K82, "")</f>
        <v>2685.9504132231405</v>
      </c>
      <c r="M82" s="31">
        <v>995</v>
      </c>
      <c r="N82" s="32">
        <f t="shared" ref="N82:N85" si="41">IF(ISNUMBER(M82), (M82 - $B82) / $B82, "")</f>
        <v>2.7892561983471075E-2</v>
      </c>
      <c r="O82" s="18">
        <f>IF(ISNUMBER(M82), $B91 * N82, "")</f>
        <v>2789.2561983471073</v>
      </c>
      <c r="Q82" s="273"/>
      <c r="R82" s="274"/>
      <c r="S82" s="275"/>
    </row>
    <row r="83" spans="1:19" ht="17.25" thickBot="1">
      <c r="A83" s="162" t="s">
        <v>256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>
        <v>142</v>
      </c>
      <c r="H83" s="32">
        <f t="shared" si="39"/>
        <v>-1.3888888888888888E-2</v>
      </c>
      <c r="I83" s="101">
        <f>IF(ISNUMBER(G83), $B91 * H83, "")</f>
        <v>-1388.8888888888889</v>
      </c>
      <c r="J83" s="15">
        <v>144</v>
      </c>
      <c r="K83" s="32">
        <f t="shared" si="40"/>
        <v>0</v>
      </c>
      <c r="L83" s="18">
        <f>IF(ISNUMBER(J83), $B91 * K83, "")</f>
        <v>0</v>
      </c>
      <c r="M83" s="31">
        <v>144</v>
      </c>
      <c r="N83" s="32">
        <f t="shared" si="41"/>
        <v>0</v>
      </c>
      <c r="O83" s="18">
        <f>IF(ISNUMBER(M83), $B91 * N83, "")</f>
        <v>0</v>
      </c>
      <c r="Q83" s="258"/>
      <c r="R83" s="258"/>
      <c r="S83" s="258"/>
    </row>
    <row r="84" spans="1:19" ht="17.25" thickBot="1">
      <c r="A84" s="162" t="s">
        <v>270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>
        <v>345</v>
      </c>
      <c r="H84" s="32">
        <f t="shared" si="39"/>
        <v>4.8632218844984802E-2</v>
      </c>
      <c r="I84" s="101">
        <f>IF(ISNUMBER(G84), $B91 * H84, "")</f>
        <v>4863.22188449848</v>
      </c>
      <c r="J84" s="15">
        <v>340</v>
      </c>
      <c r="K84" s="32">
        <f t="shared" si="40"/>
        <v>3.3434650455927049E-2</v>
      </c>
      <c r="L84" s="18">
        <f>IF(ISNUMBER(J84), $B91 * K84, "")</f>
        <v>3343.4650455927049</v>
      </c>
      <c r="M84" s="31">
        <v>329</v>
      </c>
      <c r="N84" s="32">
        <f t="shared" si="41"/>
        <v>0</v>
      </c>
      <c r="O84" s="18">
        <f>IF(ISNUMBER(M84), $B91 * N84, "")</f>
        <v>0</v>
      </c>
      <c r="Q84" s="253"/>
      <c r="R84" s="253"/>
      <c r="S84" s="253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>
        <v>324</v>
      </c>
      <c r="H85" s="21">
        <f t="shared" si="39"/>
        <v>2.2082018927444796E-2</v>
      </c>
      <c r="I85" s="105">
        <f>IF(ISNUMBER(G85), $B91 * H85, "")</f>
        <v>2208.2018927444797</v>
      </c>
      <c r="J85" s="20">
        <v>322</v>
      </c>
      <c r="K85" s="21">
        <f t="shared" si="40"/>
        <v>1.5772870662460567E-2</v>
      </c>
      <c r="L85" s="22">
        <f>IF(ISNUMBER(J85), $B91 * K85, "")</f>
        <v>1577.2870662460566</v>
      </c>
      <c r="M85" s="30">
        <v>324</v>
      </c>
      <c r="N85" s="21">
        <f t="shared" si="41"/>
        <v>2.2082018927444796E-2</v>
      </c>
      <c r="O85" s="22">
        <f>IF(ISNUMBER(M85), $B91 * N85, "")</f>
        <v>2208.2018927444797</v>
      </c>
      <c r="Q85" s="253"/>
      <c r="R85" s="253"/>
      <c r="S85" s="253"/>
    </row>
    <row r="86" spans="1:19" ht="17.25" thickBot="1">
      <c r="A86" s="162" t="s">
        <v>258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>
        <v>400</v>
      </c>
      <c r="H86" s="107">
        <f>IF(ISNUMBER(G86), (G86 - $B86) / $B86, "")</f>
        <v>-4.9751243781094526E-3</v>
      </c>
      <c r="I86" s="110">
        <f>IF(ISNUMBER(G86), $B91 * H86, "")</f>
        <v>-497.51243781094524</v>
      </c>
      <c r="J86" s="106">
        <v>401</v>
      </c>
      <c r="K86" s="107">
        <f>IF(ISNUMBER(J86), (J86 - $B86) / $B86, "")</f>
        <v>-2.4875621890547263E-3</v>
      </c>
      <c r="L86" s="108">
        <f>IF(ISNUMBER(J86), $B91 * K86, "")</f>
        <v>-248.75621890547262</v>
      </c>
      <c r="M86" s="109">
        <v>398</v>
      </c>
      <c r="N86" s="107">
        <f>IF(ISNUMBER(M86), (M86 - $B86) / $B86, "")</f>
        <v>-9.9502487562189053E-3</v>
      </c>
      <c r="O86" s="108">
        <f>IF(ISNUMBER(M86), $B91 * N86, "")</f>
        <v>-995.02487562189049</v>
      </c>
      <c r="Q86" s="258"/>
      <c r="R86" s="258"/>
      <c r="S86" s="258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>
        <v>197</v>
      </c>
      <c r="H87" s="32">
        <f t="shared" ref="H87:H90" si="43">IF(ISNUMBER(G87), (G87 - $B87) / $B87, "")</f>
        <v>1.5463917525773196E-2</v>
      </c>
      <c r="I87" s="101">
        <f>IF(ISNUMBER(G87), $B91 * H87, "")</f>
        <v>1546.3917525773197</v>
      </c>
      <c r="J87" s="15">
        <v>195</v>
      </c>
      <c r="K87" s="32">
        <f t="shared" ref="K87:K90" si="44">IF(ISNUMBER(J87), (J87 - $B87) / $B87, "")</f>
        <v>5.1546391752577319E-3</v>
      </c>
      <c r="L87" s="18">
        <f>IF(ISNUMBER(J87), $B91 * K87, "")</f>
        <v>515.46391752577324</v>
      </c>
      <c r="M87" s="31">
        <v>194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58"/>
      <c r="R87" s="258"/>
      <c r="S87" s="258"/>
    </row>
    <row r="88" spans="1:19" ht="17.25" thickBot="1">
      <c r="A88" s="162" t="s">
        <v>246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>
        <v>249</v>
      </c>
      <c r="H88" s="32">
        <f t="shared" si="43"/>
        <v>-4.0000000000000001E-3</v>
      </c>
      <c r="I88" s="101">
        <f>IF(ISNUMBER(G88), $B91 * H88, "")</f>
        <v>-400</v>
      </c>
      <c r="J88" s="15">
        <v>247</v>
      </c>
      <c r="K88" s="32">
        <f t="shared" si="44"/>
        <v>-1.2E-2</v>
      </c>
      <c r="L88" s="18">
        <f>IF(ISNUMBER(J88), $B91 * K88, "")</f>
        <v>-1200</v>
      </c>
      <c r="M88" s="31">
        <v>250</v>
      </c>
      <c r="N88" s="32">
        <f t="shared" si="45"/>
        <v>0</v>
      </c>
      <c r="O88" s="18">
        <f>IF(ISNUMBER(M88), $B91 * N88, "")</f>
        <v>0</v>
      </c>
      <c r="Q88" s="258"/>
      <c r="R88" s="258"/>
      <c r="S88" s="258"/>
    </row>
    <row r="89" spans="1:19">
      <c r="A89" s="162" t="s">
        <v>262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>
        <v>482</v>
      </c>
      <c r="H89" s="32">
        <f t="shared" si="43"/>
        <v>1.0482180293501049E-2</v>
      </c>
      <c r="I89" s="101">
        <f>IF(ISNUMBER(G89), $B91 * H89, "")</f>
        <v>1048.2180293501049</v>
      </c>
      <c r="J89" s="15">
        <v>479</v>
      </c>
      <c r="K89" s="32">
        <f t="shared" si="44"/>
        <v>4.1928721174004195E-3</v>
      </c>
      <c r="L89" s="18">
        <f>IF(ISNUMBER(J89), $B91 * K89, "")</f>
        <v>419.28721174004193</v>
      </c>
      <c r="M89" s="31">
        <v>474</v>
      </c>
      <c r="N89" s="32">
        <f t="shared" si="45"/>
        <v>-6.2893081761006293E-3</v>
      </c>
      <c r="O89" s="18">
        <f>IF(ISNUMBER(M89), $B91 * N89, "")</f>
        <v>-628.93081761006295</v>
      </c>
      <c r="Q89" s="280"/>
      <c r="R89" s="281"/>
      <c r="S89" s="282"/>
    </row>
    <row r="90" spans="1:19" ht="17.25" thickBot="1">
      <c r="A90" s="130" t="s">
        <v>182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>
        <v>229</v>
      </c>
      <c r="H90" s="25">
        <f t="shared" si="43"/>
        <v>4.3859649122807015E-3</v>
      </c>
      <c r="I90" s="103">
        <f>IF(ISNUMBER(G90), $B91 * H90, "")</f>
        <v>438.59649122807014</v>
      </c>
      <c r="J90" s="24">
        <v>230</v>
      </c>
      <c r="K90" s="25">
        <f t="shared" si="44"/>
        <v>8.771929824561403E-3</v>
      </c>
      <c r="L90" s="104">
        <f>IF(ISNUMBER(J90), $B91 * K90, "")</f>
        <v>877.19298245614027</v>
      </c>
      <c r="M90" s="102">
        <v>227</v>
      </c>
      <c r="N90" s="25">
        <f t="shared" si="45"/>
        <v>-4.3859649122807015E-3</v>
      </c>
      <c r="O90" s="104">
        <f>IF(ISNUMBER(M90), $B91 * N90, "")</f>
        <v>-438.59649122807014</v>
      </c>
      <c r="Q90" s="283"/>
      <c r="R90" s="284"/>
      <c r="S90" s="285"/>
    </row>
    <row r="91" spans="1:19" ht="17.25" thickBot="1">
      <c r="A91" s="132" t="s">
        <v>300</v>
      </c>
      <c r="B91" s="291">
        <f>$B$37</f>
        <v>100000</v>
      </c>
      <c r="C91" s="292"/>
      <c r="D91" s="26" t="s">
        <v>301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301</v>
      </c>
      <c r="H91" s="27">
        <f>IF(COUNT(H71:H90), SUM(H71:H90) / COUNT(H71:H90), 0)</f>
        <v>6.1839398149360469E-3</v>
      </c>
      <c r="I91" s="28">
        <f>SUM(I71:I90)</f>
        <v>12367.879629872097</v>
      </c>
      <c r="J91" s="26" t="s">
        <v>301</v>
      </c>
      <c r="K91" s="27">
        <f>IF(COUNT(K71:K90), SUM(K71:K90) / COUNT(K71:K90), 0)</f>
        <v>4.0677649468525891E-3</v>
      </c>
      <c r="L91" s="28">
        <f>SUM(L71:L90)</f>
        <v>8135.5298937051775</v>
      </c>
      <c r="M91" s="26" t="s">
        <v>301</v>
      </c>
      <c r="N91" s="27">
        <f>IF(COUNT(N71:N90), SUM(N71:N90) / COUNT(N71:N90), 0)</f>
        <v>2.9756390909156877E-3</v>
      </c>
      <c r="O91" s="28">
        <f>SUM(O71:O90)</f>
        <v>5951.2781818313742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224" t="s">
        <v>297</v>
      </c>
      <c r="B95" s="232" t="s">
        <v>49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93" t="s">
        <v>55</v>
      </c>
      <c r="B96" s="295" t="str">
        <f>TEXT($G$1, "[$-ko-KR]yyyy-mm-dd(ddd) ") &amp; "오전 00:00"</f>
        <v>2021-06-17(목) 오전 00:00</v>
      </c>
      <c r="C96" s="296"/>
      <c r="D96" s="255" t="str">
        <f>TEXT($G$1, "[$-ko-KR]yyyy-mm-dd(ddd) ") &amp; "오후 14:00"</f>
        <v>2021-06-17(목) 오후 14:00</v>
      </c>
      <c r="E96" s="256"/>
      <c r="F96" s="257"/>
      <c r="G96" s="255" t="str">
        <f>TEXT($G$1, "[$-ko-KR]yyyy-mm-dd(ddd) ") &amp; "오후 19:00"</f>
        <v>2021-06-17(목) 오후 19:00</v>
      </c>
      <c r="H96" s="256"/>
      <c r="I96" s="257"/>
      <c r="J96" s="255" t="str">
        <f>TEXT($G$1, "[$-ko-KR]yyyy-mm-dd(ddd) ") &amp; "오후 21:00"</f>
        <v>2021-06-17(목) 오후 21:00</v>
      </c>
      <c r="K96" s="256"/>
      <c r="L96" s="257"/>
      <c r="M96" s="255" t="str">
        <f>TEXT($G$1+1, "[$-ko-KR]yyyy-mm-dd(ddd) ") &amp; "오전 00:00"</f>
        <v>2021-06-18(금) 오전 00:00</v>
      </c>
      <c r="N96" s="256"/>
      <c r="O96" s="257"/>
      <c r="Q96" s="253"/>
      <c r="R96" s="253"/>
      <c r="S96" s="253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25" t="s">
        <v>58</v>
      </c>
      <c r="H97" s="226" t="s">
        <v>298</v>
      </c>
      <c r="I97" s="22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61" t="s">
        <v>232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>
        <v>96.3</v>
      </c>
      <c r="H98" s="14">
        <f>IF(ISNUMBER(G98), (G98 - $B98) / $B98, "")</f>
        <v>-5.5882352941176501E-2</v>
      </c>
      <c r="I98" s="100">
        <f>IF(ISNUMBER(G98), $B118 * H98, "")</f>
        <v>-5588.2352941176505</v>
      </c>
      <c r="J98" s="13">
        <v>95.9</v>
      </c>
      <c r="K98" s="14">
        <f>IF(ISNUMBER(J98), (J98 - $B98) / $B98, "")</f>
        <v>-5.9803921568627398E-2</v>
      </c>
      <c r="L98" s="16">
        <f>IF(ISNUMBER(J98), $B118 * K98, "")</f>
        <v>-5980.3921568627402</v>
      </c>
      <c r="M98" s="29">
        <v>96.2</v>
      </c>
      <c r="N98" s="14">
        <f>IF(ISNUMBER(M98), (M98 - $B98) / $B98, "")</f>
        <v>-5.6862745098039187E-2</v>
      </c>
      <c r="O98" s="16">
        <f>IF(ISNUMBER(M98), $B118 * N98, "")</f>
        <v>-5686.2745098039186</v>
      </c>
      <c r="Q98" s="253"/>
      <c r="R98" s="253"/>
      <c r="S98" s="253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>
        <v>4865</v>
      </c>
      <c r="H99" s="32">
        <f t="shared" ref="H99:H102" si="47">IF(ISNUMBER(G99), (G99 - $B99) / $B99, "")</f>
        <v>-2.7E-2</v>
      </c>
      <c r="I99" s="101">
        <f>IF(ISNUMBER(G99), $B118 * H99, "")</f>
        <v>-2700</v>
      </c>
      <c r="J99" s="15">
        <v>4845</v>
      </c>
      <c r="K99" s="32">
        <f t="shared" ref="K99:K102" si="48">IF(ISNUMBER(J99), (J99 - $B99) / $B99, "")</f>
        <v>-3.1E-2</v>
      </c>
      <c r="L99" s="18">
        <f>IF(ISNUMBER(J99), $B118 * K99, "")</f>
        <v>-3100</v>
      </c>
      <c r="M99" s="31">
        <v>4810</v>
      </c>
      <c r="N99" s="32">
        <f t="shared" ref="N99:N102" si="49">IF(ISNUMBER(M99), (M99 - $B99) / $B99, "")</f>
        <v>-3.7999999999999999E-2</v>
      </c>
      <c r="O99" s="18">
        <f>IF(ISNUMBER(M99), $B118 * N99, "")</f>
        <v>-3800</v>
      </c>
      <c r="Q99" s="253"/>
      <c r="R99" s="253"/>
      <c r="S99" s="253"/>
    </row>
    <row r="100" spans="1:19" ht="17.25" thickBot="1">
      <c r="A100" s="162" t="s">
        <v>164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>
        <v>21080</v>
      </c>
      <c r="H100" s="32">
        <f t="shared" si="47"/>
        <v>5.8764439979909593E-2</v>
      </c>
      <c r="I100" s="101">
        <f>IF(ISNUMBER(G100), $B118 * H100, "")</f>
        <v>5876.4439979909594</v>
      </c>
      <c r="J100" s="15">
        <v>21380</v>
      </c>
      <c r="K100" s="32">
        <f t="shared" si="48"/>
        <v>7.3832245102963337E-2</v>
      </c>
      <c r="L100" s="18">
        <f>IF(ISNUMBER(J100), $B118 * K100, "")</f>
        <v>7383.2245102963334</v>
      </c>
      <c r="M100" s="31">
        <v>21950</v>
      </c>
      <c r="N100" s="32">
        <f t="shared" si="49"/>
        <v>0.10246107483676545</v>
      </c>
      <c r="O100" s="18">
        <f>IF(ISNUMBER(M100), $B118 * N100, "")</f>
        <v>10246.107483676546</v>
      </c>
      <c r="Q100" s="258"/>
      <c r="R100" s="258"/>
      <c r="S100" s="258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>
        <v>2660</v>
      </c>
      <c r="H101" s="32">
        <f t="shared" si="47"/>
        <v>1.3333333333333334E-2</v>
      </c>
      <c r="I101" s="101">
        <f>IF(ISNUMBER(G101), $B118 * H101, "")</f>
        <v>1333.3333333333335</v>
      </c>
      <c r="J101" s="15">
        <v>2670</v>
      </c>
      <c r="K101" s="32">
        <f t="shared" si="48"/>
        <v>1.7142857142857144E-2</v>
      </c>
      <c r="L101" s="18">
        <f>IF(ISNUMBER(J101), $B118 * K101, "")</f>
        <v>1714.2857142857144</v>
      </c>
      <c r="M101" s="31">
        <v>2660</v>
      </c>
      <c r="N101" s="32">
        <f t="shared" si="49"/>
        <v>1.3333333333333334E-2</v>
      </c>
      <c r="O101" s="18">
        <f>IF(ISNUMBER(M101), $B118 * N101, "")</f>
        <v>1333.3333333333335</v>
      </c>
      <c r="Q101" s="258"/>
      <c r="R101" s="258"/>
      <c r="S101" s="258"/>
    </row>
    <row r="102" spans="1:19" ht="17.25" thickBot="1">
      <c r="A102" s="163" t="s">
        <v>176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>
        <v>1070</v>
      </c>
      <c r="H102" s="21">
        <f t="shared" si="47"/>
        <v>1.9047619047619049E-2</v>
      </c>
      <c r="I102" s="105">
        <f>IF(ISNUMBER(G102), $B118 * H102, "")</f>
        <v>1904.761904761905</v>
      </c>
      <c r="J102" s="20">
        <v>1070</v>
      </c>
      <c r="K102" s="21">
        <f t="shared" si="48"/>
        <v>1.9047619047619049E-2</v>
      </c>
      <c r="L102" s="22">
        <f>IF(ISNUMBER(J102), $B118 * K102, "")</f>
        <v>1904.761904761905</v>
      </c>
      <c r="M102" s="30">
        <v>1060</v>
      </c>
      <c r="N102" s="21">
        <f t="shared" si="49"/>
        <v>9.5238095238095247E-3</v>
      </c>
      <c r="O102" s="22">
        <f>IF(ISNUMBER(M102), $B118 * N102, "")</f>
        <v>952.38095238095252</v>
      </c>
      <c r="Q102" s="258"/>
      <c r="R102" s="258"/>
      <c r="S102" s="258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>
        <v>1675</v>
      </c>
      <c r="H103" s="107">
        <f>IF(ISNUMBER(G103), (G103 - $B103) / $B103, "")</f>
        <v>1.2084592145015106E-2</v>
      </c>
      <c r="I103" s="110">
        <f>IF(ISNUMBER(G103), $B118 * H103, "")</f>
        <v>1208.4592145015106</v>
      </c>
      <c r="J103" s="106">
        <v>1685</v>
      </c>
      <c r="K103" s="107">
        <f>IF(ISNUMBER(J103), (J103 - $B103) / $B103, "")</f>
        <v>1.812688821752266E-2</v>
      </c>
      <c r="L103" s="108">
        <f>IF(ISNUMBER(J103), $B118 * K103, "")</f>
        <v>1812.688821752266</v>
      </c>
      <c r="M103" s="109">
        <v>1680</v>
      </c>
      <c r="N103" s="107">
        <f>IF(ISNUMBER(M103), (M103 - $B103) / $B103, "")</f>
        <v>1.5105740181268883E-2</v>
      </c>
      <c r="O103" s="108">
        <f>IF(ISNUMBER(M103), $B118 * N103, "")</f>
        <v>1510.5740181268884</v>
      </c>
      <c r="Q103" s="258"/>
      <c r="R103" s="258"/>
      <c r="S103" s="258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>
        <v>381</v>
      </c>
      <c r="H104" s="32">
        <f t="shared" ref="H104:H107" si="51">IF(ISNUMBER(G104), (G104 - $B104) / $B104, "")</f>
        <v>-1.804123711340206E-2</v>
      </c>
      <c r="I104" s="101">
        <f>IF(ISNUMBER(G104), $B118 * H104, "")</f>
        <v>-1804.123711340206</v>
      </c>
      <c r="J104" s="15">
        <v>388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395</v>
      </c>
      <c r="N104" s="32">
        <f t="shared" ref="N104:N107" si="53">IF(ISNUMBER(M104), (M104 - $B104) / $B104, "")</f>
        <v>1.804123711340206E-2</v>
      </c>
      <c r="O104" s="18">
        <f>IF(ISNUMBER(M104), $B118 * N104, "")</f>
        <v>1804.123711340206</v>
      </c>
      <c r="Q104" s="258"/>
      <c r="R104" s="258"/>
      <c r="S104" s="258"/>
    </row>
    <row r="105" spans="1:19" ht="17.25" thickBot="1">
      <c r="A105" s="162" t="s">
        <v>200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>
        <v>164</v>
      </c>
      <c r="H105" s="32">
        <f t="shared" si="51"/>
        <v>-4.0935672514619881E-2</v>
      </c>
      <c r="I105" s="101">
        <f>IF(ISNUMBER(G105), $B118 * H105, "")</f>
        <v>-4093.5672514619882</v>
      </c>
      <c r="J105" s="15">
        <v>163</v>
      </c>
      <c r="K105" s="32">
        <f t="shared" si="52"/>
        <v>-4.6783625730994149E-2</v>
      </c>
      <c r="L105" s="18">
        <f>IF(ISNUMBER(J105), $B118 * K105, "")</f>
        <v>-4678.3625730994154</v>
      </c>
      <c r="M105" s="31">
        <v>165</v>
      </c>
      <c r="N105" s="32">
        <f t="shared" si="53"/>
        <v>-3.5087719298245612E-2</v>
      </c>
      <c r="O105" s="18">
        <f>IF(ISNUMBER(M105), $B118 * N105, "")</f>
        <v>-3508.7719298245611</v>
      </c>
      <c r="Q105" s="258"/>
      <c r="R105" s="258"/>
      <c r="S105" s="258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>
        <v>135</v>
      </c>
      <c r="H106" s="32">
        <f t="shared" si="51"/>
        <v>-7.3529411764705881E-3</v>
      </c>
      <c r="I106" s="101">
        <f>IF(ISNUMBER(G106), $B118 * H106, "")</f>
        <v>-735.29411764705878</v>
      </c>
      <c r="J106" s="15">
        <v>135</v>
      </c>
      <c r="K106" s="32">
        <f t="shared" si="52"/>
        <v>-7.3529411764705881E-3</v>
      </c>
      <c r="L106" s="18">
        <f>IF(ISNUMBER(J106), $B118 * K106, "")</f>
        <v>-735.29411764705878</v>
      </c>
      <c r="M106" s="31">
        <v>135</v>
      </c>
      <c r="N106" s="32">
        <f t="shared" si="53"/>
        <v>-7.3529411764705881E-3</v>
      </c>
      <c r="O106" s="18">
        <f>IF(ISNUMBER(M106), $B118 * N106, "")</f>
        <v>-735.29411764705878</v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>
        <v>2370</v>
      </c>
      <c r="H107" s="25">
        <f t="shared" si="51"/>
        <v>9.7222222222222224E-2</v>
      </c>
      <c r="I107" s="103">
        <f>IF(ISNUMBER(G107), $B118 * H107, "")</f>
        <v>9722.2222222222226</v>
      </c>
      <c r="J107" s="24">
        <v>2330</v>
      </c>
      <c r="K107" s="25">
        <f t="shared" si="52"/>
        <v>7.8703703703703706E-2</v>
      </c>
      <c r="L107" s="104">
        <f>IF(ISNUMBER(J107), $B118 * K107, "")</f>
        <v>7870.3703703703704</v>
      </c>
      <c r="M107" s="102">
        <v>2320</v>
      </c>
      <c r="N107" s="25">
        <f t="shared" si="53"/>
        <v>7.407407407407407E-2</v>
      </c>
      <c r="O107" s="104">
        <f>IF(ISNUMBER(M107), $B118 * N107, "")</f>
        <v>7407.4074074074069</v>
      </c>
      <c r="Q107" s="267"/>
      <c r="R107" s="268"/>
      <c r="S107" s="269"/>
    </row>
    <row r="108" spans="1:19">
      <c r="A108" s="161" t="s">
        <v>198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>
        <v>13.9</v>
      </c>
      <c r="H108" s="14">
        <f>IF(ISNUMBER(G108), (G108 - $B108) / $B108, "")</f>
        <v>-5.4421768707482922E-2</v>
      </c>
      <c r="I108" s="100">
        <f>IF(ISNUMBER(G108), $B118 * H108, "")</f>
        <v>-5442.1768707482925</v>
      </c>
      <c r="J108" s="13">
        <v>13.9</v>
      </c>
      <c r="K108" s="14">
        <f>IF(ISNUMBER(J108), (J108 - $B108) / $B108, "")</f>
        <v>-5.4421768707482922E-2</v>
      </c>
      <c r="L108" s="16">
        <f>IF(ISNUMBER(J108), $B118 * K108, "")</f>
        <v>-5442.1768707482925</v>
      </c>
      <c r="M108" s="29">
        <v>13.7</v>
      </c>
      <c r="N108" s="14">
        <f>IF(ISNUMBER(M108), (M108 - $B108) / $B108, "")</f>
        <v>-6.8027210884353748E-2</v>
      </c>
      <c r="O108" s="16">
        <f>IF(ISNUMBER(M108), $B118 * N108, "")</f>
        <v>-6802.7210884353744</v>
      </c>
      <c r="Q108" s="270"/>
      <c r="R108" s="271"/>
      <c r="S108" s="272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>
        <v>6190</v>
      </c>
      <c r="H109" s="32">
        <f t="shared" ref="H109:H112" si="55">IF(ISNUMBER(G109), (G109 - $B109) / $B109, "")</f>
        <v>3.9462636439966413E-2</v>
      </c>
      <c r="I109" s="101">
        <f>IF(ISNUMBER(G109), $B118 * H109, "")</f>
        <v>3946.2636439966413</v>
      </c>
      <c r="J109" s="15">
        <v>6105</v>
      </c>
      <c r="K109" s="32">
        <f t="shared" ref="K109:K112" si="56">IF(ISNUMBER(J109), (J109 - $B109) / $B109, "")</f>
        <v>2.5188916876574308E-2</v>
      </c>
      <c r="L109" s="18">
        <f>IF(ISNUMBER(J109), $B118 * K109, "")</f>
        <v>2518.8916876574308</v>
      </c>
      <c r="M109" s="31">
        <v>6115</v>
      </c>
      <c r="N109" s="32">
        <f t="shared" ref="N109:N112" si="57">IF(ISNUMBER(M109), (M109 - $B109) / $B109, "")</f>
        <v>2.686817800167926E-2</v>
      </c>
      <c r="O109" s="18">
        <f>IF(ISNUMBER(M109), $B118 * N109, "")</f>
        <v>2686.8178001679262</v>
      </c>
      <c r="Q109" s="273"/>
      <c r="R109" s="274"/>
      <c r="S109" s="275"/>
    </row>
    <row r="110" spans="1:19" ht="17.25" thickBot="1">
      <c r="A110" s="162" t="s">
        <v>190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>
        <v>52190</v>
      </c>
      <c r="H110" s="32">
        <f t="shared" si="55"/>
        <v>3.8468936333910368E-3</v>
      </c>
      <c r="I110" s="101">
        <f>IF(ISNUMBER(G110), $B118 * H110, "")</f>
        <v>384.68936333910369</v>
      </c>
      <c r="J110" s="15">
        <v>52190</v>
      </c>
      <c r="K110" s="32">
        <f t="shared" si="56"/>
        <v>3.8468936333910368E-3</v>
      </c>
      <c r="L110" s="18">
        <f>IF(ISNUMBER(J110), $B118 * K110, "")</f>
        <v>384.68936333910369</v>
      </c>
      <c r="M110" s="31">
        <v>52250</v>
      </c>
      <c r="N110" s="32">
        <f t="shared" si="57"/>
        <v>5.0009617234083479E-3</v>
      </c>
      <c r="O110" s="18">
        <f>IF(ISNUMBER(M110), $B118 * N110, "")</f>
        <v>500.09617234083481</v>
      </c>
      <c r="Q110" s="258"/>
      <c r="R110" s="258"/>
      <c r="S110" s="258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>
        <v>833</v>
      </c>
      <c r="H111" s="32">
        <f t="shared" si="55"/>
        <v>2.5862068965517241E-2</v>
      </c>
      <c r="I111" s="101">
        <f>IF(ISNUMBER(G111), $B118 * H111, "")</f>
        <v>2586.2068965517242</v>
      </c>
      <c r="J111" s="15">
        <v>827</v>
      </c>
      <c r="K111" s="32">
        <f t="shared" si="56"/>
        <v>1.8472906403940888E-2</v>
      </c>
      <c r="L111" s="18">
        <f>IF(ISNUMBER(J111), $B118 * K111, "")</f>
        <v>1847.2906403940888</v>
      </c>
      <c r="M111" s="31">
        <v>825</v>
      </c>
      <c r="N111" s="32">
        <f t="shared" si="57"/>
        <v>1.600985221674877E-2</v>
      </c>
      <c r="O111" s="18">
        <f>IF(ISNUMBER(M111), $B118 * N111, "")</f>
        <v>1600.985221674877</v>
      </c>
      <c r="Q111" s="253"/>
      <c r="R111" s="253"/>
      <c r="S111" s="253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124</v>
      </c>
      <c r="K112" s="21">
        <f t="shared" si="56"/>
        <v>1.6393442622950821E-2</v>
      </c>
      <c r="L112" s="22">
        <f>IF(ISNUMBER(J112), $B118 * K112, "")</f>
        <v>1639.344262295082</v>
      </c>
      <c r="M112" s="30">
        <v>126</v>
      </c>
      <c r="N112" s="21">
        <f t="shared" si="57"/>
        <v>3.2786885245901641E-2</v>
      </c>
      <c r="O112" s="22">
        <f>IF(ISNUMBER(M112), $B118 * N112, "")</f>
        <v>3278.688524590164</v>
      </c>
      <c r="Q112" s="253"/>
      <c r="R112" s="253"/>
      <c r="S112" s="253"/>
    </row>
    <row r="113" spans="1:19" ht="17.25" thickBot="1">
      <c r="A113" s="162" t="s">
        <v>244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>
        <v>1475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1475</v>
      </c>
      <c r="K113" s="107">
        <f>IF(ISNUMBER(J113), (J113 - $B113) / $B113, "")</f>
        <v>0</v>
      </c>
      <c r="L113" s="108">
        <f>IF(ISNUMBER(J113), $B118 * K113, "")</f>
        <v>0</v>
      </c>
      <c r="M113" s="109">
        <v>1475</v>
      </c>
      <c r="N113" s="107">
        <f>IF(ISNUMBER(M113), (M113 - $B113) / $B113, "")</f>
        <v>0</v>
      </c>
      <c r="O113" s="108">
        <f>IF(ISNUMBER(M113), $B118 * N113, "")</f>
        <v>0</v>
      </c>
      <c r="Q113" s="258"/>
      <c r="R113" s="258"/>
      <c r="S113" s="258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>
        <v>11060</v>
      </c>
      <c r="H114" s="32">
        <f t="shared" ref="H114:H117" si="59">IF(ISNUMBER(G114), (G114 - $B114) / $B114, "")</f>
        <v>0.1048951048951049</v>
      </c>
      <c r="I114" s="101">
        <f>IF(ISNUMBER(G114), $B118 * H114, "")</f>
        <v>10489.510489510489</v>
      </c>
      <c r="J114" s="15">
        <v>10900</v>
      </c>
      <c r="K114" s="32">
        <f t="shared" ref="K114:K117" si="60">IF(ISNUMBER(J114), (J114 - $B114) / $B114, "")</f>
        <v>8.8911088911088912E-2</v>
      </c>
      <c r="L114" s="18">
        <f>IF(ISNUMBER(J114), $B118 * K114, "")</f>
        <v>8891.1088911088918</v>
      </c>
      <c r="M114" s="31">
        <v>11050</v>
      </c>
      <c r="N114" s="32">
        <f t="shared" ref="N114:N117" si="61">IF(ISNUMBER(M114), (M114 - $B114) / $B114, "")</f>
        <v>0.1038961038961039</v>
      </c>
      <c r="O114" s="18">
        <f>IF(ISNUMBER(M114), $B118 * N114, "")</f>
        <v>10389.61038961039</v>
      </c>
      <c r="Q114" s="258"/>
      <c r="R114" s="258"/>
      <c r="S114" s="258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>
        <v>1040</v>
      </c>
      <c r="H115" s="32">
        <f t="shared" si="59"/>
        <v>2.9702970297029702E-2</v>
      </c>
      <c r="I115" s="101">
        <f>IF(ISNUMBER(G115), $B118 * H115, "")</f>
        <v>2970.2970297029701</v>
      </c>
      <c r="J115" s="15">
        <v>1040</v>
      </c>
      <c r="K115" s="32">
        <f t="shared" si="60"/>
        <v>2.9702970297029702E-2</v>
      </c>
      <c r="L115" s="18">
        <f>IF(ISNUMBER(J115), $B118 * K115, "")</f>
        <v>2970.2970297029701</v>
      </c>
      <c r="M115" s="31">
        <v>1030</v>
      </c>
      <c r="N115" s="32">
        <f t="shared" si="61"/>
        <v>1.9801980198019802E-2</v>
      </c>
      <c r="O115" s="18">
        <f>IF(ISNUMBER(M115), $B118 * N115, "")</f>
        <v>1980.1980198019803</v>
      </c>
      <c r="Q115" s="258"/>
      <c r="R115" s="258"/>
      <c r="S115" s="258"/>
    </row>
    <row r="116" spans="1:19">
      <c r="A116" s="162" t="s">
        <v>240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>
        <v>86.8</v>
      </c>
      <c r="H116" s="32">
        <f t="shared" si="59"/>
        <v>-1.9209039548022631E-2</v>
      </c>
      <c r="I116" s="101">
        <f>IF(ISNUMBER(G116), $B118 * H116, "")</f>
        <v>-1920.9039548022631</v>
      </c>
      <c r="J116" s="15">
        <v>86.2</v>
      </c>
      <c r="K116" s="32">
        <f t="shared" si="60"/>
        <v>-2.5988700564971719E-2</v>
      </c>
      <c r="L116" s="18">
        <f>IF(ISNUMBER(J116), $B118 * K116, "")</f>
        <v>-2598.8700564971718</v>
      </c>
      <c r="M116" s="31">
        <v>85.7</v>
      </c>
      <c r="N116" s="32">
        <f t="shared" si="61"/>
        <v>-3.1638418079096016E-2</v>
      </c>
      <c r="O116" s="18">
        <f>IF(ISNUMBER(M116), $B118 * N116, "")</f>
        <v>-3163.8418079096018</v>
      </c>
      <c r="Q116" s="280"/>
      <c r="R116" s="281"/>
      <c r="S116" s="282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>
        <v>45980000</v>
      </c>
      <c r="H117" s="25">
        <f t="shared" si="59"/>
        <v>1.6964147479707165E-2</v>
      </c>
      <c r="I117" s="103">
        <f>IF(ISNUMBER(G117), $B118 * H117, "")</f>
        <v>1696.4147479707165</v>
      </c>
      <c r="J117" s="24">
        <v>45706000</v>
      </c>
      <c r="K117" s="25">
        <f t="shared" si="60"/>
        <v>1.0903943556056886E-2</v>
      </c>
      <c r="L117" s="104">
        <f>IF(ISNUMBER(J117), $B118 * K117, "")</f>
        <v>1090.3943556056886</v>
      </c>
      <c r="M117" s="102">
        <v>45567000</v>
      </c>
      <c r="N117" s="25">
        <f t="shared" si="61"/>
        <v>7.8296065290956139E-3</v>
      </c>
      <c r="O117" s="104">
        <f>IF(ISNUMBER(M117), $B118 * N117, "")</f>
        <v>782.96065290956142</v>
      </c>
      <c r="Q117" s="283"/>
      <c r="R117" s="284"/>
      <c r="S117" s="285"/>
    </row>
    <row r="118" spans="1:19" ht="17.25" thickBot="1">
      <c r="A118" s="132" t="s">
        <v>300</v>
      </c>
      <c r="B118" s="291">
        <f>$B$37</f>
        <v>100000</v>
      </c>
      <c r="C118" s="292"/>
      <c r="D118" s="26" t="s">
        <v>301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301</v>
      </c>
      <c r="H118" s="27">
        <f>IF(COUNT(H98:H117), SUM(H98:H117) / COUNT(H98:H117), 0)</f>
        <v>1.114665901860337E-2</v>
      </c>
      <c r="I118" s="28">
        <f>SUM(I98:I117)</f>
        <v>22293.31803720674</v>
      </c>
      <c r="J118" s="26" t="s">
        <v>301</v>
      </c>
      <c r="K118" s="27">
        <f>IF(COUNT(K98:K117), SUM(K98:K117) / COUNT(K98:K117), 0)</f>
        <v>8.7461258883575858E-3</v>
      </c>
      <c r="L118" s="28">
        <f>SUM(L98:L117)</f>
        <v>17492.251776715166</v>
      </c>
      <c r="M118" s="26" t="s">
        <v>301</v>
      </c>
      <c r="N118" s="27">
        <f>IF(COUNT(N98:N117), SUM(N98:N117) / COUNT(N98:N117), 0)</f>
        <v>1.0388190116870276E-2</v>
      </c>
      <c r="O118" s="28">
        <f>SUM(O98:O117)</f>
        <v>20776.38023374055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224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93" t="s">
        <v>55</v>
      </c>
      <c r="B123" s="295" t="str">
        <f>TEXT($G$1, "[$-ko-KR]yyyy-mm-dd(ddd) ") &amp; "오전 00:00"</f>
        <v>2021-06-17(목) 오전 00:00</v>
      </c>
      <c r="C123" s="296"/>
      <c r="D123" s="255" t="str">
        <f>TEXT($G$1, "[$-ko-KR]yyyy-mm-dd(ddd) ") &amp; "오후 14:00"</f>
        <v>2021-06-17(목) 오후 14:00</v>
      </c>
      <c r="E123" s="256"/>
      <c r="F123" s="257"/>
      <c r="G123" s="255" t="str">
        <f>TEXT($G$1, "[$-ko-KR]yyyy-mm-dd(ddd) ") &amp; "오후 19:00"</f>
        <v>2021-06-17(목) 오후 19:00</v>
      </c>
      <c r="H123" s="256"/>
      <c r="I123" s="257"/>
      <c r="J123" s="255" t="str">
        <f>TEXT($G$1, "[$-ko-KR]yyyy-mm-dd(ddd) ") &amp; "오후 21:00"</f>
        <v>2021-06-17(목) 오후 21:00</v>
      </c>
      <c r="K123" s="256"/>
      <c r="L123" s="257"/>
      <c r="M123" s="255" t="str">
        <f>TEXT($G$1+1, "[$-ko-KR]yyyy-mm-dd(ddd) ") &amp; "오전 00:00"</f>
        <v>2021-06-18(금) 오전 00:00</v>
      </c>
      <c r="N123" s="256"/>
      <c r="O123" s="257"/>
      <c r="Q123" s="253"/>
      <c r="R123" s="253"/>
      <c r="S123" s="253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25" t="s">
        <v>58</v>
      </c>
      <c r="H124" s="226" t="s">
        <v>298</v>
      </c>
      <c r="I124" s="22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61" t="s">
        <v>264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>
        <v>72.5</v>
      </c>
      <c r="H125" s="14">
        <f>IF(ISNUMBER(G125), (G125 - $B125) / $B125, "")</f>
        <v>1.5406162464985914E-2</v>
      </c>
      <c r="I125" s="100">
        <f>IF(ISNUMBER(G125), $B145 * H125, "")</f>
        <v>1540.6162464985914</v>
      </c>
      <c r="J125" s="13">
        <v>72.2</v>
      </c>
      <c r="K125" s="14">
        <f>IF(ISNUMBER(J125), (J125 - $B125) / $B125, "")</f>
        <v>1.1204481792717045E-2</v>
      </c>
      <c r="L125" s="16">
        <f>IF(ISNUMBER(J125), $B145 * K125, "")</f>
        <v>1120.4481792717045</v>
      </c>
      <c r="M125" s="29">
        <v>72.5</v>
      </c>
      <c r="N125" s="14">
        <f>IF(ISNUMBER(M125), (M125 - $B125) / $B125, "")</f>
        <v>1.5406162464985914E-2</v>
      </c>
      <c r="O125" s="16">
        <f>IF(ISNUMBER(M125), $B145 * N125, "")</f>
        <v>1540.6162464985914</v>
      </c>
      <c r="Q125" s="253"/>
      <c r="R125" s="253"/>
      <c r="S125" s="253"/>
    </row>
    <row r="126" spans="1:19" ht="17.25" thickBot="1">
      <c r="A126" s="162" t="s">
        <v>214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>
        <v>9.5500000000000007</v>
      </c>
      <c r="H126" s="32">
        <f t="shared" ref="H126:H129" si="63">IF(ISNUMBER(G126), (G126 - $B126) / $B126, "")</f>
        <v>-9.3360995850622248E-3</v>
      </c>
      <c r="I126" s="101">
        <f>IF(ISNUMBER(G126), $B145 * H126, "")</f>
        <v>-933.60995850622248</v>
      </c>
      <c r="J126" s="15">
        <v>9.5500000000000007</v>
      </c>
      <c r="K126" s="32">
        <f t="shared" ref="K126:K129" si="64">IF(ISNUMBER(J126), (J126 - $B126) / $B126, "")</f>
        <v>-9.3360995850622248E-3</v>
      </c>
      <c r="L126" s="18">
        <f>IF(ISNUMBER(J126), $B145 * K126, "")</f>
        <v>-933.60995850622248</v>
      </c>
      <c r="M126" s="31">
        <v>9.52</v>
      </c>
      <c r="N126" s="32">
        <f t="shared" ref="N126:N129" si="65">IF(ISNUMBER(M126), (M126 - $B126) / $B126, "")</f>
        <v>-1.2448132780083091E-2</v>
      </c>
      <c r="O126" s="18">
        <f>IF(ISNUMBER(M126), $B145 * N126, "")</f>
        <v>-1244.813278008309</v>
      </c>
      <c r="Q126" s="253"/>
      <c r="R126" s="253"/>
      <c r="S126" s="253"/>
    </row>
    <row r="127" spans="1:19" ht="17.25" thickBot="1">
      <c r="A127" s="162" t="s">
        <v>186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>
        <v>14.4</v>
      </c>
      <c r="H127" s="32">
        <f t="shared" si="63"/>
        <v>6.9930069930069678E-3</v>
      </c>
      <c r="I127" s="101">
        <f>IF(ISNUMBER(G127), $B145 * H127, "")</f>
        <v>699.30069930069681</v>
      </c>
      <c r="J127" s="15">
        <v>14.4</v>
      </c>
      <c r="K127" s="32">
        <f t="shared" si="64"/>
        <v>6.9930069930069678E-3</v>
      </c>
      <c r="L127" s="18">
        <f>IF(ISNUMBER(J127), $B145 * K127, "")</f>
        <v>699.30069930069681</v>
      </c>
      <c r="M127" s="31">
        <v>14.2</v>
      </c>
      <c r="N127" s="32">
        <f t="shared" si="65"/>
        <v>-6.9930069930070919E-3</v>
      </c>
      <c r="O127" s="18">
        <f>IF(ISNUMBER(M127), $B145 * N127, "")</f>
        <v>-699.3006993007092</v>
      </c>
      <c r="Q127" s="258"/>
      <c r="R127" s="258"/>
      <c r="S127" s="258"/>
    </row>
    <row r="128" spans="1:19" ht="17.25" thickBot="1">
      <c r="A128" s="162" t="s">
        <v>220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>
        <v>9.6199999999999992</v>
      </c>
      <c r="H128" s="32">
        <f t="shared" si="63"/>
        <v>9.4438614900314646E-3</v>
      </c>
      <c r="I128" s="101">
        <f>IF(ISNUMBER(G128), $B145 * H128, "")</f>
        <v>944.38614900314644</v>
      </c>
      <c r="J128" s="15">
        <v>9.61</v>
      </c>
      <c r="K128" s="32">
        <f t="shared" si="64"/>
        <v>8.3945435466946557E-3</v>
      </c>
      <c r="L128" s="18">
        <f>IF(ISNUMBER(J128), $B145 * K128, "")</f>
        <v>839.4543546694656</v>
      </c>
      <c r="M128" s="31">
        <v>9.61</v>
      </c>
      <c r="N128" s="32">
        <f t="shared" si="65"/>
        <v>8.3945435466946557E-3</v>
      </c>
      <c r="O128" s="18">
        <f>IF(ISNUMBER(M128), $B145 * N128, "")</f>
        <v>839.4543546694656</v>
      </c>
      <c r="Q128" s="258"/>
      <c r="R128" s="258"/>
      <c r="S128" s="258"/>
    </row>
    <row r="129" spans="1:19" ht="17.25" thickBot="1">
      <c r="A129" s="163" t="s">
        <v>260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>
        <v>56.4</v>
      </c>
      <c r="H129" s="21">
        <f t="shared" si="63"/>
        <v>-3.5335689045936898E-3</v>
      </c>
      <c r="I129" s="105">
        <f>IF(ISNUMBER(G129), $B145 * H129, "")</f>
        <v>-353.35689045936897</v>
      </c>
      <c r="J129" s="20">
        <v>56</v>
      </c>
      <c r="K129" s="21">
        <f t="shared" si="64"/>
        <v>-1.0600706713780944E-2</v>
      </c>
      <c r="L129" s="22">
        <f>IF(ISNUMBER(J129), $B145 * K129, "")</f>
        <v>-1060.0706713780944</v>
      </c>
      <c r="M129" s="30">
        <v>56.1</v>
      </c>
      <c r="N129" s="21">
        <f t="shared" si="65"/>
        <v>-8.8339222614840993E-3</v>
      </c>
      <c r="O129" s="22">
        <f>IF(ISNUMBER(M129), $B145 * N129, "")</f>
        <v>-883.39222614840992</v>
      </c>
      <c r="Q129" s="258"/>
      <c r="R129" s="258"/>
      <c r="S129" s="258"/>
    </row>
    <row r="130" spans="1:19" ht="17.25" thickBot="1">
      <c r="A130" s="162" t="s">
        <v>202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>
        <v>84.6</v>
      </c>
      <c r="H130" s="107">
        <f>IF(ISNUMBER(G130), (G130 - $B130) / $B130, "")</f>
        <v>-3.6446469248291605E-2</v>
      </c>
      <c r="I130" s="110">
        <f>IF(ISNUMBER(G130), $B145 * H130, "")</f>
        <v>-3644.6469248291605</v>
      </c>
      <c r="J130" s="106">
        <v>84.7</v>
      </c>
      <c r="K130" s="107">
        <f>IF(ISNUMBER(J130), (J130 - $B130) / $B130, "")</f>
        <v>-3.5307517084282397E-2</v>
      </c>
      <c r="L130" s="108">
        <f>IF(ISNUMBER(J130), $B145 * K130, "")</f>
        <v>-3530.7517084282399</v>
      </c>
      <c r="M130" s="109">
        <v>84.9</v>
      </c>
      <c r="N130" s="107">
        <f>IF(ISNUMBER(M130), (M130 - $B130) / $B130, "")</f>
        <v>-3.3029612756264141E-2</v>
      </c>
      <c r="O130" s="108">
        <f>IF(ISNUMBER(M130), $B145 * N130, "")</f>
        <v>-3302.9612756264141</v>
      </c>
      <c r="Q130" s="258"/>
      <c r="R130" s="258"/>
      <c r="S130" s="258"/>
    </row>
    <row r="131" spans="1:19" ht="17.25" thickBot="1">
      <c r="A131" s="162" t="s">
        <v>266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>
        <v>53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52.8</v>
      </c>
      <c r="K131" s="32">
        <f t="shared" ref="K131:K134" si="68">IF(ISNUMBER(J131), (J131 - $B131) / $B131, "")</f>
        <v>-3.7735849056604312E-3</v>
      </c>
      <c r="L131" s="18">
        <f>IF(ISNUMBER(J131), $B145 * K131, "")</f>
        <v>-377.35849056604314</v>
      </c>
      <c r="M131" s="31">
        <v>53.3</v>
      </c>
      <c r="N131" s="32">
        <f t="shared" ref="N131:N134" si="69">IF(ISNUMBER(M131), (M131 - $B131) / $B131, "")</f>
        <v>5.6603773584905127E-3</v>
      </c>
      <c r="O131" s="18">
        <f>IF(ISNUMBER(M131), $B145 * N131, "")</f>
        <v>566.03773584905127</v>
      </c>
      <c r="Q131" s="258"/>
      <c r="R131" s="258"/>
      <c r="S131" s="258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>
        <v>25.2</v>
      </c>
      <c r="H132" s="32">
        <f t="shared" si="67"/>
        <v>5.4393305439330575E-2</v>
      </c>
      <c r="I132" s="101">
        <f>IF(ISNUMBER(G132), $B145 * H132, "")</f>
        <v>5439.3305439330579</v>
      </c>
      <c r="J132" s="15">
        <v>24.8</v>
      </c>
      <c r="K132" s="32">
        <f t="shared" si="68"/>
        <v>3.7656903765690468E-2</v>
      </c>
      <c r="L132" s="18">
        <f>IF(ISNUMBER(J132), $B145 * K132, "")</f>
        <v>3765.6903765690467</v>
      </c>
      <c r="M132" s="31">
        <v>24.6</v>
      </c>
      <c r="N132" s="32">
        <f t="shared" si="69"/>
        <v>2.9288702928870414E-2</v>
      </c>
      <c r="O132" s="18">
        <f>IF(ISNUMBER(M132), $B145 * N132, "")</f>
        <v>2928.8702928870416</v>
      </c>
      <c r="Q132" s="258"/>
      <c r="R132" s="258"/>
      <c r="S132" s="258"/>
    </row>
    <row r="133" spans="1:19" ht="17.25" thickBot="1">
      <c r="A133" s="162" t="s">
        <v>222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>
        <v>9.7799999999999994</v>
      </c>
      <c r="H133" s="32">
        <f t="shared" si="67"/>
        <v>0.17125748502994009</v>
      </c>
      <c r="I133" s="101">
        <f>IF(ISNUMBER(G133), $B145 * H133, "")</f>
        <v>17125.748502994011</v>
      </c>
      <c r="J133" s="15">
        <v>9.99</v>
      </c>
      <c r="K133" s="32">
        <f t="shared" si="68"/>
        <v>0.1964071856287426</v>
      </c>
      <c r="L133" s="18">
        <f>IF(ISNUMBER(J133), $B145 * K133, "")</f>
        <v>19640.718562874259</v>
      </c>
      <c r="M133" s="31">
        <v>9.81</v>
      </c>
      <c r="N133" s="32">
        <f t="shared" si="69"/>
        <v>0.1748502994011977</v>
      </c>
      <c r="O133" s="18">
        <f>IF(ISNUMBER(M133), $B145 * N133, "")</f>
        <v>17485.02994011977</v>
      </c>
      <c r="Q133" s="33"/>
      <c r="R133" s="33"/>
    </row>
    <row r="134" spans="1:19" ht="17.25" thickBot="1">
      <c r="A134" s="130" t="s">
        <v>212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>
        <v>54.3</v>
      </c>
      <c r="H134" s="25">
        <f t="shared" si="67"/>
        <v>5.5555555555555029E-3</v>
      </c>
      <c r="I134" s="103">
        <f>IF(ISNUMBER(G134), $B145 * H134, "")</f>
        <v>555.55555555555031</v>
      </c>
      <c r="J134" s="24">
        <v>53.9</v>
      </c>
      <c r="K134" s="25">
        <f t="shared" si="68"/>
        <v>-1.8518518518518782E-3</v>
      </c>
      <c r="L134" s="104">
        <f>IF(ISNUMBER(J134), $B145 * K134, "")</f>
        <v>-185.18518518518781</v>
      </c>
      <c r="M134" s="102">
        <v>53.3</v>
      </c>
      <c r="N134" s="25">
        <f t="shared" si="69"/>
        <v>-1.2962962962963016E-2</v>
      </c>
      <c r="O134" s="104">
        <f>IF(ISNUMBER(M134), $B145 * N134, "")</f>
        <v>-1296.2962962963015</v>
      </c>
      <c r="Q134" s="267"/>
      <c r="R134" s="268"/>
      <c r="S134" s="269"/>
    </row>
    <row r="135" spans="1:19">
      <c r="A135" s="161" t="s">
        <v>238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>
        <v>78.2</v>
      </c>
      <c r="H135" s="14">
        <f>IF(ISNUMBER(G135), (G135 - $B135) / $B135, "")</f>
        <v>-0.10321100917431192</v>
      </c>
      <c r="I135" s="100">
        <f>IF(ISNUMBER(G135), $B145 * H135, "")</f>
        <v>-10321.100917431191</v>
      </c>
      <c r="J135" s="13">
        <v>79.099999999999994</v>
      </c>
      <c r="K135" s="14">
        <f>IF(ISNUMBER(J135), (J135 - $B135) / $B135, "")</f>
        <v>-9.2889908256880829E-2</v>
      </c>
      <c r="L135" s="16">
        <f>IF(ISNUMBER(J135), $B145 * K135, "")</f>
        <v>-9288.9908256880826</v>
      </c>
      <c r="M135" s="29">
        <v>78.7</v>
      </c>
      <c r="N135" s="14">
        <f>IF(ISNUMBER(M135), (M135 - $B135) / $B135, "")</f>
        <v>-9.7477064220183485E-2</v>
      </c>
      <c r="O135" s="16">
        <f>IF(ISNUMBER(M135), $B145 * N135, "")</f>
        <v>-9747.7064220183493</v>
      </c>
      <c r="Q135" s="270"/>
      <c r="R135" s="271"/>
      <c r="S135" s="272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>
        <v>19.5</v>
      </c>
      <c r="H136" s="32">
        <f t="shared" ref="H136:H139" si="71">IF(ISNUMBER(G136), (G136 - $B136) / $B136, "")</f>
        <v>-0.17372881355932207</v>
      </c>
      <c r="I136" s="101">
        <f>IF(ISNUMBER(G136), $B145 * H136, "")</f>
        <v>-17372.881355932208</v>
      </c>
      <c r="J136" s="15">
        <v>18.899999999999999</v>
      </c>
      <c r="K136" s="32">
        <f t="shared" ref="K136:K139" si="72">IF(ISNUMBER(J136), (J136 - $B136) / $B136, "")</f>
        <v>-0.19915254237288146</v>
      </c>
      <c r="L136" s="18">
        <f>IF(ISNUMBER(J136), $B145 * K136, "")</f>
        <v>-19915.254237288147</v>
      </c>
      <c r="M136" s="31">
        <v>18.899999999999999</v>
      </c>
      <c r="N136" s="32">
        <f t="shared" ref="N136:N139" si="73">IF(ISNUMBER(M136), (M136 - $B136) / $B136, "")</f>
        <v>-0.19915254237288146</v>
      </c>
      <c r="O136" s="18">
        <f>IF(ISNUMBER(M136), $B145 * N136, "")</f>
        <v>-19915.254237288147</v>
      </c>
      <c r="Q136" s="273"/>
      <c r="R136" s="274"/>
      <c r="S136" s="275"/>
    </row>
    <row r="137" spans="1:19" ht="17.25" thickBot="1">
      <c r="A137" s="162" t="s">
        <v>172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>
        <v>4.2300000000000004</v>
      </c>
      <c r="H137" s="32">
        <f t="shared" si="71"/>
        <v>-0.12240663900414935</v>
      </c>
      <c r="I137" s="101">
        <f>IF(ISNUMBER(G137), $B145 * H137, "")</f>
        <v>-12240.663900414935</v>
      </c>
      <c r="J137" s="15">
        <v>4.13</v>
      </c>
      <c r="K137" s="32">
        <f t="shared" si="72"/>
        <v>-0.14315352697095443</v>
      </c>
      <c r="L137" s="18">
        <f>IF(ISNUMBER(J137), $B145 * K137, "")</f>
        <v>-14315.352697095443</v>
      </c>
      <c r="M137" s="31">
        <v>4.0999999999999996</v>
      </c>
      <c r="N137" s="32">
        <f t="shared" si="73"/>
        <v>-0.14937759336099599</v>
      </c>
      <c r="O137" s="18">
        <f>IF(ISNUMBER(M137), $B145 * N137, "")</f>
        <v>-14937.759336099598</v>
      </c>
      <c r="Q137" s="258"/>
      <c r="R137" s="258"/>
      <c r="S137" s="258"/>
    </row>
    <row r="138" spans="1:19" ht="17.25" thickBot="1">
      <c r="A138" s="162" t="s">
        <v>268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>
        <v>24.7</v>
      </c>
      <c r="H138" s="32">
        <f t="shared" si="71"/>
        <v>-7.4906367041198504E-2</v>
      </c>
      <c r="I138" s="101">
        <f>IF(ISNUMBER(G138), $B145 * H138, "")</f>
        <v>-7490.63670411985</v>
      </c>
      <c r="J138" s="15">
        <v>24.6</v>
      </c>
      <c r="K138" s="32">
        <f t="shared" si="72"/>
        <v>-7.8651685393258355E-2</v>
      </c>
      <c r="L138" s="18">
        <f>IF(ISNUMBER(J138), $B145 * K138, "")</f>
        <v>-7865.1685393258358</v>
      </c>
      <c r="M138" s="31">
        <v>24.8</v>
      </c>
      <c r="N138" s="32">
        <f t="shared" si="73"/>
        <v>-7.1161048689138529E-2</v>
      </c>
      <c r="O138" s="18">
        <f>IF(ISNUMBER(M138), $B145 * N138, "")</f>
        <v>-7116.1048689138524</v>
      </c>
      <c r="Q138" s="253"/>
      <c r="R138" s="253"/>
      <c r="S138" s="253"/>
    </row>
    <row r="139" spans="1:19" ht="17.25" thickBot="1">
      <c r="A139" s="163" t="s">
        <v>208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>
        <v>74</v>
      </c>
      <c r="H139" s="21">
        <f t="shared" si="71"/>
        <v>-0.17225950782997768</v>
      </c>
      <c r="I139" s="105">
        <f>IF(ISNUMBER(G139), $B145 * H139, "")</f>
        <v>-17225.950782997767</v>
      </c>
      <c r="J139" s="20">
        <v>72.7</v>
      </c>
      <c r="K139" s="21">
        <f t="shared" si="72"/>
        <v>-0.18680089485458615</v>
      </c>
      <c r="L139" s="22">
        <f>IF(ISNUMBER(J139), $B145 * K139, "")</f>
        <v>-18680.089485458615</v>
      </c>
      <c r="M139" s="30">
        <v>72</v>
      </c>
      <c r="N139" s="21">
        <f t="shared" si="73"/>
        <v>-0.19463087248322153</v>
      </c>
      <c r="O139" s="22">
        <f>IF(ISNUMBER(M139), $B145 * N139, "")</f>
        <v>-19463.087248322154</v>
      </c>
      <c r="Q139" s="253"/>
      <c r="R139" s="253"/>
      <c r="S139" s="253"/>
    </row>
    <row r="140" spans="1:19" ht="17.25" thickBot="1">
      <c r="A140" s="162" t="s">
        <v>254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>
        <v>17</v>
      </c>
      <c r="H140" s="107">
        <f>IF(ISNUMBER(G140), (G140 - $B140) / $B140, "")</f>
        <v>-0.13265306122448986</v>
      </c>
      <c r="I140" s="110">
        <f>IF(ISNUMBER(G140), $B145 * H140, "")</f>
        <v>-13265.306122448987</v>
      </c>
      <c r="J140" s="106">
        <v>16.399999999999999</v>
      </c>
      <c r="K140" s="107">
        <f>IF(ISNUMBER(J140), (J140 - $B140) / $B140, "")</f>
        <v>-0.16326530612244911</v>
      </c>
      <c r="L140" s="108">
        <f>IF(ISNUMBER(J140), $B145 * K140, "")</f>
        <v>-16326.530612244911</v>
      </c>
      <c r="M140" s="109">
        <v>16.399999999999999</v>
      </c>
      <c r="N140" s="107">
        <f>IF(ISNUMBER(M140), (M140 - $B140) / $B140, "")</f>
        <v>-0.16326530612244911</v>
      </c>
      <c r="O140" s="108">
        <f>IF(ISNUMBER(M140), $B145 * N140, "")</f>
        <v>-16326.530612244911</v>
      </c>
      <c r="Q140" s="258"/>
      <c r="R140" s="258"/>
      <c r="S140" s="258"/>
    </row>
    <row r="141" spans="1:19" ht="17.25" thickBot="1">
      <c r="A141" s="162" t="s">
        <v>218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>
        <v>4.67</v>
      </c>
      <c r="H141" s="32">
        <f t="shared" ref="H141:H144" si="75">IF(ISNUMBER(G141), (G141 - $B141) / $B141, "")</f>
        <v>-0.15855855855855855</v>
      </c>
      <c r="I141" s="101">
        <f>IF(ISNUMBER(G141), $B145 * H141, "")</f>
        <v>-15855.855855855854</v>
      </c>
      <c r="J141" s="15">
        <v>4.55</v>
      </c>
      <c r="K141" s="32">
        <f t="shared" ref="K141:K144" si="76">IF(ISNUMBER(J141), (J141 - $B141) / $B141, "")</f>
        <v>-0.1801801801801802</v>
      </c>
      <c r="L141" s="18">
        <f>IF(ISNUMBER(J141), $B145 * K141, "")</f>
        <v>-18018.018018018021</v>
      </c>
      <c r="M141" s="31">
        <v>4.55</v>
      </c>
      <c r="N141" s="32">
        <f t="shared" ref="N141:N144" si="77">IF(ISNUMBER(M141), (M141 - $B141) / $B141, "")</f>
        <v>-0.1801801801801802</v>
      </c>
      <c r="O141" s="18">
        <f>IF(ISNUMBER(M141), $B145 * N141, "")</f>
        <v>-18018.018018018021</v>
      </c>
      <c r="Q141" s="258"/>
      <c r="R141" s="258"/>
      <c r="S141" s="258"/>
    </row>
    <row r="142" spans="1:19" ht="17.25" thickBot="1">
      <c r="A142" s="162" t="s">
        <v>236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>
        <v>15.8</v>
      </c>
      <c r="H142" s="32">
        <f t="shared" si="75"/>
        <v>-0.10734463276836151</v>
      </c>
      <c r="I142" s="101">
        <f>IF(ISNUMBER(G142), $B145 * H142, "")</f>
        <v>-10734.463276836152</v>
      </c>
      <c r="J142" s="15">
        <v>15.5</v>
      </c>
      <c r="K142" s="32">
        <f t="shared" si="76"/>
        <v>-0.12429378531073443</v>
      </c>
      <c r="L142" s="18">
        <f>IF(ISNUMBER(J142), $B145 * K142, "")</f>
        <v>-12429.378531073442</v>
      </c>
      <c r="M142" s="31">
        <v>15.1</v>
      </c>
      <c r="N142" s="32">
        <f t="shared" si="77"/>
        <v>-0.14689265536723162</v>
      </c>
      <c r="O142" s="18">
        <f>IF(ISNUMBER(M142), $B145 * N142, "")</f>
        <v>-14689.265536723162</v>
      </c>
      <c r="Q142" s="258"/>
      <c r="R142" s="258"/>
      <c r="S142" s="258"/>
    </row>
    <row r="143" spans="1:19">
      <c r="A143" s="162" t="s">
        <v>250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>
        <v>53.1</v>
      </c>
      <c r="H143" s="32">
        <f t="shared" si="75"/>
        <v>-0.14216478190630044</v>
      </c>
      <c r="I143" s="101">
        <f>IF(ISNUMBER(G143), $B145 * H143, "")</f>
        <v>-14216.478190630045</v>
      </c>
      <c r="J143" s="15">
        <v>52.7</v>
      </c>
      <c r="K143" s="32">
        <f t="shared" si="76"/>
        <v>-0.1486268174474959</v>
      </c>
      <c r="L143" s="18">
        <f>IF(ISNUMBER(J143), $B145 * K143, "")</f>
        <v>-14862.681744749589</v>
      </c>
      <c r="M143" s="31">
        <v>53.1</v>
      </c>
      <c r="N143" s="32">
        <f t="shared" si="77"/>
        <v>-0.14216478190630044</v>
      </c>
      <c r="O143" s="18">
        <f>IF(ISNUMBER(M143), $B145 * N143, "")</f>
        <v>-14216.478190630045</v>
      </c>
      <c r="Q143" s="280"/>
      <c r="R143" s="281"/>
      <c r="S143" s="282"/>
    </row>
    <row r="144" spans="1:19" ht="17.25" thickBot="1">
      <c r="A144" s="130" t="s">
        <v>282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>
        <v>49.2</v>
      </c>
      <c r="H144" s="25">
        <f t="shared" si="75"/>
        <v>-0.10869565217391304</v>
      </c>
      <c r="I144" s="103">
        <f>IF(ISNUMBER(G144), $B145 * H144, "")</f>
        <v>-10869.565217391304</v>
      </c>
      <c r="J144" s="24">
        <v>47.9</v>
      </c>
      <c r="K144" s="25">
        <f t="shared" si="76"/>
        <v>-0.13224637681159426</v>
      </c>
      <c r="L144" s="104">
        <f>IF(ISNUMBER(J144), $B145 * K144, "")</f>
        <v>-13224.637681159425</v>
      </c>
      <c r="M144" s="102">
        <v>48</v>
      </c>
      <c r="N144" s="25">
        <f t="shared" si="77"/>
        <v>-0.1304347826086957</v>
      </c>
      <c r="O144" s="104">
        <f>IF(ISNUMBER(M144), $B145 * N144, "")</f>
        <v>-13043.47826086957</v>
      </c>
      <c r="Q144" s="283"/>
      <c r="R144" s="284"/>
      <c r="S144" s="285"/>
    </row>
    <row r="145" spans="1:19" ht="17.25" thickBot="1">
      <c r="A145" s="132" t="s">
        <v>300</v>
      </c>
      <c r="B145" s="291">
        <f>$B$37</f>
        <v>100000</v>
      </c>
      <c r="C145" s="292"/>
      <c r="D145" s="26" t="s">
        <v>301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301</v>
      </c>
      <c r="H145" s="27">
        <f>IF(COUNT(H125:H144), SUM(H125:H144) / COUNT(H125:H144), 0)</f>
        <v>-5.4109789200283996E-2</v>
      </c>
      <c r="I145" s="28">
        <f>SUM(I125:I144)</f>
        <v>-108219.57840056799</v>
      </c>
      <c r="J145" s="26" t="s">
        <v>301</v>
      </c>
      <c r="K145" s="27">
        <f>IF(COUNT(K125:K144), SUM(K125:K144) / COUNT(K125:K144), 0)</f>
        <v>-6.2473733106740072E-2</v>
      </c>
      <c r="L145" s="28">
        <f>SUM(L125:L144)</f>
        <v>-124947.4662134801</v>
      </c>
      <c r="M145" s="26" t="s">
        <v>301</v>
      </c>
      <c r="N145" s="27">
        <f>IF(COUNT(N125:N144), SUM(N125:N144) / COUNT(N125:N144), 0)</f>
        <v>-6.577021896824202E-2</v>
      </c>
      <c r="O145" s="28">
        <f>SUM(O125:O144)</f>
        <v>-131540.43793648406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224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93" t="s">
        <v>55</v>
      </c>
      <c r="B150" s="295" t="str">
        <f>TEXT($G$1, "[$-ko-KR]yyyy-mm-dd(ddd) ") &amp; "오전 00:00"</f>
        <v>2021-06-17(목) 오전 00:00</v>
      </c>
      <c r="C150" s="296"/>
      <c r="D150" s="255" t="str">
        <f>TEXT($G$1, "[$-ko-KR]yyyy-mm-dd(ddd) ") &amp; "오후 14:00"</f>
        <v>2021-06-17(목) 오후 14:00</v>
      </c>
      <c r="E150" s="256"/>
      <c r="F150" s="257"/>
      <c r="G150" s="255" t="str">
        <f>TEXT($G$1, "[$-ko-KR]yyyy-mm-dd(ddd) ") &amp; "오후 19:00"</f>
        <v>2021-06-17(목) 오후 19:00</v>
      </c>
      <c r="H150" s="256"/>
      <c r="I150" s="257"/>
      <c r="J150" s="255" t="str">
        <f>TEXT($G$1, "[$-ko-KR]yyyy-mm-dd(ddd) ") &amp; "오후 21:00"</f>
        <v>2021-06-17(목) 오후 21:00</v>
      </c>
      <c r="K150" s="256"/>
      <c r="L150" s="257"/>
      <c r="M150" s="255" t="str">
        <f>TEXT($G$1+1, "[$-ko-KR]yyyy-mm-dd(ddd) ") &amp; "오전 00:00"</f>
        <v>2021-06-18(금) 오전 00:00</v>
      </c>
      <c r="N150" s="256"/>
      <c r="O150" s="257"/>
      <c r="Q150" s="253"/>
      <c r="R150" s="253"/>
      <c r="S150" s="253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25" t="s">
        <v>58</v>
      </c>
      <c r="H151" s="226" t="s">
        <v>298</v>
      </c>
      <c r="I151" s="22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>
        <v>324</v>
      </c>
      <c r="H152" s="14">
        <f>IF(ISNUMBER(G152), (G152 - $B152) / $B152, "")</f>
        <v>2.2082018927444796E-2</v>
      </c>
      <c r="I152" s="100">
        <f>IF(ISNUMBER(G152), $B172 * H152, "")</f>
        <v>2208.2018927444797</v>
      </c>
      <c r="J152" s="13">
        <v>322</v>
      </c>
      <c r="K152" s="14">
        <f>IF(ISNUMBER(J152), (J152 - $B152) / $B152, "")</f>
        <v>1.5772870662460567E-2</v>
      </c>
      <c r="L152" s="16">
        <f>IF(ISNUMBER(J152), $B172 * K152, "")</f>
        <v>1577.2870662460566</v>
      </c>
      <c r="M152" s="29">
        <v>324</v>
      </c>
      <c r="N152" s="14">
        <f>IF(ISNUMBER(M152), (M152 - $B152) / $B152, "")</f>
        <v>2.2082018927444796E-2</v>
      </c>
      <c r="O152" s="16">
        <f>IF(ISNUMBER(M152), $B172 * N152, "")</f>
        <v>2208.2018927444797</v>
      </c>
      <c r="Q152" s="253"/>
      <c r="R152" s="253"/>
      <c r="S152" s="253"/>
    </row>
    <row r="153" spans="1:19" ht="17.25" thickBot="1">
      <c r="A153" s="162" t="s">
        <v>258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>
        <v>400</v>
      </c>
      <c r="H153" s="32">
        <f t="shared" ref="H153:H156" si="79">IF(ISNUMBER(G153), (G153 - $B153) / $B153, "")</f>
        <v>-4.9751243781094526E-3</v>
      </c>
      <c r="I153" s="101">
        <f>IF(ISNUMBER(G153), $B172 * H153, "")</f>
        <v>-497.51243781094524</v>
      </c>
      <c r="J153" s="15">
        <v>401</v>
      </c>
      <c r="K153" s="32">
        <f t="shared" ref="K153:K156" si="80">IF(ISNUMBER(J153), (J153 - $B153) / $B153, "")</f>
        <v>-2.4875621890547263E-3</v>
      </c>
      <c r="L153" s="18">
        <f>IF(ISNUMBER(J153), $B172 * K153, "")</f>
        <v>-248.75621890547262</v>
      </c>
      <c r="M153" s="31">
        <v>398</v>
      </c>
      <c r="N153" s="32">
        <f t="shared" ref="N153:N156" si="81">IF(ISNUMBER(M153), (M153 - $B153) / $B153, "")</f>
        <v>-9.9502487562189053E-3</v>
      </c>
      <c r="O153" s="18">
        <f>IF(ISNUMBER(M153), $B172 * N153, "")</f>
        <v>-995.02487562189049</v>
      </c>
      <c r="Q153" s="253"/>
      <c r="R153" s="253"/>
      <c r="S153" s="253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>
        <v>197</v>
      </c>
      <c r="H154" s="32">
        <f t="shared" si="79"/>
        <v>1.5463917525773196E-2</v>
      </c>
      <c r="I154" s="101">
        <f>IF(ISNUMBER(G154), $B172 * H154, "")</f>
        <v>1546.3917525773197</v>
      </c>
      <c r="J154" s="15">
        <v>195</v>
      </c>
      <c r="K154" s="32">
        <f t="shared" si="80"/>
        <v>5.1546391752577319E-3</v>
      </c>
      <c r="L154" s="18">
        <f>IF(ISNUMBER(J154), $B172 * K154, "")</f>
        <v>515.46391752577324</v>
      </c>
      <c r="M154" s="31">
        <v>194</v>
      </c>
      <c r="N154" s="32">
        <f t="shared" si="81"/>
        <v>0</v>
      </c>
      <c r="O154" s="18">
        <f>IF(ISNUMBER(M154), $B172 * N154, "")</f>
        <v>0</v>
      </c>
      <c r="Q154" s="258"/>
      <c r="R154" s="258"/>
      <c r="S154" s="258"/>
    </row>
    <row r="155" spans="1:19" ht="17.25" thickBot="1">
      <c r="A155" s="162" t="s">
        <v>246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>
        <v>249</v>
      </c>
      <c r="H155" s="32">
        <f t="shared" si="79"/>
        <v>-4.0000000000000001E-3</v>
      </c>
      <c r="I155" s="101">
        <f>IF(ISNUMBER(G155), $B172 * H155, "")</f>
        <v>-400</v>
      </c>
      <c r="J155" s="15">
        <v>247</v>
      </c>
      <c r="K155" s="32">
        <f t="shared" si="80"/>
        <v>-1.2E-2</v>
      </c>
      <c r="L155" s="18">
        <f>IF(ISNUMBER(J155), $B172 * K155, "")</f>
        <v>-1200</v>
      </c>
      <c r="M155" s="31">
        <v>250</v>
      </c>
      <c r="N155" s="32">
        <f t="shared" si="81"/>
        <v>0</v>
      </c>
      <c r="O155" s="18">
        <f>IF(ISNUMBER(M155), $B172 * N155, "")</f>
        <v>0</v>
      </c>
      <c r="Q155" s="258"/>
      <c r="R155" s="258"/>
      <c r="S155" s="258"/>
    </row>
    <row r="156" spans="1:19" ht="17.25" thickBot="1">
      <c r="A156" s="163" t="s">
        <v>262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>
        <v>482</v>
      </c>
      <c r="H156" s="21">
        <f t="shared" si="79"/>
        <v>1.0482180293501049E-2</v>
      </c>
      <c r="I156" s="105">
        <f>IF(ISNUMBER(G156), $B172 * H156, "")</f>
        <v>1048.2180293501049</v>
      </c>
      <c r="J156" s="20">
        <v>479</v>
      </c>
      <c r="K156" s="21">
        <f t="shared" si="80"/>
        <v>4.1928721174004195E-3</v>
      </c>
      <c r="L156" s="22">
        <f>IF(ISNUMBER(J156), $B172 * K156, "")</f>
        <v>419.28721174004193</v>
      </c>
      <c r="M156" s="30">
        <v>474</v>
      </c>
      <c r="N156" s="21">
        <f t="shared" si="81"/>
        <v>-6.2893081761006293E-3</v>
      </c>
      <c r="O156" s="22">
        <f>IF(ISNUMBER(M156), $B172 * N156, "")</f>
        <v>-628.93081761006295</v>
      </c>
      <c r="Q156" s="258"/>
      <c r="R156" s="258"/>
      <c r="S156" s="258"/>
    </row>
    <row r="157" spans="1:19" ht="17.25" thickBot="1">
      <c r="A157" s="162" t="s">
        <v>182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>
        <v>229</v>
      </c>
      <c r="H157" s="107">
        <f>IF(ISNUMBER(G157), (G157 - $B157) / $B157, "")</f>
        <v>4.3859649122807015E-3</v>
      </c>
      <c r="I157" s="110">
        <f>IF(ISNUMBER(G157), $B172 * H157, "")</f>
        <v>438.59649122807014</v>
      </c>
      <c r="J157" s="106">
        <v>230</v>
      </c>
      <c r="K157" s="107">
        <f>IF(ISNUMBER(J157), (J157 - $B157) / $B157, "")</f>
        <v>8.771929824561403E-3</v>
      </c>
      <c r="L157" s="108">
        <f>IF(ISNUMBER(J157), $B172 * K157, "")</f>
        <v>877.19298245614027</v>
      </c>
      <c r="M157" s="109">
        <v>227</v>
      </c>
      <c r="N157" s="107">
        <f>IF(ISNUMBER(M157), (M157 - $B157) / $B157, "")</f>
        <v>-4.3859649122807015E-3</v>
      </c>
      <c r="O157" s="108">
        <f>IF(ISNUMBER(M157), $B172 * N157, "")</f>
        <v>-438.59649122807014</v>
      </c>
      <c r="Q157" s="258"/>
      <c r="R157" s="258"/>
      <c r="S157" s="258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>
        <v>300</v>
      </c>
      <c r="H158" s="32">
        <f t="shared" ref="H158:H161" si="83">IF(ISNUMBER(G158), (G158 - $B158) / $B158, "")</f>
        <v>1.3513513513513514E-2</v>
      </c>
      <c r="I158" s="101">
        <f>IF(ISNUMBER(G158), $B172 * H158, "")</f>
        <v>1351.3513513513515</v>
      </c>
      <c r="J158" s="15">
        <v>300</v>
      </c>
      <c r="K158" s="32">
        <f t="shared" ref="K158:K161" si="84">IF(ISNUMBER(J158), (J158 - $B158) / $B158, "")</f>
        <v>1.3513513513513514E-2</v>
      </c>
      <c r="L158" s="18">
        <f>IF(ISNUMBER(J158), $B172 * K158, "")</f>
        <v>1351.3513513513515</v>
      </c>
      <c r="M158" s="31">
        <v>300</v>
      </c>
      <c r="N158" s="32">
        <f t="shared" ref="N158:N161" si="85">IF(ISNUMBER(M158), (M158 - $B158) / $B158, "")</f>
        <v>1.3513513513513514E-2</v>
      </c>
      <c r="O158" s="18">
        <f>IF(ISNUMBER(M158), $B172 * N158, "")</f>
        <v>1351.3513513513515</v>
      </c>
      <c r="Q158" s="258"/>
      <c r="R158" s="258"/>
      <c r="S158" s="258"/>
    </row>
    <row r="159" spans="1:19" ht="17.25" thickBot="1">
      <c r="A159" s="162" t="s">
        <v>192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>
        <v>956</v>
      </c>
      <c r="H159" s="32">
        <f t="shared" si="83"/>
        <v>8.4388185654008432E-3</v>
      </c>
      <c r="I159" s="101">
        <f>IF(ISNUMBER(G159), $B172 * H159, "")</f>
        <v>843.8818565400843</v>
      </c>
      <c r="J159" s="15">
        <v>954</v>
      </c>
      <c r="K159" s="32">
        <f t="shared" si="84"/>
        <v>6.3291139240506328E-3</v>
      </c>
      <c r="L159" s="18">
        <f>IF(ISNUMBER(J159), $B172 * K159, "")</f>
        <v>632.91139240506322</v>
      </c>
      <c r="M159" s="31">
        <v>951</v>
      </c>
      <c r="N159" s="32">
        <f t="shared" si="85"/>
        <v>3.1645569620253164E-3</v>
      </c>
      <c r="O159" s="18">
        <f>IF(ISNUMBER(M159), $B172 * N159, "")</f>
        <v>316.45569620253161</v>
      </c>
      <c r="Q159" s="258"/>
      <c r="R159" s="258"/>
      <c r="S159" s="258"/>
    </row>
    <row r="160" spans="1:19" ht="17.25" thickBot="1">
      <c r="A160" s="162" t="s">
        <v>280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>
        <v>815</v>
      </c>
      <c r="H160" s="32">
        <f t="shared" si="83"/>
        <v>1.7478152309612985E-2</v>
      </c>
      <c r="I160" s="101">
        <f>IF(ISNUMBER(G160), $B172 * H160, "")</f>
        <v>1747.8152309612985</v>
      </c>
      <c r="J160" s="15">
        <v>815</v>
      </c>
      <c r="K160" s="32">
        <f t="shared" si="84"/>
        <v>1.7478152309612985E-2</v>
      </c>
      <c r="L160" s="18">
        <f>IF(ISNUMBER(J160), $B172 * K160, "")</f>
        <v>1747.8152309612985</v>
      </c>
      <c r="M160" s="31">
        <v>811</v>
      </c>
      <c r="N160" s="32">
        <f t="shared" si="85"/>
        <v>1.2484394506866416E-2</v>
      </c>
      <c r="O160" s="18">
        <f>IF(ISNUMBER(M160), $B172 * N160, "")</f>
        <v>1248.4394506866415</v>
      </c>
      <c r="Q160" s="33"/>
      <c r="R160" s="33"/>
    </row>
    <row r="161" spans="1:19" ht="17.25" thickBot="1">
      <c r="A161" s="130" t="s">
        <v>226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210</v>
      </c>
      <c r="H161" s="25">
        <f t="shared" si="83"/>
        <v>-4.7393364928909956E-3</v>
      </c>
      <c r="I161" s="103">
        <f>IF(ISNUMBER(G161), $B172 * H161, "")</f>
        <v>-473.93364928909955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>
        <v>210</v>
      </c>
      <c r="N161" s="25">
        <f t="shared" si="85"/>
        <v>-4.7393364928909956E-3</v>
      </c>
      <c r="O161" s="104">
        <f>IF(ISNUMBER(M161), $B172 * N161, "")</f>
        <v>-473.93364928909955</v>
      </c>
      <c r="Q161" s="267"/>
      <c r="R161" s="268"/>
      <c r="S161" s="269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>
        <v>625</v>
      </c>
      <c r="H162" s="14">
        <f>IF(ISNUMBER(G162), (G162 - $B162) / $B162, "")</f>
        <v>9.4570928196147111E-2</v>
      </c>
      <c r="I162" s="100">
        <f>IF(ISNUMBER(G162), $B172 * H162, "")</f>
        <v>9457.0928196147106</v>
      </c>
      <c r="J162" s="13">
        <v>618</v>
      </c>
      <c r="K162" s="14">
        <f>IF(ISNUMBER(J162), (J162 - $B162) / $B162, "")</f>
        <v>8.2311733800350256E-2</v>
      </c>
      <c r="L162" s="16">
        <f>IF(ISNUMBER(J162), $B172 * K162, "")</f>
        <v>8231.1733800350248</v>
      </c>
      <c r="M162" s="29">
        <v>641</v>
      </c>
      <c r="N162" s="14">
        <f>IF(ISNUMBER(M162), (M162 - $B162) / $B162, "")</f>
        <v>0.12259194395796848</v>
      </c>
      <c r="O162" s="16">
        <f>IF(ISNUMBER(M162), $B172 * N162, "")</f>
        <v>12259.194395796847</v>
      </c>
      <c r="Q162" s="270"/>
      <c r="R162" s="271"/>
      <c r="S162" s="272"/>
    </row>
    <row r="163" spans="1:19" ht="17.25" thickBot="1">
      <c r="A163" s="162" t="s">
        <v>216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>
        <v>240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238</v>
      </c>
      <c r="K163" s="32">
        <f t="shared" ref="K163:K166" si="88">IF(ISNUMBER(J163), (J163 - $B163) / $B163, "")</f>
        <v>1.7094017094017096E-2</v>
      </c>
      <c r="L163" s="18">
        <f>IF(ISNUMBER(J163), $B172 * K163, "")</f>
        <v>1709.4017094017095</v>
      </c>
      <c r="M163" s="31">
        <v>239</v>
      </c>
      <c r="N163" s="32">
        <f t="shared" ref="N163:N166" si="89">IF(ISNUMBER(M163), (M163 - $B163) / $B163, "")</f>
        <v>2.1367521367521368E-2</v>
      </c>
      <c r="O163" s="18">
        <f>IF(ISNUMBER(M163), $B172 * N163, "")</f>
        <v>2136.7521367521367</v>
      </c>
      <c r="Q163" s="273"/>
      <c r="R163" s="274"/>
      <c r="S163" s="275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>
        <v>126</v>
      </c>
      <c r="H164" s="32">
        <f t="shared" si="87"/>
        <v>-3.8167938931297711E-2</v>
      </c>
      <c r="I164" s="101">
        <f>IF(ISNUMBER(G164), $B172 * H164, "")</f>
        <v>-3816.7938931297713</v>
      </c>
      <c r="J164" s="15">
        <v>126</v>
      </c>
      <c r="K164" s="32">
        <f t="shared" si="88"/>
        <v>-3.8167938931297711E-2</v>
      </c>
      <c r="L164" s="18">
        <f>IF(ISNUMBER(J164), $B172 * K164, "")</f>
        <v>-3816.7938931297713</v>
      </c>
      <c r="M164" s="31">
        <v>125</v>
      </c>
      <c r="N164" s="32">
        <f t="shared" si="89"/>
        <v>-4.5801526717557252E-2</v>
      </c>
      <c r="O164" s="18">
        <f>IF(ISNUMBER(M164), $B172 * N164, "")</f>
        <v>-4580.1526717557254</v>
      </c>
      <c r="Q164" s="258"/>
      <c r="R164" s="258"/>
      <c r="S164" s="258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>
        <v>240</v>
      </c>
      <c r="H165" s="32">
        <f t="shared" si="87"/>
        <v>4.8034934497816595E-2</v>
      </c>
      <c r="I165" s="101">
        <f>IF(ISNUMBER(G165), $B172 * H165, "")</f>
        <v>4803.4934497816594</v>
      </c>
      <c r="J165" s="15">
        <v>238</v>
      </c>
      <c r="K165" s="32">
        <f t="shared" si="88"/>
        <v>3.9301310043668124E-2</v>
      </c>
      <c r="L165" s="18">
        <f>IF(ISNUMBER(J165), $B172 * K165, "")</f>
        <v>3930.1310043668122</v>
      </c>
      <c r="M165" s="31">
        <v>238</v>
      </c>
      <c r="N165" s="32">
        <f t="shared" si="89"/>
        <v>3.9301310043668124E-2</v>
      </c>
      <c r="O165" s="18">
        <f>IF(ISNUMBER(M165), $B172 * N165, "")</f>
        <v>3930.1310043668122</v>
      </c>
      <c r="Q165" s="253"/>
      <c r="R165" s="253"/>
      <c r="S165" s="253"/>
    </row>
    <row r="166" spans="1:19" ht="17.25" thickBot="1">
      <c r="A166" s="163" t="s">
        <v>174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>
        <v>111</v>
      </c>
      <c r="H166" s="21">
        <f t="shared" si="87"/>
        <v>-8.2644628099173556E-2</v>
      </c>
      <c r="I166" s="105">
        <f>IF(ISNUMBER(G166), $B172 * H166, "")</f>
        <v>-8264.4628099173551</v>
      </c>
      <c r="J166" s="20">
        <v>112</v>
      </c>
      <c r="K166" s="21">
        <f t="shared" si="88"/>
        <v>-7.43801652892562E-2</v>
      </c>
      <c r="L166" s="22">
        <f>IF(ISNUMBER(J166), $B172 * K166, "")</f>
        <v>-7438.0165289256202</v>
      </c>
      <c r="M166" s="30">
        <v>112</v>
      </c>
      <c r="N166" s="21">
        <f t="shared" si="89"/>
        <v>-7.43801652892562E-2</v>
      </c>
      <c r="O166" s="22">
        <f>IF(ISNUMBER(M166), $B172 * N166, "")</f>
        <v>-7438.0165289256202</v>
      </c>
      <c r="Q166" s="253"/>
      <c r="R166" s="253"/>
      <c r="S166" s="253"/>
    </row>
    <row r="167" spans="1:19" ht="17.25" thickBot="1">
      <c r="A167" s="162" t="s">
        <v>284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>
        <v>196</v>
      </c>
      <c r="H167" s="107">
        <f>IF(ISNUMBER(G167), (G167 - $B167) / $B167, "")</f>
        <v>2.0833333333333332E-2</v>
      </c>
      <c r="I167" s="110">
        <f>IF(ISNUMBER(G167), $B172 * H167, "")</f>
        <v>2083.333333333333</v>
      </c>
      <c r="J167" s="106">
        <v>195</v>
      </c>
      <c r="K167" s="107">
        <f>IF(ISNUMBER(J167), (J167 - $B167) / $B167, "")</f>
        <v>1.5625E-2</v>
      </c>
      <c r="L167" s="108">
        <f>IF(ISNUMBER(J167), $B172 * K167, "")</f>
        <v>1562.5</v>
      </c>
      <c r="M167" s="109">
        <v>193</v>
      </c>
      <c r="N167" s="107">
        <f>IF(ISNUMBER(M167), (M167 - $B167) / $B167, "")</f>
        <v>5.208333333333333E-3</v>
      </c>
      <c r="O167" s="108">
        <f>IF(ISNUMBER(M167), $B172 * N167, "")</f>
        <v>520.83333333333326</v>
      </c>
      <c r="Q167" s="258"/>
      <c r="R167" s="258"/>
      <c r="S167" s="258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>
        <v>1025</v>
      </c>
      <c r="H168" s="32">
        <f t="shared" ref="H168:H171" si="91">IF(ISNUMBER(G168), (G168 - $B168) / $B168, "")</f>
        <v>0.29911280101394172</v>
      </c>
      <c r="I168" s="101">
        <f>IF(ISNUMBER(G168), $B172 * H168, "")</f>
        <v>29911.280101394172</v>
      </c>
      <c r="J168" s="15">
        <v>913</v>
      </c>
      <c r="K168" s="32">
        <f t="shared" ref="K168:K171" si="92">IF(ISNUMBER(J168), (J168 - $B168) / $B168, "")</f>
        <v>0.15716096324461343</v>
      </c>
      <c r="L168" s="18">
        <f>IF(ISNUMBER(J168), $B172 * K168, "")</f>
        <v>15716.096324461343</v>
      </c>
      <c r="M168" s="31">
        <v>856</v>
      </c>
      <c r="N168" s="32">
        <f t="shared" ref="N168:N171" si="93">IF(ISNUMBER(M168), (M168 - $B168) / $B168, "")</f>
        <v>8.4917617237008872E-2</v>
      </c>
      <c r="O168" s="18">
        <f>IF(ISNUMBER(M168), $B172 * N168, "")</f>
        <v>8491.7617237008872</v>
      </c>
      <c r="Q168" s="258"/>
      <c r="R168" s="258"/>
      <c r="S168" s="258"/>
    </row>
    <row r="169" spans="1:19" ht="17.25" thickBot="1">
      <c r="A169" s="162" t="s">
        <v>162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>
        <v>642</v>
      </c>
      <c r="H169" s="32">
        <f t="shared" si="91"/>
        <v>-0.12295081967213115</v>
      </c>
      <c r="I169" s="101">
        <f>IF(ISNUMBER(G169), $B172 * H169, "")</f>
        <v>-12295.081967213115</v>
      </c>
      <c r="J169" s="15">
        <v>616</v>
      </c>
      <c r="K169" s="32">
        <f t="shared" si="92"/>
        <v>-0.15846994535519127</v>
      </c>
      <c r="L169" s="18">
        <f>IF(ISNUMBER(J169), $B172 * K169, "")</f>
        <v>-15846.994535519127</v>
      </c>
      <c r="M169" s="31">
        <v>619</v>
      </c>
      <c r="N169" s="32">
        <f t="shared" si="93"/>
        <v>-0.15437158469945356</v>
      </c>
      <c r="O169" s="18">
        <f>IF(ISNUMBER(M169), $B172 * N169, "")</f>
        <v>-15437.158469945356</v>
      </c>
      <c r="Q169" s="258"/>
      <c r="R169" s="258"/>
      <c r="S169" s="258"/>
    </row>
    <row r="170" spans="1:19">
      <c r="A170" s="162" t="s">
        <v>252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>
        <v>85.2</v>
      </c>
      <c r="H170" s="32">
        <f t="shared" si="91"/>
        <v>-0.14799999999999996</v>
      </c>
      <c r="I170" s="101">
        <f>IF(ISNUMBER(G170), $B172 * H170, "")</f>
        <v>-14799.999999999996</v>
      </c>
      <c r="J170" s="15">
        <v>86.4</v>
      </c>
      <c r="K170" s="32">
        <f t="shared" si="92"/>
        <v>-0.13599999999999995</v>
      </c>
      <c r="L170" s="18">
        <f>IF(ISNUMBER(J170), $B172 * K170, "")</f>
        <v>-13599.999999999995</v>
      </c>
      <c r="M170" s="31">
        <v>85.2</v>
      </c>
      <c r="N170" s="32">
        <f t="shared" si="93"/>
        <v>-0.14799999999999996</v>
      </c>
      <c r="O170" s="18">
        <f>IF(ISNUMBER(M170), $B172 * N170, "")</f>
        <v>-14799.999999999996</v>
      </c>
      <c r="Q170" s="280"/>
      <c r="R170" s="281"/>
      <c r="S170" s="282"/>
    </row>
    <row r="171" spans="1:19" ht="17.25" thickBot="1">
      <c r="A171" s="130" t="s">
        <v>234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>
        <v>268</v>
      </c>
      <c r="H171" s="25">
        <f t="shared" si="91"/>
        <v>-0.12987012987012986</v>
      </c>
      <c r="I171" s="103">
        <f>IF(ISNUMBER(G171), $B172 * H171, "")</f>
        <v>-12987.012987012986</v>
      </c>
      <c r="J171" s="24">
        <v>263</v>
      </c>
      <c r="K171" s="25">
        <f t="shared" si="92"/>
        <v>-0.1461038961038961</v>
      </c>
      <c r="L171" s="104">
        <f>IF(ISNUMBER(J171), $B172 * K171, "")</f>
        <v>-14610.38961038961</v>
      </c>
      <c r="M171" s="102">
        <v>270</v>
      </c>
      <c r="N171" s="25">
        <f t="shared" si="93"/>
        <v>-0.12337662337662338</v>
      </c>
      <c r="O171" s="104">
        <f>IF(ISNUMBER(M171), $B172 * N171, "")</f>
        <v>-12337.662337662337</v>
      </c>
      <c r="Q171" s="283"/>
      <c r="R171" s="284"/>
      <c r="S171" s="285"/>
    </row>
    <row r="172" spans="1:19" ht="17.25" thickBot="1">
      <c r="A172" s="132" t="s">
        <v>300</v>
      </c>
      <c r="B172" s="291">
        <f>$B$37</f>
        <v>100000</v>
      </c>
      <c r="C172" s="292"/>
      <c r="D172" s="26" t="s">
        <v>301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301</v>
      </c>
      <c r="H172" s="27">
        <f>IF(COUNT(H152:H171), SUM(H152:H171) / COUNT(H152:H171), 0)</f>
        <v>2.2344805643029373E-3</v>
      </c>
      <c r="I172" s="28">
        <f>SUM(I152:I171)</f>
        <v>4468.9611286058825</v>
      </c>
      <c r="J172" s="26" t="s">
        <v>301</v>
      </c>
      <c r="K172" s="27">
        <f>IF(COUNT(K152:K171), SUM(K152:K171) / COUNT(K152:K171), 0)</f>
        <v>-9.2451696079594893E-3</v>
      </c>
      <c r="L172" s="28">
        <f>SUM(L152:L171)</f>
        <v>-18490.339215918979</v>
      </c>
      <c r="M172" s="26" t="s">
        <v>301</v>
      </c>
      <c r="N172" s="27">
        <f>IF(COUNT(N152:N171), SUM(N152:N171) / COUNT(N152:N171), 0)</f>
        <v>-1.2333177428551566E-2</v>
      </c>
      <c r="O172" s="28">
        <f>SUM(O152:O171)</f>
        <v>-24666.354857103135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224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93" t="s">
        <v>55</v>
      </c>
      <c r="B177" s="295" t="str">
        <f>TEXT($G$1, "[$-ko-KR]yyyy-mm-dd(ddd) ") &amp; "오전 00:00"</f>
        <v>2021-06-17(목) 오전 00:00</v>
      </c>
      <c r="C177" s="296"/>
      <c r="D177" s="255" t="str">
        <f>TEXT($G$1, "[$-ko-KR]yyyy-mm-dd(ddd) ") &amp; "오후 14:00"</f>
        <v>2021-06-17(목) 오후 14:00</v>
      </c>
      <c r="E177" s="256"/>
      <c r="F177" s="257"/>
      <c r="G177" s="255" t="str">
        <f>TEXT($G$1, "[$-ko-KR]yyyy-mm-dd(ddd) ") &amp; "오후 19:00"</f>
        <v>2021-06-17(목) 오후 19:00</v>
      </c>
      <c r="H177" s="256"/>
      <c r="I177" s="257"/>
      <c r="J177" s="255" t="str">
        <f>TEXT($G$1, "[$-ko-KR]yyyy-mm-dd(ddd) ") &amp; "오후 21:00"</f>
        <v>2021-06-17(목) 오후 21:00</v>
      </c>
      <c r="K177" s="256"/>
      <c r="L177" s="257"/>
      <c r="M177" s="255" t="str">
        <f>TEXT($G$1+1, "[$-ko-KR]yyyy-mm-dd(ddd) ") &amp; "오전 00:00"</f>
        <v>2021-06-18(금) 오전 00:00</v>
      </c>
      <c r="N177" s="256"/>
      <c r="O177" s="257"/>
      <c r="Q177" s="253"/>
      <c r="R177" s="253"/>
      <c r="S177" s="253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25" t="s">
        <v>58</v>
      </c>
      <c r="H178" s="226" t="s">
        <v>298</v>
      </c>
      <c r="I178" s="22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61" t="s">
        <v>284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>
        <v>196</v>
      </c>
      <c r="H179" s="14">
        <f>IF(ISNUMBER(G179), (G179 - $B179) / $B179, "")</f>
        <v>2.0833333333333332E-2</v>
      </c>
      <c r="I179" s="100">
        <f>IF(ISNUMBER(G179), $B199 * H179, "")</f>
        <v>2083.333333333333</v>
      </c>
      <c r="J179" s="13">
        <v>195</v>
      </c>
      <c r="K179" s="14">
        <f>IF(ISNUMBER(J179), (J179 - $B179) / $B179, "")</f>
        <v>1.5625E-2</v>
      </c>
      <c r="L179" s="16">
        <f>IF(ISNUMBER(J179), $B199 * K179, "")</f>
        <v>1562.5</v>
      </c>
      <c r="M179" s="29">
        <v>193</v>
      </c>
      <c r="N179" s="14">
        <f>IF(ISNUMBER(M179), (M179 - $B179) / $B179, "")</f>
        <v>5.208333333333333E-3</v>
      </c>
      <c r="O179" s="16">
        <f>IF(ISNUMBER(M179), $B199 * N179, "")</f>
        <v>520.83333333333326</v>
      </c>
      <c r="Q179" s="253"/>
      <c r="R179" s="253"/>
      <c r="S179" s="253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>
        <v>25.2</v>
      </c>
      <c r="H180" s="32">
        <f t="shared" ref="H180:H183" si="95">IF(ISNUMBER(G180), (G180 - $B180) / $B180, "")</f>
        <v>5.4393305439330575E-2</v>
      </c>
      <c r="I180" s="101">
        <f>IF(ISNUMBER(G180), $B199 * H180, "")</f>
        <v>5439.3305439330579</v>
      </c>
      <c r="J180" s="15">
        <v>24.8</v>
      </c>
      <c r="K180" s="32">
        <f t="shared" ref="K180:K183" si="96">IF(ISNUMBER(J180), (J180 - $B180) / $B180, "")</f>
        <v>3.7656903765690468E-2</v>
      </c>
      <c r="L180" s="18">
        <f>IF(ISNUMBER(J180), $B199 * K180, "")</f>
        <v>3765.6903765690467</v>
      </c>
      <c r="M180" s="31">
        <v>24.6</v>
      </c>
      <c r="N180" s="32">
        <f t="shared" ref="N180:N183" si="97">IF(ISNUMBER(M180), (M180 - $B180) / $B180, "")</f>
        <v>2.9288702928870414E-2</v>
      </c>
      <c r="O180" s="18">
        <f>IF(ISNUMBER(M180), $B199 * N180, "")</f>
        <v>2928.8702928870416</v>
      </c>
      <c r="Q180" s="253"/>
      <c r="R180" s="253"/>
      <c r="S180" s="253"/>
    </row>
    <row r="181" spans="1:19" ht="17.25" thickBot="1">
      <c r="A181" s="162" t="s">
        <v>222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>
        <v>9.7799999999999994</v>
      </c>
      <c r="H181" s="32">
        <f t="shared" si="95"/>
        <v>0.17125748502994009</v>
      </c>
      <c r="I181" s="101">
        <f>IF(ISNUMBER(G181), $B199 * H181, "")</f>
        <v>17125.748502994011</v>
      </c>
      <c r="J181" s="15">
        <v>9.99</v>
      </c>
      <c r="K181" s="32">
        <f t="shared" si="96"/>
        <v>0.1964071856287426</v>
      </c>
      <c r="L181" s="18">
        <f>IF(ISNUMBER(J181), $B199 * K181, "")</f>
        <v>19640.718562874259</v>
      </c>
      <c r="M181" s="31">
        <v>9.81</v>
      </c>
      <c r="N181" s="32">
        <f t="shared" si="97"/>
        <v>0.1748502994011977</v>
      </c>
      <c r="O181" s="18">
        <f>IF(ISNUMBER(M181), $B199 * N181, "")</f>
        <v>17485.02994011977</v>
      </c>
      <c r="Q181" s="258"/>
      <c r="R181" s="258"/>
      <c r="S181" s="258"/>
    </row>
    <row r="182" spans="1:19" ht="17.25" thickBot="1">
      <c r="A182" s="162" t="s">
        <v>212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>
        <v>54.3</v>
      </c>
      <c r="H182" s="32">
        <f t="shared" si="95"/>
        <v>5.5555555555555029E-3</v>
      </c>
      <c r="I182" s="101">
        <f>IF(ISNUMBER(G182), $B199 * H182, "")</f>
        <v>555.55555555555031</v>
      </c>
      <c r="J182" s="15">
        <v>53.9</v>
      </c>
      <c r="K182" s="32">
        <f t="shared" si="96"/>
        <v>-1.8518518518518782E-3</v>
      </c>
      <c r="L182" s="18">
        <f>IF(ISNUMBER(J182), $B199 * K182, "")</f>
        <v>-185.18518518518781</v>
      </c>
      <c r="M182" s="31">
        <v>53.3</v>
      </c>
      <c r="N182" s="32">
        <f t="shared" si="97"/>
        <v>-1.2962962962963016E-2</v>
      </c>
      <c r="O182" s="18">
        <f>IF(ISNUMBER(M182), $B199 * N182, "")</f>
        <v>-1296.2962962963015</v>
      </c>
      <c r="Q182" s="258"/>
      <c r="R182" s="258"/>
      <c r="S182" s="258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>
        <v>1275</v>
      </c>
      <c r="H183" s="21">
        <f t="shared" si="95"/>
        <v>8.9743589743589744E-2</v>
      </c>
      <c r="I183" s="105">
        <f>IF(ISNUMBER(G183), $B199 * H183, "")</f>
        <v>8974.3589743589746</v>
      </c>
      <c r="J183" s="20">
        <v>1280</v>
      </c>
      <c r="K183" s="21">
        <f t="shared" si="96"/>
        <v>9.4017094017094016E-2</v>
      </c>
      <c r="L183" s="22">
        <f>IF(ISNUMBER(J183), $B199 * K183, "")</f>
        <v>9401.7094017094023</v>
      </c>
      <c r="M183" s="30">
        <v>1325</v>
      </c>
      <c r="N183" s="21">
        <f t="shared" si="97"/>
        <v>0.13247863247863248</v>
      </c>
      <c r="O183" s="22">
        <f>IF(ISNUMBER(M183), $B199 * N183, "")</f>
        <v>13247.863247863248</v>
      </c>
      <c r="Q183" s="258"/>
      <c r="R183" s="258"/>
      <c r="S183" s="258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>
        <v>1025</v>
      </c>
      <c r="H184" s="107">
        <f>IF(ISNUMBER(G184), (G184 - $B184) / $B184, "")</f>
        <v>0.29911280101394172</v>
      </c>
      <c r="I184" s="110">
        <f>IF(ISNUMBER(G184), $B199 * H184, "")</f>
        <v>29911.280101394172</v>
      </c>
      <c r="J184" s="106">
        <v>913</v>
      </c>
      <c r="K184" s="107">
        <f>IF(ISNUMBER(J184), (J184 - $B184) / $B184, "")</f>
        <v>0.15716096324461343</v>
      </c>
      <c r="L184" s="108">
        <f>IF(ISNUMBER(J184), $B199 * K184, "")</f>
        <v>15716.096324461343</v>
      </c>
      <c r="M184" s="109">
        <v>856</v>
      </c>
      <c r="N184" s="107">
        <f>IF(ISNUMBER(M184), (M184 - $B184) / $B184, "")</f>
        <v>8.4917617237008872E-2</v>
      </c>
      <c r="O184" s="108">
        <f>IF(ISNUMBER(M184), $B199 * N184, "")</f>
        <v>8491.7617237008872</v>
      </c>
      <c r="Q184" s="258"/>
      <c r="R184" s="258"/>
      <c r="S184" s="258"/>
    </row>
    <row r="185" spans="1:19" ht="17.25" thickBot="1">
      <c r="A185" s="162" t="s">
        <v>248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>
        <v>1235</v>
      </c>
      <c r="H185" s="32">
        <f t="shared" ref="H185:H188" si="99">IF(ISNUMBER(G185), (G185 - $B185) / $B185, "")</f>
        <v>8.1632653061224497E-3</v>
      </c>
      <c r="I185" s="101">
        <f>IF(ISNUMBER(G185), $B199 * H185, "")</f>
        <v>816.32653061224494</v>
      </c>
      <c r="J185" s="15">
        <v>1220</v>
      </c>
      <c r="K185" s="32">
        <f t="shared" ref="K185:K188" si="100">IF(ISNUMBER(J185), (J185 - $B185) / $B185, "")</f>
        <v>-4.0816326530612249E-3</v>
      </c>
      <c r="L185" s="18">
        <f>IF(ISNUMBER(J185), $B199 * K185, "")</f>
        <v>-408.16326530612247</v>
      </c>
      <c r="M185" s="31">
        <v>1225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8"/>
      <c r="R185" s="258"/>
      <c r="S185" s="258"/>
    </row>
    <row r="186" spans="1:19" ht="17.25" thickBot="1">
      <c r="A186" s="162" t="s">
        <v>238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>
        <v>78.2</v>
      </c>
      <c r="H186" s="32">
        <f t="shared" si="99"/>
        <v>-0.10321100917431192</v>
      </c>
      <c r="I186" s="101">
        <f>IF(ISNUMBER(G186), $B199 * H186, "")</f>
        <v>-10321.100917431191</v>
      </c>
      <c r="J186" s="15">
        <v>79.099999999999994</v>
      </c>
      <c r="K186" s="32">
        <f t="shared" si="100"/>
        <v>-9.2889908256880829E-2</v>
      </c>
      <c r="L186" s="18">
        <f>IF(ISNUMBER(J186), $B199 * K186, "")</f>
        <v>-9288.9908256880826</v>
      </c>
      <c r="M186" s="31">
        <v>78.7</v>
      </c>
      <c r="N186" s="32">
        <f t="shared" si="101"/>
        <v>-9.7477064220183485E-2</v>
      </c>
      <c r="O186" s="18">
        <f>IF(ISNUMBER(M186), $B199 * N186, "")</f>
        <v>-9747.7064220183493</v>
      </c>
      <c r="Q186" s="258"/>
      <c r="R186" s="258"/>
      <c r="S186" s="258"/>
    </row>
    <row r="187" spans="1:19" ht="17.25" thickBot="1">
      <c r="A187" s="162" t="s">
        <v>162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>
        <v>642</v>
      </c>
      <c r="H187" s="32">
        <f t="shared" si="99"/>
        <v>-0.12295081967213115</v>
      </c>
      <c r="I187" s="101">
        <f>IF(ISNUMBER(G187), $B199 * H187, "")</f>
        <v>-12295.081967213115</v>
      </c>
      <c r="J187" s="15">
        <v>616</v>
      </c>
      <c r="K187" s="32">
        <f t="shared" si="100"/>
        <v>-0.15846994535519127</v>
      </c>
      <c r="L187" s="18">
        <f>IF(ISNUMBER(J187), $B199 * K187, "")</f>
        <v>-15846.994535519127</v>
      </c>
      <c r="M187" s="31">
        <v>619</v>
      </c>
      <c r="N187" s="32">
        <f t="shared" si="101"/>
        <v>-0.15437158469945356</v>
      </c>
      <c r="O187" s="18">
        <f>IF(ISNUMBER(M187), $B199 * N187, "")</f>
        <v>-15437.158469945356</v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>
        <v>19.5</v>
      </c>
      <c r="H188" s="25">
        <f t="shared" si="99"/>
        <v>-0.17372881355932207</v>
      </c>
      <c r="I188" s="103">
        <f>IF(ISNUMBER(G188), $B199 * H188, "")</f>
        <v>-17372.881355932208</v>
      </c>
      <c r="J188" s="24">
        <v>18.899999999999999</v>
      </c>
      <c r="K188" s="25">
        <f t="shared" si="100"/>
        <v>-0.19915254237288146</v>
      </c>
      <c r="L188" s="104">
        <f>IF(ISNUMBER(J188), $B199 * K188, "")</f>
        <v>-19915.254237288147</v>
      </c>
      <c r="M188" s="102">
        <v>18.899999999999999</v>
      </c>
      <c r="N188" s="25">
        <f t="shared" si="101"/>
        <v>-0.19915254237288146</v>
      </c>
      <c r="O188" s="104">
        <f>IF(ISNUMBER(M188), $B199 * N188, "")</f>
        <v>-19915.254237288147</v>
      </c>
      <c r="Q188" s="267"/>
      <c r="R188" s="268"/>
      <c r="S188" s="269"/>
    </row>
    <row r="189" spans="1:19">
      <c r="A189" s="161" t="s">
        <v>172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>
        <v>4.2300000000000004</v>
      </c>
      <c r="H189" s="14">
        <f>IF(ISNUMBER(G189), (G189 - $B189) / $B189, "")</f>
        <v>-0.12240663900414935</v>
      </c>
      <c r="I189" s="100">
        <f>IF(ISNUMBER(G189), $B199 * H189, "")</f>
        <v>-12240.663900414935</v>
      </c>
      <c r="J189" s="13">
        <v>4.13</v>
      </c>
      <c r="K189" s="14">
        <f>IF(ISNUMBER(J189), (J189 - $B189) / $B189, "")</f>
        <v>-0.14315352697095443</v>
      </c>
      <c r="L189" s="16">
        <f>IF(ISNUMBER(J189), $B199 * K189, "")</f>
        <v>-14315.352697095443</v>
      </c>
      <c r="M189" s="29">
        <v>4.0999999999999996</v>
      </c>
      <c r="N189" s="14">
        <f>IF(ISNUMBER(M189), (M189 - $B189) / $B189, "")</f>
        <v>-0.14937759336099599</v>
      </c>
      <c r="O189" s="16">
        <f>IF(ISNUMBER(M189), $B199 * N189, "")</f>
        <v>-14937.759336099598</v>
      </c>
      <c r="Q189" s="270"/>
      <c r="R189" s="271"/>
      <c r="S189" s="272"/>
    </row>
    <row r="190" spans="1:19" ht="17.25" thickBot="1">
      <c r="A190" s="162" t="s">
        <v>268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>
        <v>24.7</v>
      </c>
      <c r="H190" s="32">
        <f t="shared" ref="H190:H193" si="103">IF(ISNUMBER(G190), (G190 - $B190) / $B190, "")</f>
        <v>-7.4906367041198504E-2</v>
      </c>
      <c r="I190" s="101">
        <f>IF(ISNUMBER(G190), $B199 * H190, "")</f>
        <v>-7490.63670411985</v>
      </c>
      <c r="J190" s="15">
        <v>24.6</v>
      </c>
      <c r="K190" s="32">
        <f t="shared" ref="K190:K193" si="104">IF(ISNUMBER(J190), (J190 - $B190) / $B190, "")</f>
        <v>-7.8651685393258355E-2</v>
      </c>
      <c r="L190" s="18">
        <f>IF(ISNUMBER(J190), $B199 * K190, "")</f>
        <v>-7865.1685393258358</v>
      </c>
      <c r="M190" s="31">
        <v>24.8</v>
      </c>
      <c r="N190" s="32">
        <f t="shared" ref="N190:N193" si="105">IF(ISNUMBER(M190), (M190 - $B190) / $B190, "")</f>
        <v>-7.1161048689138529E-2</v>
      </c>
      <c r="O190" s="18">
        <f>IF(ISNUMBER(M190), $B199 * N190, "")</f>
        <v>-7116.1048689138524</v>
      </c>
      <c r="Q190" s="273"/>
      <c r="R190" s="274"/>
      <c r="S190" s="275"/>
    </row>
    <row r="191" spans="1:19" ht="17.25" thickBot="1">
      <c r="A191" s="162" t="s">
        <v>208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>
        <v>74</v>
      </c>
      <c r="H191" s="32">
        <f t="shared" si="103"/>
        <v>-0.17225950782997768</v>
      </c>
      <c r="I191" s="101">
        <f>IF(ISNUMBER(G191), $B199 * H191, "")</f>
        <v>-17225.950782997767</v>
      </c>
      <c r="J191" s="15">
        <v>72.7</v>
      </c>
      <c r="K191" s="32">
        <f t="shared" si="104"/>
        <v>-0.18680089485458615</v>
      </c>
      <c r="L191" s="18">
        <f>IF(ISNUMBER(J191), $B199 * K191, "")</f>
        <v>-18680.089485458615</v>
      </c>
      <c r="M191" s="31">
        <v>72</v>
      </c>
      <c r="N191" s="32">
        <f t="shared" si="105"/>
        <v>-0.19463087248322153</v>
      </c>
      <c r="O191" s="18">
        <f>IF(ISNUMBER(M191), $B199 * N191, "")</f>
        <v>-19463.087248322154</v>
      </c>
      <c r="Q191" s="258"/>
      <c r="R191" s="258"/>
      <c r="S191" s="258"/>
    </row>
    <row r="192" spans="1:19" ht="17.25" thickBot="1">
      <c r="A192" s="162" t="s">
        <v>254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>
        <v>17</v>
      </c>
      <c r="H192" s="32">
        <f t="shared" si="103"/>
        <v>-0.13265306122448986</v>
      </c>
      <c r="I192" s="101">
        <f>IF(ISNUMBER(G192), $B199 * H192, "")</f>
        <v>-13265.306122448987</v>
      </c>
      <c r="J192" s="15">
        <v>16.399999999999999</v>
      </c>
      <c r="K192" s="32">
        <f t="shared" si="104"/>
        <v>-0.16326530612244911</v>
      </c>
      <c r="L192" s="18">
        <f>IF(ISNUMBER(J192), $B199 * K192, "")</f>
        <v>-16326.530612244911</v>
      </c>
      <c r="M192" s="31">
        <v>16.399999999999999</v>
      </c>
      <c r="N192" s="32">
        <f t="shared" si="105"/>
        <v>-0.16326530612244911</v>
      </c>
      <c r="O192" s="18">
        <f>IF(ISNUMBER(M192), $B199 * N192, "")</f>
        <v>-16326.530612244911</v>
      </c>
      <c r="Q192" s="253"/>
      <c r="R192" s="253"/>
      <c r="S192" s="253"/>
    </row>
    <row r="193" spans="1:19" ht="17.25" thickBot="1">
      <c r="A193" s="163" t="s">
        <v>218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>
        <v>4.67</v>
      </c>
      <c r="H193" s="21">
        <f t="shared" si="103"/>
        <v>-0.15855855855855855</v>
      </c>
      <c r="I193" s="105">
        <f>IF(ISNUMBER(G193), $B199 * H193, "")</f>
        <v>-15855.855855855854</v>
      </c>
      <c r="J193" s="20">
        <v>4.55</v>
      </c>
      <c r="K193" s="21">
        <f t="shared" si="104"/>
        <v>-0.1801801801801802</v>
      </c>
      <c r="L193" s="22">
        <f>IF(ISNUMBER(J193), $B199 * K193, "")</f>
        <v>-18018.018018018021</v>
      </c>
      <c r="M193" s="30">
        <v>4.55</v>
      </c>
      <c r="N193" s="21">
        <f t="shared" si="105"/>
        <v>-0.1801801801801802</v>
      </c>
      <c r="O193" s="22">
        <f>IF(ISNUMBER(M193), $B199 * N193, "")</f>
        <v>-18018.018018018021</v>
      </c>
      <c r="Q193" s="253"/>
      <c r="R193" s="253"/>
      <c r="S193" s="253"/>
    </row>
    <row r="194" spans="1:19" ht="17.25" thickBot="1">
      <c r="A194" s="162" t="s">
        <v>236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>
        <v>15.8</v>
      </c>
      <c r="H194" s="107">
        <f>IF(ISNUMBER(G194), (G194 - $B194) / $B194, "")</f>
        <v>-0.10734463276836151</v>
      </c>
      <c r="I194" s="110">
        <f>IF(ISNUMBER(G194), $B199 * H194, "")</f>
        <v>-10734.463276836152</v>
      </c>
      <c r="J194" s="106">
        <v>15.5</v>
      </c>
      <c r="K194" s="107">
        <f>IF(ISNUMBER(J194), (J194 - $B194) / $B194, "")</f>
        <v>-0.12429378531073443</v>
      </c>
      <c r="L194" s="108">
        <f>IF(ISNUMBER(J194), $B199 * K194, "")</f>
        <v>-12429.378531073442</v>
      </c>
      <c r="M194" s="109">
        <v>15.1</v>
      </c>
      <c r="N194" s="107">
        <f>IF(ISNUMBER(M194), (M194 - $B194) / $B194, "")</f>
        <v>-0.14689265536723162</v>
      </c>
      <c r="O194" s="108">
        <f>IF(ISNUMBER(M194), $B199 * N194, "")</f>
        <v>-14689.265536723162</v>
      </c>
      <c r="Q194" s="258"/>
      <c r="R194" s="258"/>
      <c r="S194" s="258"/>
    </row>
    <row r="195" spans="1:19" ht="17.25" thickBot="1">
      <c r="A195" s="162" t="s">
        <v>250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>
        <v>53.1</v>
      </c>
      <c r="H195" s="32">
        <f t="shared" ref="H195:H198" si="107">IF(ISNUMBER(G195), (G195 - $B195) / $B195, "")</f>
        <v>-0.14216478190630044</v>
      </c>
      <c r="I195" s="101">
        <f>IF(ISNUMBER(G195), $B199 * H195, "")</f>
        <v>-14216.478190630045</v>
      </c>
      <c r="J195" s="15">
        <v>52.7</v>
      </c>
      <c r="K195" s="32">
        <f t="shared" ref="K195:K198" si="108">IF(ISNUMBER(J195), (J195 - $B195) / $B195, "")</f>
        <v>-0.1486268174474959</v>
      </c>
      <c r="L195" s="18">
        <f>IF(ISNUMBER(J195), $B199 * K195, "")</f>
        <v>-14862.681744749589</v>
      </c>
      <c r="M195" s="31">
        <v>53.1</v>
      </c>
      <c r="N195" s="32">
        <f t="shared" ref="N195:N198" si="109">IF(ISNUMBER(M195), (M195 - $B195) / $B195, "")</f>
        <v>-0.14216478190630044</v>
      </c>
      <c r="O195" s="18">
        <f>IF(ISNUMBER(M195), $B199 * N195, "")</f>
        <v>-14216.478190630045</v>
      </c>
      <c r="Q195" s="258"/>
      <c r="R195" s="258"/>
      <c r="S195" s="258"/>
    </row>
    <row r="196" spans="1:19" ht="17.25" thickBot="1">
      <c r="A196" s="162" t="s">
        <v>282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>
        <v>49.2</v>
      </c>
      <c r="H196" s="32">
        <f t="shared" si="107"/>
        <v>-0.10869565217391304</v>
      </c>
      <c r="I196" s="101">
        <f>IF(ISNUMBER(G196), $B199 * H196, "")</f>
        <v>-10869.565217391304</v>
      </c>
      <c r="J196" s="15">
        <v>47.9</v>
      </c>
      <c r="K196" s="32">
        <f t="shared" si="108"/>
        <v>-0.13224637681159426</v>
      </c>
      <c r="L196" s="18">
        <f>IF(ISNUMBER(J196), $B199 * K196, "")</f>
        <v>-13224.637681159425</v>
      </c>
      <c r="M196" s="31">
        <v>48</v>
      </c>
      <c r="N196" s="32">
        <f t="shared" si="109"/>
        <v>-0.1304347826086957</v>
      </c>
      <c r="O196" s="18">
        <f>IF(ISNUMBER(M196), $B199 * N196, "")</f>
        <v>-13043.47826086957</v>
      </c>
      <c r="Q196" s="258"/>
      <c r="R196" s="258"/>
      <c r="S196" s="258"/>
    </row>
    <row r="197" spans="1:19">
      <c r="A197" s="162" t="s">
        <v>252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>
        <v>85.2</v>
      </c>
      <c r="H197" s="32">
        <f t="shared" si="107"/>
        <v>-0.14799999999999996</v>
      </c>
      <c r="I197" s="101">
        <f>IF(ISNUMBER(G197), $B199 * H197, "")</f>
        <v>-14799.999999999996</v>
      </c>
      <c r="J197" s="15">
        <v>86.4</v>
      </c>
      <c r="K197" s="32">
        <f t="shared" si="108"/>
        <v>-0.13599999999999995</v>
      </c>
      <c r="L197" s="18">
        <f>IF(ISNUMBER(J197), $B199 * K197, "")</f>
        <v>-13599.999999999995</v>
      </c>
      <c r="M197" s="31">
        <v>85.2</v>
      </c>
      <c r="N197" s="32">
        <f t="shared" si="109"/>
        <v>-0.14799999999999996</v>
      </c>
      <c r="O197" s="18">
        <f>IF(ISNUMBER(M197), $B199 * N197, "")</f>
        <v>-14799.999999999996</v>
      </c>
      <c r="Q197" s="280"/>
      <c r="R197" s="281"/>
      <c r="S197" s="282"/>
    </row>
    <row r="198" spans="1:19" ht="17.25" thickBot="1">
      <c r="A198" s="130" t="s">
        <v>234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>
        <v>268</v>
      </c>
      <c r="H198" s="25">
        <f t="shared" si="107"/>
        <v>-0.12987012987012986</v>
      </c>
      <c r="I198" s="103">
        <f>IF(ISNUMBER(G198), $B199 * H198, "")</f>
        <v>-12987.012987012986</v>
      </c>
      <c r="J198" s="24">
        <v>263</v>
      </c>
      <c r="K198" s="25">
        <f t="shared" si="108"/>
        <v>-0.1461038961038961</v>
      </c>
      <c r="L198" s="104">
        <f>IF(ISNUMBER(J198), $B199 * K198, "")</f>
        <v>-14610.38961038961</v>
      </c>
      <c r="M198" s="102">
        <v>270</v>
      </c>
      <c r="N198" s="25">
        <f t="shared" si="109"/>
        <v>-0.12337662337662338</v>
      </c>
      <c r="O198" s="104">
        <f>IF(ISNUMBER(M198), $B199 * N198, "")</f>
        <v>-12337.662337662337</v>
      </c>
      <c r="Q198" s="283"/>
      <c r="R198" s="284"/>
      <c r="S198" s="285"/>
    </row>
    <row r="199" spans="1:19" ht="17.25" thickBot="1">
      <c r="A199" s="132" t="s">
        <v>300</v>
      </c>
      <c r="B199" s="291">
        <f>$B$37</f>
        <v>100000</v>
      </c>
      <c r="C199" s="292"/>
      <c r="D199" s="26" t="s">
        <v>301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301</v>
      </c>
      <c r="H199" s="27">
        <f>IF(COUNT(H179:H198), SUM(H179:H198) / COUNT(H179:H198), 0)</f>
        <v>-5.2384531868051532E-2</v>
      </c>
      <c r="I199" s="28">
        <f>SUM(I179:I198)</f>
        <v>-104769.06373610305</v>
      </c>
      <c r="J199" s="26" t="s">
        <v>301</v>
      </c>
      <c r="K199" s="27">
        <f>IF(COUNT(K179:K198), SUM(K179:K198) / COUNT(K179:K198), 0)</f>
        <v>-6.9745060151443744E-2</v>
      </c>
      <c r="L199" s="28">
        <f>SUM(L179:L198)</f>
        <v>-139490.12030288749</v>
      </c>
      <c r="M199" s="26" t="s">
        <v>301</v>
      </c>
      <c r="N199" s="27">
        <f>IF(COUNT(N179:N198), SUM(N179:N198) / COUNT(N179:N198), 0)</f>
        <v>-7.4335220648563766E-2</v>
      </c>
      <c r="O199" s="28">
        <f>SUM(O179:O198)</f>
        <v>-148670.44129712752</v>
      </c>
      <c r="Q199" s="286"/>
      <c r="R199" s="287"/>
      <c r="S199" s="28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0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9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8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7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6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5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4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3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2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381" priority="169">
      <formula>AND($N17 &gt; 0, ISNUMBER($N17))</formula>
    </cfRule>
    <cfRule type="expression" dxfId="380" priority="170">
      <formula>AND($N17 = 0 * ISNUMBER($N17))</formula>
    </cfRule>
    <cfRule type="expression" dxfId="379" priority="171">
      <formula>AND($N17 &lt; 0, ISNUMBER($N17))</formula>
    </cfRule>
  </conditionalFormatting>
  <conditionalFormatting sqref="A21:F36 B17:F20">
    <cfRule type="expression" dxfId="378" priority="178">
      <formula>AND($E17 &gt; 0, ISNUMBER($E17))</formula>
    </cfRule>
    <cfRule type="expression" dxfId="377" priority="179">
      <formula>AND($E17 = 0 * ISNUMBER($E17))</formula>
    </cfRule>
    <cfRule type="expression" dxfId="376" priority="180">
      <formula>AND($E17 &lt; 0, ISNUMBER($E17))</formula>
    </cfRule>
  </conditionalFormatting>
  <conditionalFormatting sqref="A21:C36 G17:I36 B17:C20">
    <cfRule type="expression" dxfId="375" priority="175">
      <formula>AND($H17 &gt; 0, ISNUMBER($H17))</formula>
    </cfRule>
    <cfRule type="expression" dxfId="374" priority="176">
      <formula>AND($H17 = 0 * ISNUMBER($H17))</formula>
    </cfRule>
    <cfRule type="expression" dxfId="373" priority="177">
      <formula>AND($H17 &lt; 0, ISNUMBER($H17))</formula>
    </cfRule>
  </conditionalFormatting>
  <conditionalFormatting sqref="A21:C36 J17:L36 B17:C20">
    <cfRule type="expression" dxfId="372" priority="172">
      <formula>AND($K17 &gt; 0, ISNUMBER($K17))</formula>
    </cfRule>
    <cfRule type="expression" dxfId="371" priority="173">
      <formula>AND($K17 = 0 * ISNUMBER($K17))</formula>
    </cfRule>
    <cfRule type="expression" dxfId="370" priority="174">
      <formula>AND($K17 &lt; 0, ISNUMBER($K17))</formula>
    </cfRule>
  </conditionalFormatting>
  <conditionalFormatting sqref="D15:F16 E37:F37">
    <cfRule type="expression" dxfId="369" priority="166">
      <formula>$E$37 &gt; 0</formula>
    </cfRule>
    <cfRule type="expression" dxfId="368" priority="167">
      <formula>$E$37 = 0</formula>
    </cfRule>
    <cfRule type="expression" dxfId="367" priority="168">
      <formula>$E$37 &lt; 0</formula>
    </cfRule>
  </conditionalFormatting>
  <conditionalFormatting sqref="G15:I16 H37:I37">
    <cfRule type="expression" dxfId="366" priority="163">
      <formula>$H$37 &gt; 0</formula>
    </cfRule>
    <cfRule type="expression" dxfId="365" priority="164">
      <formula>$H$37 = 0</formula>
    </cfRule>
    <cfRule type="expression" dxfId="364" priority="165">
      <formula>$H$37 &lt; 0</formula>
    </cfRule>
  </conditionalFormatting>
  <conditionalFormatting sqref="J15:L16 K37:L37">
    <cfRule type="expression" dxfId="363" priority="160">
      <formula>$K$37 &gt; 0</formula>
    </cfRule>
    <cfRule type="expression" dxfId="362" priority="161">
      <formula>$K$37 = 0</formula>
    </cfRule>
    <cfRule type="expression" dxfId="361" priority="162">
      <formula>$K$37 &lt; 0</formula>
    </cfRule>
  </conditionalFormatting>
  <conditionalFormatting sqref="M15:O16 N37:O37">
    <cfRule type="expression" dxfId="360" priority="157">
      <formula>$N$37 &gt; 0</formula>
    </cfRule>
    <cfRule type="expression" dxfId="359" priority="158">
      <formula>$N$37 = 0</formula>
    </cfRule>
    <cfRule type="expression" dxfId="358" priority="159">
      <formula>$N$37 &lt; 0</formula>
    </cfRule>
  </conditionalFormatting>
  <conditionalFormatting sqref="A44:C63 M44:O63">
    <cfRule type="expression" dxfId="357" priority="145">
      <formula>AND($N44 &gt; 0, ISNUMBER($N44))</formula>
    </cfRule>
    <cfRule type="expression" dxfId="356" priority="146">
      <formula>AND($N44 = 0 * ISNUMBER($N44))</formula>
    </cfRule>
    <cfRule type="expression" dxfId="355" priority="147">
      <formula>AND($N44 &lt; 0, ISNUMBER($N44))</formula>
    </cfRule>
  </conditionalFormatting>
  <conditionalFormatting sqref="A44:F63">
    <cfRule type="expression" dxfId="354" priority="154">
      <formula>AND($E44 &gt; 0, ISNUMBER($E44))</formula>
    </cfRule>
    <cfRule type="expression" dxfId="353" priority="155">
      <formula>AND($E44 = 0 * ISNUMBER($E44))</formula>
    </cfRule>
    <cfRule type="expression" dxfId="352" priority="156">
      <formula>AND($E44 &lt; 0, ISNUMBER($E44))</formula>
    </cfRule>
  </conditionalFormatting>
  <conditionalFormatting sqref="A44:C63 G44:I63">
    <cfRule type="expression" dxfId="351" priority="151">
      <formula>AND($H44 &gt; 0, ISNUMBER($H44))</formula>
    </cfRule>
    <cfRule type="expression" dxfId="350" priority="152">
      <formula>AND($H44 = 0 * ISNUMBER($H44))</formula>
    </cfRule>
    <cfRule type="expression" dxfId="349" priority="153">
      <formula>AND($H44 &lt; 0, ISNUMBER($H44))</formula>
    </cfRule>
  </conditionalFormatting>
  <conditionalFormatting sqref="A44:C63 J44:L63">
    <cfRule type="expression" dxfId="348" priority="148">
      <formula>AND($K44 &gt; 0, ISNUMBER($K44))</formula>
    </cfRule>
    <cfRule type="expression" dxfId="347" priority="149">
      <formula>AND($K44 = 0 * ISNUMBER($K44))</formula>
    </cfRule>
    <cfRule type="expression" dxfId="346" priority="150">
      <formula>AND($K44 &lt; 0, ISNUMBER($K44))</formula>
    </cfRule>
  </conditionalFormatting>
  <conditionalFormatting sqref="D42:F43 E64:F64">
    <cfRule type="expression" dxfId="345" priority="142">
      <formula>$E$64 &gt; 0</formula>
    </cfRule>
    <cfRule type="expression" dxfId="344" priority="143">
      <formula>$E$64 = 0</formula>
    </cfRule>
    <cfRule type="expression" dxfId="343" priority="144">
      <formula>$E$64 &lt; 0</formula>
    </cfRule>
  </conditionalFormatting>
  <conditionalFormatting sqref="G42:I43 H64:I64">
    <cfRule type="expression" dxfId="342" priority="139">
      <formula>$H$64 &gt; 0</formula>
    </cfRule>
    <cfRule type="expression" dxfId="341" priority="140">
      <formula>$H$64 = 0</formula>
    </cfRule>
    <cfRule type="expression" dxfId="340" priority="141">
      <formula>$H$64 &lt; 0</formula>
    </cfRule>
  </conditionalFormatting>
  <conditionalFormatting sqref="J42:L43 K64:L64">
    <cfRule type="expression" dxfId="339" priority="136">
      <formula>$K$64 &gt; 0</formula>
    </cfRule>
    <cfRule type="expression" dxfId="338" priority="137">
      <formula>$K$64 = 0</formula>
    </cfRule>
    <cfRule type="expression" dxfId="337" priority="138">
      <formula>$K$64 &lt; 0</formula>
    </cfRule>
  </conditionalFormatting>
  <conditionalFormatting sqref="M42:O43 N64:O64">
    <cfRule type="expression" dxfId="336" priority="133">
      <formula>$N$64 &gt; 0</formula>
    </cfRule>
    <cfRule type="expression" dxfId="335" priority="134">
      <formula>$N$64 = 0</formula>
    </cfRule>
    <cfRule type="expression" dxfId="334" priority="135">
      <formula>$N$64 &lt; 0</formula>
    </cfRule>
  </conditionalFormatting>
  <conditionalFormatting sqref="A71:C90 M71:O90">
    <cfRule type="expression" dxfId="333" priority="121">
      <formula>AND($N71 &gt; 0, ISNUMBER($N71))</formula>
    </cfRule>
    <cfRule type="expression" dxfId="332" priority="122">
      <formula>AND($N71 = 0 * ISNUMBER($N71))</formula>
    </cfRule>
    <cfRule type="expression" dxfId="331" priority="123">
      <formula>AND($N71 &lt; 0, ISNUMBER($N71))</formula>
    </cfRule>
  </conditionalFormatting>
  <conditionalFormatting sqref="A71:F90">
    <cfRule type="expression" dxfId="330" priority="130">
      <formula>AND($E71 &gt; 0, ISNUMBER($E71))</formula>
    </cfRule>
    <cfRule type="expression" dxfId="329" priority="131">
      <formula>AND($E71 = 0 * ISNUMBER($E71))</formula>
    </cfRule>
    <cfRule type="expression" dxfId="328" priority="132">
      <formula>AND($E71 &lt; 0, ISNUMBER($E71))</formula>
    </cfRule>
  </conditionalFormatting>
  <conditionalFormatting sqref="A71:C90 G71:I90">
    <cfRule type="expression" dxfId="327" priority="127">
      <formula>AND($H71 &gt; 0, ISNUMBER($H71))</formula>
    </cfRule>
    <cfRule type="expression" dxfId="326" priority="128">
      <formula>AND($H71 = 0 * ISNUMBER($H71))</formula>
    </cfRule>
    <cfRule type="expression" dxfId="325" priority="129">
      <formula>AND($H71 &lt; 0, ISNUMBER($H71))</formula>
    </cfRule>
  </conditionalFormatting>
  <conditionalFormatting sqref="A71:C90 J71:L90">
    <cfRule type="expression" dxfId="324" priority="124">
      <formula>AND($K71 &gt; 0, ISNUMBER($K71))</formula>
    </cfRule>
    <cfRule type="expression" dxfId="323" priority="125">
      <formula>AND($K71 = 0 * ISNUMBER($K71))</formula>
    </cfRule>
    <cfRule type="expression" dxfId="322" priority="126">
      <formula>AND($K71 &lt; 0, ISNUMBER($K71))</formula>
    </cfRule>
  </conditionalFormatting>
  <conditionalFormatting sqref="D69:F70 E91:F91">
    <cfRule type="expression" dxfId="321" priority="118">
      <formula>$E$91 &gt; 0</formula>
    </cfRule>
    <cfRule type="expression" dxfId="320" priority="119">
      <formula>$E$91 = 0</formula>
    </cfRule>
    <cfRule type="expression" dxfId="319" priority="120">
      <formula>$E$91 &lt; 0</formula>
    </cfRule>
  </conditionalFormatting>
  <conditionalFormatting sqref="G69:I70 H91:I91">
    <cfRule type="expression" dxfId="318" priority="115">
      <formula>$H$91 &gt; 0</formula>
    </cfRule>
    <cfRule type="expression" dxfId="317" priority="116">
      <formula>$H$91 = 0</formula>
    </cfRule>
    <cfRule type="expression" dxfId="316" priority="117">
      <formula>$H$91 &lt; 0</formula>
    </cfRule>
  </conditionalFormatting>
  <conditionalFormatting sqref="J69:L70 K91:L91">
    <cfRule type="expression" dxfId="315" priority="112">
      <formula>$K$91 &gt; 0</formula>
    </cfRule>
    <cfRule type="expression" dxfId="314" priority="113">
      <formula>$K$91 = 0</formula>
    </cfRule>
    <cfRule type="expression" dxfId="313" priority="114">
      <formula>$K$91 &lt; 0</formula>
    </cfRule>
  </conditionalFormatting>
  <conditionalFormatting sqref="M69:O70 N91:O91">
    <cfRule type="expression" dxfId="312" priority="109">
      <formula>$N$91 &gt; 0</formula>
    </cfRule>
    <cfRule type="expression" dxfId="311" priority="110">
      <formula>$N$91 = 0</formula>
    </cfRule>
    <cfRule type="expression" dxfId="310" priority="111">
      <formula>$N$91 &lt; 0</formula>
    </cfRule>
  </conditionalFormatting>
  <conditionalFormatting sqref="A98:C117 M98:O117">
    <cfRule type="expression" dxfId="309" priority="97">
      <formula>AND($N98 &gt; 0, ISNUMBER($N98))</formula>
    </cfRule>
    <cfRule type="expression" dxfId="308" priority="98">
      <formula>AND($N98 = 0 * ISNUMBER($N98))</formula>
    </cfRule>
    <cfRule type="expression" dxfId="307" priority="99">
      <formula>AND($N98 &lt; 0, ISNUMBER($N98))</formula>
    </cfRule>
  </conditionalFormatting>
  <conditionalFormatting sqref="A98:F117">
    <cfRule type="expression" dxfId="306" priority="106">
      <formula>AND($E98 &gt; 0, ISNUMBER($E98))</formula>
    </cfRule>
    <cfRule type="expression" dxfId="305" priority="107">
      <formula>AND($E98 = 0 * ISNUMBER($E98))</formula>
    </cfRule>
    <cfRule type="expression" dxfId="304" priority="108">
      <formula>AND($E98 &lt; 0, ISNUMBER($E98))</formula>
    </cfRule>
  </conditionalFormatting>
  <conditionalFormatting sqref="A98:C117 G98:I117">
    <cfRule type="expression" dxfId="303" priority="103">
      <formula>AND($H98 &gt; 0, ISNUMBER($H98))</formula>
    </cfRule>
    <cfRule type="expression" dxfId="302" priority="104">
      <formula>AND($H98 = 0 * ISNUMBER($H98))</formula>
    </cfRule>
    <cfRule type="expression" dxfId="301" priority="105">
      <formula>AND($H98 &lt; 0, ISNUMBER($H98))</formula>
    </cfRule>
  </conditionalFormatting>
  <conditionalFormatting sqref="A98:C117 J98:L117">
    <cfRule type="expression" dxfId="300" priority="100">
      <formula>AND($K98 &gt; 0, ISNUMBER($K98))</formula>
    </cfRule>
    <cfRule type="expression" dxfId="299" priority="101">
      <formula>AND($K98 = 0 * ISNUMBER($K98))</formula>
    </cfRule>
    <cfRule type="expression" dxfId="298" priority="102">
      <formula>AND($K98 &lt; 0, ISNUMBER($K98))</formula>
    </cfRule>
  </conditionalFormatting>
  <conditionalFormatting sqref="D96:F97 E118:F118">
    <cfRule type="expression" dxfId="297" priority="94">
      <formula>$E$118 &gt; 0</formula>
    </cfRule>
    <cfRule type="expression" dxfId="296" priority="95">
      <formula>$E$118 = 0</formula>
    </cfRule>
    <cfRule type="expression" dxfId="295" priority="96">
      <formula>$E$118 &lt; 0</formula>
    </cfRule>
  </conditionalFormatting>
  <conditionalFormatting sqref="G96:I97 H118:I118">
    <cfRule type="expression" dxfId="294" priority="91">
      <formula>$H$118 &gt; 0</formula>
    </cfRule>
    <cfRule type="expression" dxfId="293" priority="92">
      <formula>$H$118 = 0</formula>
    </cfRule>
    <cfRule type="expression" dxfId="292" priority="93">
      <formula>$H$118 &lt; 0</formula>
    </cfRule>
  </conditionalFormatting>
  <conditionalFormatting sqref="J96:L97 K118:L118">
    <cfRule type="expression" dxfId="291" priority="88">
      <formula>$K$118 &gt; 0</formula>
    </cfRule>
    <cfRule type="expression" dxfId="290" priority="89">
      <formula>$K$118 = 0</formula>
    </cfRule>
    <cfRule type="expression" dxfId="289" priority="90">
      <formula>$K$118 &lt; 0</formula>
    </cfRule>
  </conditionalFormatting>
  <conditionalFormatting sqref="M96:O97 N118:O118">
    <cfRule type="expression" dxfId="288" priority="85">
      <formula>$N$118 &gt; 0</formula>
    </cfRule>
    <cfRule type="expression" dxfId="287" priority="86">
      <formula>$N$118 = 0</formula>
    </cfRule>
    <cfRule type="expression" dxfId="286" priority="87">
      <formula>$N$118 &lt; 0</formula>
    </cfRule>
  </conditionalFormatting>
  <conditionalFormatting sqref="A125:C144 M125:O144">
    <cfRule type="expression" dxfId="285" priority="73">
      <formula>AND($N125 &gt; 0, ISNUMBER($N125))</formula>
    </cfRule>
    <cfRule type="expression" dxfId="284" priority="74">
      <formula>AND($N125 = 0 * ISNUMBER($N125))</formula>
    </cfRule>
    <cfRule type="expression" dxfId="283" priority="75">
      <formula>AND($N125 &lt; 0, ISNUMBER($N125))</formula>
    </cfRule>
  </conditionalFormatting>
  <conditionalFormatting sqref="A125:F144">
    <cfRule type="expression" dxfId="282" priority="82">
      <formula>AND($E125 &gt; 0, ISNUMBER($E125))</formula>
    </cfRule>
    <cfRule type="expression" dxfId="281" priority="83">
      <formula>AND($E125 = 0 * ISNUMBER($E125))</formula>
    </cfRule>
    <cfRule type="expression" dxfId="280" priority="84">
      <formula>AND($E125 &lt; 0, ISNUMBER($E125))</formula>
    </cfRule>
  </conditionalFormatting>
  <conditionalFormatting sqref="A125:C144 G125:I144">
    <cfRule type="expression" dxfId="279" priority="79">
      <formula>AND($H125 &gt; 0, ISNUMBER($H125))</formula>
    </cfRule>
    <cfRule type="expression" dxfId="278" priority="80">
      <formula>AND($H125 = 0 * ISNUMBER($H125))</formula>
    </cfRule>
    <cfRule type="expression" dxfId="277" priority="81">
      <formula>AND($H125 &lt; 0, ISNUMBER($H125))</formula>
    </cfRule>
  </conditionalFormatting>
  <conditionalFormatting sqref="A125:C144 J125:L144">
    <cfRule type="expression" dxfId="276" priority="76">
      <formula>AND($K125 &gt; 0, ISNUMBER($K125))</formula>
    </cfRule>
    <cfRule type="expression" dxfId="275" priority="77">
      <formula>AND($K125 = 0 * ISNUMBER($K125))</formula>
    </cfRule>
    <cfRule type="expression" dxfId="274" priority="78">
      <formula>AND($K125 &lt; 0, ISNUMBER($K125))</formula>
    </cfRule>
  </conditionalFormatting>
  <conditionalFormatting sqref="D123:F124 E145:F145">
    <cfRule type="expression" dxfId="273" priority="70">
      <formula>$E$145 &gt; 0</formula>
    </cfRule>
    <cfRule type="expression" dxfId="272" priority="71">
      <formula>$E$145 = 0</formula>
    </cfRule>
    <cfRule type="expression" dxfId="271" priority="72">
      <formula>$E$145 &lt; 0</formula>
    </cfRule>
  </conditionalFormatting>
  <conditionalFormatting sqref="G123:I124 H145:I145">
    <cfRule type="expression" dxfId="270" priority="67">
      <formula>$H$145 &gt; 0</formula>
    </cfRule>
    <cfRule type="expression" dxfId="269" priority="68">
      <formula>$H$145 = 0</formula>
    </cfRule>
    <cfRule type="expression" dxfId="268" priority="69">
      <formula>$H$145 &lt; 0</formula>
    </cfRule>
  </conditionalFormatting>
  <conditionalFormatting sqref="J123:L124 K145:L145">
    <cfRule type="expression" dxfId="267" priority="64">
      <formula>$K$145 &gt; 0</formula>
    </cfRule>
    <cfRule type="expression" dxfId="266" priority="65">
      <formula>$K$145 = 0</formula>
    </cfRule>
    <cfRule type="expression" dxfId="265" priority="66">
      <formula>$K$145 &lt; 0</formula>
    </cfRule>
  </conditionalFormatting>
  <conditionalFormatting sqref="M123:O124 N145:O145">
    <cfRule type="expression" dxfId="264" priority="61">
      <formula>$N$145 &gt; 0</formula>
    </cfRule>
    <cfRule type="expression" dxfId="263" priority="62">
      <formula>$N$145 = 0</formula>
    </cfRule>
    <cfRule type="expression" dxfId="262" priority="63">
      <formula>$N$145 &lt; 0</formula>
    </cfRule>
  </conditionalFormatting>
  <conditionalFormatting sqref="A152:C171 M152:O171">
    <cfRule type="expression" dxfId="261" priority="49">
      <formula>AND($N152 &gt; 0, ISNUMBER($N152))</formula>
    </cfRule>
    <cfRule type="expression" dxfId="260" priority="50">
      <formula>AND($N152 = 0 * ISNUMBER($N152))</formula>
    </cfRule>
    <cfRule type="expression" dxfId="259" priority="51">
      <formula>AND($N152 &lt; 0, ISNUMBER($N152))</formula>
    </cfRule>
  </conditionalFormatting>
  <conditionalFormatting sqref="A152:F171">
    <cfRule type="expression" dxfId="258" priority="58">
      <formula>AND($E152 &gt; 0, ISNUMBER($E152))</formula>
    </cfRule>
    <cfRule type="expression" dxfId="257" priority="59">
      <formula>AND($E152 = 0 * ISNUMBER($E152))</formula>
    </cfRule>
    <cfRule type="expression" dxfId="256" priority="60">
      <formula>AND($E152 &lt; 0, ISNUMBER($E152))</formula>
    </cfRule>
  </conditionalFormatting>
  <conditionalFormatting sqref="A152:C171 G152:I171">
    <cfRule type="expression" dxfId="255" priority="55">
      <formula>AND($H152 &gt; 0, ISNUMBER($H152))</formula>
    </cfRule>
    <cfRule type="expression" dxfId="254" priority="56">
      <formula>AND($H152 = 0 * ISNUMBER($H152))</formula>
    </cfRule>
    <cfRule type="expression" dxfId="253" priority="57">
      <formula>AND($H152 &lt; 0, ISNUMBER($H152))</formula>
    </cfRule>
  </conditionalFormatting>
  <conditionalFormatting sqref="A152:C171 J152:L171">
    <cfRule type="expression" dxfId="252" priority="52">
      <formula>AND($K152 &gt; 0, ISNUMBER($K152))</formula>
    </cfRule>
    <cfRule type="expression" dxfId="251" priority="53">
      <formula>AND($K152 = 0 * ISNUMBER($K152))</formula>
    </cfRule>
    <cfRule type="expression" dxfId="250" priority="54">
      <formula>AND($K152 &lt; 0, ISNUMBER($K152))</formula>
    </cfRule>
  </conditionalFormatting>
  <conditionalFormatting sqref="D150:F151 E172:F172">
    <cfRule type="expression" dxfId="249" priority="46">
      <formula>$E$172 &gt; 0</formula>
    </cfRule>
    <cfRule type="expression" dxfId="248" priority="47">
      <formula>$E$172 = 0</formula>
    </cfRule>
    <cfRule type="expression" dxfId="247" priority="48">
      <formula>$E$172 &lt; 0</formula>
    </cfRule>
  </conditionalFormatting>
  <conditionalFormatting sqref="G150:I151 H172:I172">
    <cfRule type="expression" dxfId="246" priority="43">
      <formula>$H$172 &gt; 0</formula>
    </cfRule>
    <cfRule type="expression" dxfId="245" priority="44">
      <formula>$H$172 = 0</formula>
    </cfRule>
    <cfRule type="expression" dxfId="244" priority="45">
      <formula>$H$172 &lt; 0</formula>
    </cfRule>
  </conditionalFormatting>
  <conditionalFormatting sqref="J150:L151 K172:L172">
    <cfRule type="expression" dxfId="243" priority="40">
      <formula>$K$172 &gt; 0</formula>
    </cfRule>
    <cfRule type="expression" dxfId="242" priority="41">
      <formula>$K$172 = 0</formula>
    </cfRule>
    <cfRule type="expression" dxfId="241" priority="42">
      <formula>$K$172 &lt; 0</formula>
    </cfRule>
  </conditionalFormatting>
  <conditionalFormatting sqref="M150:O151 N172:O172">
    <cfRule type="expression" dxfId="240" priority="37">
      <formula>$N$172 &gt; 0</formula>
    </cfRule>
    <cfRule type="expression" dxfId="239" priority="38">
      <formula>$N$172 = 0</formula>
    </cfRule>
    <cfRule type="expression" dxfId="238" priority="39">
      <formula>$N$172 &lt; 0</formula>
    </cfRule>
  </conditionalFormatting>
  <conditionalFormatting sqref="A179:C198 M179:O198">
    <cfRule type="expression" dxfId="237" priority="25">
      <formula>AND($N179 &gt; 0, ISNUMBER($N179))</formula>
    </cfRule>
    <cfRule type="expression" dxfId="236" priority="26">
      <formula>AND($N179 = 0 * ISNUMBER($N179))</formula>
    </cfRule>
    <cfRule type="expression" dxfId="235" priority="27">
      <formula>AND($N179 &lt; 0, ISNUMBER($N179))</formula>
    </cfRule>
  </conditionalFormatting>
  <conditionalFormatting sqref="A179:F198">
    <cfRule type="expression" dxfId="234" priority="34">
      <formula>AND($E179 &gt; 0, ISNUMBER($E179))</formula>
    </cfRule>
    <cfRule type="expression" dxfId="233" priority="35">
      <formula>AND($E179 = 0 * ISNUMBER($E179))</formula>
    </cfRule>
    <cfRule type="expression" dxfId="232" priority="36">
      <formula>AND($E179 &lt; 0, ISNUMBER($E179))</formula>
    </cfRule>
  </conditionalFormatting>
  <conditionalFormatting sqref="A179:C198 G179:I198">
    <cfRule type="expression" dxfId="231" priority="31">
      <formula>AND($H179 &gt; 0, ISNUMBER($H179))</formula>
    </cfRule>
    <cfRule type="expression" dxfId="230" priority="32">
      <formula>AND($H179 = 0 * ISNUMBER($H179))</formula>
    </cfRule>
    <cfRule type="expression" dxfId="229" priority="33">
      <formula>AND($H179 &lt; 0, ISNUMBER($H179))</formula>
    </cfRule>
  </conditionalFormatting>
  <conditionalFormatting sqref="A179:C198 J179:L198">
    <cfRule type="expression" dxfId="228" priority="28">
      <formula>AND($K179 &gt; 0, ISNUMBER($K179))</formula>
    </cfRule>
    <cfRule type="expression" dxfId="227" priority="29">
      <formula>AND($K179 = 0 * ISNUMBER($K179))</formula>
    </cfRule>
    <cfRule type="expression" dxfId="226" priority="30">
      <formula>AND($K179 &lt; 0, ISNUMBER($K179))</formula>
    </cfRule>
  </conditionalFormatting>
  <conditionalFormatting sqref="D177:F178 E199:F199">
    <cfRule type="expression" dxfId="225" priority="22">
      <formula>$E$199 &gt; 0</formula>
    </cfRule>
    <cfRule type="expression" dxfId="224" priority="23">
      <formula>$E$199 = 0</formula>
    </cfRule>
    <cfRule type="expression" dxfId="223" priority="24">
      <formula>$E$199 &lt; 0</formula>
    </cfRule>
  </conditionalFormatting>
  <conditionalFormatting sqref="G177:I178 H199:I199">
    <cfRule type="expression" dxfId="222" priority="19">
      <formula>$H$199 &gt; 0</formula>
    </cfRule>
    <cfRule type="expression" dxfId="221" priority="20">
      <formula>$H$199 = 0</formula>
    </cfRule>
    <cfRule type="expression" dxfId="220" priority="21">
      <formula>$H$199 &lt; 0</formula>
    </cfRule>
  </conditionalFormatting>
  <conditionalFormatting sqref="J177:L178 K199:L199">
    <cfRule type="expression" dxfId="219" priority="16">
      <formula>$K$199 &gt; 0</formula>
    </cfRule>
    <cfRule type="expression" dxfId="218" priority="17">
      <formula>$K$199 = 0</formula>
    </cfRule>
    <cfRule type="expression" dxfId="217" priority="18">
      <formula>$K$199 &lt; 0</formula>
    </cfRule>
  </conditionalFormatting>
  <conditionalFormatting sqref="M177:O178 N199:O199">
    <cfRule type="expression" dxfId="216" priority="13">
      <formula>$N$199 &gt; 0</formula>
    </cfRule>
    <cfRule type="expression" dxfId="215" priority="14">
      <formula>$N$199 = 0</formula>
    </cfRule>
    <cfRule type="expression" dxfId="214" priority="15">
      <formula>$N$199 &lt; 0</formula>
    </cfRule>
  </conditionalFormatting>
  <conditionalFormatting sqref="A17:A20">
    <cfRule type="expression" dxfId="213" priority="1">
      <formula>AND($N17 &gt; 0, ISNUMBER($N17))</formula>
    </cfRule>
    <cfRule type="expression" dxfId="212" priority="2">
      <formula>AND($N17 = 0 * ISNUMBER($N17))</formula>
    </cfRule>
    <cfRule type="expression" dxfId="211" priority="3">
      <formula>AND($N17 &lt; 0, ISNUMBER($N17))</formula>
    </cfRule>
  </conditionalFormatting>
  <conditionalFormatting sqref="A17:A20">
    <cfRule type="expression" dxfId="210" priority="10">
      <formula>AND($E17 &gt; 0, ISNUMBER($E17))</formula>
    </cfRule>
    <cfRule type="expression" dxfId="209" priority="11">
      <formula>AND($E17 = 0 * ISNUMBER($E17))</formula>
    </cfRule>
    <cfRule type="expression" dxfId="208" priority="12">
      <formula>AND($E17 &lt; 0, ISNUMBER($E17))</formula>
    </cfRule>
  </conditionalFormatting>
  <conditionalFormatting sqref="A17:A20">
    <cfRule type="expression" dxfId="207" priority="7">
      <formula>AND($H17 &gt; 0, ISNUMBER($H17))</formula>
    </cfRule>
    <cfRule type="expression" dxfId="206" priority="8">
      <formula>AND($H17 = 0 * ISNUMBER($H17))</formula>
    </cfRule>
    <cfRule type="expression" dxfId="205" priority="9">
      <formula>AND($H17 &lt; 0, ISNUMBER($H17))</formula>
    </cfRule>
  </conditionalFormatting>
  <conditionalFormatting sqref="A17:A20">
    <cfRule type="expression" dxfId="204" priority="4">
      <formula>AND($K17 &gt; 0, ISNUMBER($K17))</formula>
    </cfRule>
    <cfRule type="expression" dxfId="203" priority="5">
      <formula>AND($K17 = 0 * ISNUMBER($K17))</formula>
    </cfRule>
    <cfRule type="expression" dxfId="202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2A67-95E4-4C85-98C3-C388C14E59AE}">
  <sheetPr codeName="Sheet24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2" t="s">
        <v>0</v>
      </c>
      <c r="B1" s="233"/>
      <c r="C1" s="233"/>
      <c r="D1" s="233"/>
      <c r="E1" s="233"/>
      <c r="F1" s="234"/>
      <c r="G1" s="235">
        <v>44365</v>
      </c>
      <c r="H1" s="236"/>
      <c r="I1" s="237"/>
      <c r="J1" s="232" t="s">
        <v>1</v>
      </c>
      <c r="K1" s="233"/>
      <c r="L1" s="233"/>
      <c r="M1" s="233"/>
      <c r="N1" s="233"/>
      <c r="O1" s="234"/>
      <c r="Q1" s="232" t="s">
        <v>2</v>
      </c>
      <c r="R1" s="234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41" t="s">
        <v>46</v>
      </c>
      <c r="H2" s="242"/>
      <c r="I2" s="243"/>
      <c r="J2" s="1" t="s">
        <v>3</v>
      </c>
      <c r="K2" s="238" t="s">
        <v>350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358</v>
      </c>
      <c r="C3" s="245"/>
      <c r="D3" s="245"/>
      <c r="E3" s="245"/>
      <c r="F3" s="246"/>
      <c r="G3" s="24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8"/>
      <c r="I3" s="249"/>
      <c r="J3" s="4" t="s">
        <v>7</v>
      </c>
      <c r="K3" s="244" t="s">
        <v>351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1" t="s">
        <v>44</v>
      </c>
      <c r="H4" s="242"/>
      <c r="I4" s="243"/>
      <c r="J4" s="4" t="s">
        <v>11</v>
      </c>
      <c r="K4" s="244" t="s">
        <v>352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349</v>
      </c>
      <c r="C5" s="245"/>
      <c r="D5" s="245"/>
      <c r="E5" s="245"/>
      <c r="F5" s="246"/>
      <c r="G5" s="24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8"/>
      <c r="I5" s="249"/>
      <c r="J5" s="4" t="s">
        <v>15</v>
      </c>
      <c r="K5" s="244" t="s">
        <v>353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1" t="s">
        <v>45</v>
      </c>
      <c r="H6" s="242"/>
      <c r="I6" s="243"/>
      <c r="J6" s="4" t="s">
        <v>18</v>
      </c>
      <c r="K6" s="244" t="s">
        <v>354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8"/>
      <c r="I7" s="249"/>
      <c r="J7" s="4" t="s">
        <v>21</v>
      </c>
      <c r="K7" s="244" t="s">
        <v>355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1" t="s">
        <v>285</v>
      </c>
      <c r="H8" s="242"/>
      <c r="I8" s="243"/>
      <c r="J8" s="4" t="s">
        <v>24</v>
      </c>
      <c r="K8" s="244"/>
      <c r="L8" s="245"/>
      <c r="M8" s="245"/>
      <c r="N8" s="245"/>
      <c r="O8" s="246"/>
      <c r="Q8" s="232" t="s">
        <v>27</v>
      </c>
      <c r="R8" s="234"/>
    </row>
    <row r="9" spans="1:19" ht="17.25" thickBot="1">
      <c r="A9" s="118" t="s">
        <v>28</v>
      </c>
      <c r="B9" s="244"/>
      <c r="C9" s="245"/>
      <c r="D9" s="245"/>
      <c r="E9" s="245"/>
      <c r="F9" s="246"/>
      <c r="G9" s="24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8"/>
      <c r="I9" s="249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1" t="s">
        <v>47</v>
      </c>
      <c r="H10" s="242"/>
      <c r="I10" s="243"/>
      <c r="J10" s="4" t="s">
        <v>30</v>
      </c>
      <c r="K10" s="244" t="s">
        <v>356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50" t="s">
        <v>357</v>
      </c>
      <c r="C11" s="251"/>
      <c r="D11" s="251"/>
      <c r="E11" s="251"/>
      <c r="F11" s="252"/>
      <c r="G11" s="24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8"/>
      <c r="I11" s="249"/>
      <c r="J11" s="7" t="s">
        <v>32</v>
      </c>
      <c r="K11" s="250" t="s">
        <v>348</v>
      </c>
      <c r="L11" s="251"/>
      <c r="M11" s="251"/>
      <c r="N11" s="251"/>
      <c r="O11" s="252"/>
      <c r="Q11" s="65" t="s">
        <v>33</v>
      </c>
      <c r="R11" s="8">
        <v>1000</v>
      </c>
    </row>
    <row r="12" spans="1:19" ht="17.25" thickBot="1"/>
    <row r="13" spans="1:19" ht="17.25" customHeight="1" thickBot="1">
      <c r="A13" s="232" t="s">
        <v>34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4"/>
      <c r="Q13" s="253"/>
      <c r="R13" s="253"/>
      <c r="S13" s="253"/>
    </row>
    <row r="14" spans="1:19" ht="17.25" customHeight="1" thickBot="1">
      <c r="A14" s="228" t="s">
        <v>35</v>
      </c>
      <c r="B14" s="232" t="s">
        <v>36</v>
      </c>
      <c r="C14" s="234"/>
      <c r="D14" s="232" t="s">
        <v>37</v>
      </c>
      <c r="E14" s="233"/>
      <c r="F14" s="234"/>
      <c r="G14" s="259">
        <f>_xlfn.IFNA(VLOOKUP(B14, 현재가테이블!$B$2:$D$200, 2, FALSE), "-")</f>
        <v>45567000</v>
      </c>
      <c r="H14" s="260"/>
      <c r="I14" s="261"/>
      <c r="J14" s="232" t="s">
        <v>38</v>
      </c>
      <c r="K14" s="233"/>
      <c r="L14" s="234"/>
      <c r="M14" s="262">
        <f>_xlfn.IFNA(VLOOKUP(B14, 현재가테이블!$B$2:$D$200, 3, FALSE), "-")</f>
        <v>6.0050778000000004E-3</v>
      </c>
      <c r="N14" s="263"/>
      <c r="O14" s="264"/>
      <c r="Q14" s="253"/>
      <c r="R14" s="253"/>
      <c r="S14" s="253"/>
    </row>
    <row r="15" spans="1:19" ht="17.25" customHeight="1" thickBot="1">
      <c r="A15" s="297" t="s">
        <v>39</v>
      </c>
      <c r="B15" s="298" t="str">
        <f>TEXT($G$1, "[$-ko-KR]yyyy-mm-dd(ddd) ") &amp; "오전 00:00"</f>
        <v>2021-06-18(금) 오전 00:00</v>
      </c>
      <c r="C15" s="299"/>
      <c r="D15" s="255" t="str">
        <f>TEXT($G$1, "[$-ko-KR]yyyy-mm-dd(ddd) ") &amp; "오후 14:00"</f>
        <v>2021-06-18(금) 오후 14:00</v>
      </c>
      <c r="E15" s="256"/>
      <c r="F15" s="257"/>
      <c r="G15" s="255" t="str">
        <f>TEXT($G$1, "[$-ko-KR]yyyy-mm-dd(ddd) ") &amp; "오후 19:00"</f>
        <v>2021-06-18(금) 오후 19:00</v>
      </c>
      <c r="H15" s="256"/>
      <c r="I15" s="257"/>
      <c r="J15" s="255" t="str">
        <f>TEXT($G$1, "[$-ko-KR]yyyy-mm-dd(ddd) ") &amp; "오후 21:00"</f>
        <v>2021-06-18(금) 오후 21:00</v>
      </c>
      <c r="K15" s="256"/>
      <c r="L15" s="257"/>
      <c r="M15" s="255" t="str">
        <f>TEXT($G$1+1, "[$-ko-KR]yyyy-mm-dd(ddd) ") &amp; "오전 00:00"</f>
        <v>2021-06-19(토) 오전 00:00</v>
      </c>
      <c r="N15" s="256"/>
      <c r="O15" s="257"/>
      <c r="Q15" s="253"/>
      <c r="R15" s="253"/>
      <c r="S15" s="253"/>
    </row>
    <row r="16" spans="1:19" ht="17.25" customHeight="1" thickBot="1">
      <c r="A16" s="29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9" t="s">
        <v>37</v>
      </c>
      <c r="H16" s="230" t="s">
        <v>40</v>
      </c>
      <c r="I16" s="23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8"/>
      <c r="R16" s="258"/>
      <c r="S16" s="258"/>
    </row>
    <row r="17" spans="1:19" ht="17.25" customHeight="1" thickBot="1">
      <c r="A17" s="161" t="s">
        <v>222</v>
      </c>
      <c r="B17" s="124">
        <f>IF(NOT(ISBLANK(_xlfn.IFNA(VLOOKUP($A17, $A$40:$O$199, 2, FALSE), ))), _xlfn.IFNA(VLOOKUP($A17, $A$40:$O$199, 2, FALSE), ), "")</f>
        <v>9.81</v>
      </c>
      <c r="C17" s="76">
        <f>IF(NOT(ISBLANK(_xlfn.IFNA(VLOOKUP($A17, $A$40:$O$199, 3, FALSE), ))), _xlfn.IFNA(VLOOKUP($A17, $A$40:$O$199, 3, FALSE), ), "")</f>
        <v>0.1527614571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3"/>
      <c r="R17" s="253"/>
      <c r="S17" s="253"/>
    </row>
    <row r="18" spans="1:19" ht="17.25" customHeight="1" thickBot="1">
      <c r="A18" s="162" t="s">
        <v>110</v>
      </c>
      <c r="B18" s="126">
        <f t="shared" ref="B18:B36" si="0">IF(NOT(ISBLANK(_xlfn.IFNA(VLOOKUP($A18, $A$40:$O$199, 2, FALSE), ))), _xlfn.IFNA(VLOOKUP($A18, $A$40:$O$199, 2, FALSE), ), "")</f>
        <v>1325</v>
      </c>
      <c r="C18" s="77">
        <f t="shared" ref="C18:C36" si="1">IF(NOT(ISBLANK(_xlfn.IFNA(VLOOKUP($A18, $A$40:$O$199, 3, FALSE), ))), _xlfn.IFNA(VLOOKUP($A18, $A$40:$O$199, 3, FALSE), ), "")</f>
        <v>0.10416666669999999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3"/>
      <c r="R18" s="253"/>
      <c r="S18" s="253"/>
    </row>
    <row r="19" spans="1:19" ht="17.25" customHeight="1" thickBot="1">
      <c r="A19" s="162" t="s">
        <v>164</v>
      </c>
      <c r="B19" s="126">
        <f t="shared" si="0"/>
        <v>21950</v>
      </c>
      <c r="C19" s="77">
        <f t="shared" si="1"/>
        <v>9.5309381200000001E-2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8"/>
      <c r="R19" s="258"/>
      <c r="S19" s="258"/>
    </row>
    <row r="20" spans="1:19" ht="17.25" customHeight="1" thickBot="1">
      <c r="A20" s="162" t="s">
        <v>98</v>
      </c>
      <c r="B20" s="126">
        <f t="shared" si="0"/>
        <v>3980</v>
      </c>
      <c r="C20" s="77">
        <f t="shared" si="1"/>
        <v>8.0054274100000003E-2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8"/>
      <c r="R20" s="258"/>
      <c r="S20" s="258"/>
    </row>
    <row r="21" spans="1:19" ht="17.25" customHeight="1" thickBot="1">
      <c r="A21" s="163" t="s">
        <v>142</v>
      </c>
      <c r="B21" s="128">
        <f t="shared" si="0"/>
        <v>641</v>
      </c>
      <c r="C21" s="78">
        <f t="shared" si="1"/>
        <v>7.3701842500000003E-2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8"/>
      <c r="R21" s="258"/>
      <c r="S21" s="258"/>
    </row>
    <row r="22" spans="1:19" ht="17.25" customHeight="1" thickBot="1">
      <c r="A22" s="162" t="s">
        <v>94</v>
      </c>
      <c r="B22" s="129">
        <f t="shared" si="0"/>
        <v>68460</v>
      </c>
      <c r="C22" s="80">
        <f t="shared" si="1"/>
        <v>6.1395348799999999E-2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8"/>
      <c r="R22" s="258"/>
      <c r="S22" s="258"/>
    </row>
    <row r="23" spans="1:19" ht="17.25" customHeight="1" thickBot="1">
      <c r="A23" s="162" t="s">
        <v>158</v>
      </c>
      <c r="B23" s="126">
        <f t="shared" si="0"/>
        <v>5230</v>
      </c>
      <c r="C23" s="77">
        <f t="shared" si="1"/>
        <v>5.76339737E-2</v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8"/>
      <c r="R23" s="258"/>
      <c r="S23" s="258"/>
    </row>
    <row r="24" spans="1:19" ht="17.25" customHeight="1" thickBot="1">
      <c r="A24" s="162" t="s">
        <v>114</v>
      </c>
      <c r="B24" s="126">
        <f t="shared" si="0"/>
        <v>11050</v>
      </c>
      <c r="C24" s="77">
        <f t="shared" si="1"/>
        <v>5.3384175399999997E-2</v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8"/>
      <c r="R24" s="258"/>
      <c r="S24" s="258"/>
    </row>
    <row r="25" spans="1:19" ht="17.25" customHeight="1" thickBot="1">
      <c r="A25" s="162" t="s">
        <v>368</v>
      </c>
      <c r="B25" s="126">
        <f t="shared" si="0"/>
        <v>1285</v>
      </c>
      <c r="C25" s="77">
        <f t="shared" si="1"/>
        <v>1.5810276700000001E-2</v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74</v>
      </c>
      <c r="B26" s="131">
        <f t="shared" si="0"/>
        <v>16620</v>
      </c>
      <c r="C26" s="79">
        <f t="shared" si="1"/>
        <v>4.65994962E-2</v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61" t="s">
        <v>156</v>
      </c>
      <c r="B27" s="124">
        <f t="shared" si="0"/>
        <v>84.8</v>
      </c>
      <c r="C27" s="76">
        <f t="shared" si="1"/>
        <v>3.9215686299999997E-2</v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62" t="s">
        <v>108</v>
      </c>
      <c r="B28" s="126">
        <f t="shared" si="0"/>
        <v>30040</v>
      </c>
      <c r="C28" s="77">
        <f t="shared" si="1"/>
        <v>3.2302405499999999E-2</v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62" t="s">
        <v>76</v>
      </c>
      <c r="B29" s="126">
        <f t="shared" si="0"/>
        <v>27920</v>
      </c>
      <c r="C29" s="77">
        <f t="shared" si="1"/>
        <v>2.4587155999999999E-2</v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8"/>
      <c r="R29" s="258"/>
      <c r="S29" s="258"/>
    </row>
    <row r="30" spans="1:19" ht="17.25" customHeight="1" thickBot="1">
      <c r="A30" s="162" t="s">
        <v>136</v>
      </c>
      <c r="B30" s="126">
        <f t="shared" si="0"/>
        <v>126</v>
      </c>
      <c r="C30" s="77">
        <f t="shared" si="1"/>
        <v>2.4390243900000001E-2</v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 t="s">
        <v>184</v>
      </c>
      <c r="B31" s="128">
        <f t="shared" si="0"/>
        <v>1330</v>
      </c>
      <c r="C31" s="78">
        <f t="shared" si="1"/>
        <v>2.3076923100000001E-2</v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 t="s">
        <v>144</v>
      </c>
      <c r="B32" s="129">
        <f t="shared" si="0"/>
        <v>6115</v>
      </c>
      <c r="C32" s="80">
        <f t="shared" si="1"/>
        <v>2.2575250799999998E-2</v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8"/>
      <c r="R32" s="258"/>
      <c r="S32" s="258"/>
    </row>
    <row r="33" spans="1:19" ht="17.25" customHeight="1" thickBot="1">
      <c r="A33" s="162" t="s">
        <v>278</v>
      </c>
      <c r="B33" s="126">
        <f t="shared" si="0"/>
        <v>71.900000000000006</v>
      </c>
      <c r="C33" s="77">
        <f t="shared" si="1"/>
        <v>2.1306818200000001E-2</v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8"/>
      <c r="R33" s="258"/>
      <c r="S33" s="258"/>
    </row>
    <row r="34" spans="1:19" ht="17.25" customHeight="1" thickBot="1">
      <c r="A34" s="162" t="s">
        <v>78</v>
      </c>
      <c r="B34" s="126">
        <f t="shared" si="0"/>
        <v>715700</v>
      </c>
      <c r="C34" s="77">
        <f t="shared" si="1"/>
        <v>2.06788363E-2</v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8"/>
      <c r="R34" s="258"/>
      <c r="S34" s="258"/>
    </row>
    <row r="35" spans="1:19" ht="17.25" customHeight="1">
      <c r="A35" s="162" t="s">
        <v>86</v>
      </c>
      <c r="B35" s="126">
        <f t="shared" si="0"/>
        <v>5855</v>
      </c>
      <c r="C35" s="77">
        <f t="shared" si="1"/>
        <v>1.82608696E-2</v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0"/>
      <c r="R35" s="281"/>
      <c r="S35" s="282"/>
    </row>
    <row r="36" spans="1:19" ht="17.25" customHeight="1" thickBot="1">
      <c r="A36" s="130" t="s">
        <v>367</v>
      </c>
      <c r="B36" s="131">
        <f t="shared" si="0"/>
        <v>1680</v>
      </c>
      <c r="C36" s="79">
        <f t="shared" si="1"/>
        <v>1.5100000000000001E-2</v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3"/>
      <c r="R36" s="284"/>
      <c r="S36" s="285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6"/>
      <c r="R37" s="287"/>
      <c r="S37" s="288"/>
    </row>
    <row r="38" spans="1:19" ht="17.25" customHeight="1"/>
    <row r="39" spans="1:19" ht="17.25" customHeight="1" thickBot="1"/>
    <row r="40" spans="1:19" ht="17.25" customHeight="1" thickBot="1">
      <c r="A40" s="232" t="s">
        <v>44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4"/>
      <c r="Q40" s="253"/>
      <c r="R40" s="253"/>
      <c r="S40" s="253"/>
    </row>
    <row r="41" spans="1:19" ht="17.25" customHeight="1" thickBot="1">
      <c r="A41" s="228" t="s">
        <v>297</v>
      </c>
      <c r="B41" s="232" t="s">
        <v>49</v>
      </c>
      <c r="C41" s="234"/>
      <c r="D41" s="232" t="s">
        <v>58</v>
      </c>
      <c r="E41" s="233"/>
      <c r="F41" s="234"/>
      <c r="G41" s="259">
        <f>_xlfn.IFNA(VLOOKUP(B41, 현재가테이블!$B$2:$D$200, 2, FALSE), "-")</f>
        <v>45567000</v>
      </c>
      <c r="H41" s="260"/>
      <c r="I41" s="261"/>
      <c r="J41" s="232" t="s">
        <v>59</v>
      </c>
      <c r="K41" s="233"/>
      <c r="L41" s="234"/>
      <c r="M41" s="262">
        <f>_xlfn.IFNA(VLOOKUP(B41, 현재가테이블!$B$2:$D$200, 3, FALSE), "-")</f>
        <v>6.0050778000000004E-3</v>
      </c>
      <c r="N41" s="263"/>
      <c r="O41" s="264"/>
      <c r="Q41" s="253"/>
      <c r="R41" s="253"/>
      <c r="S41" s="253"/>
    </row>
    <row r="42" spans="1:19" ht="17.25" customHeight="1" thickBot="1">
      <c r="A42" s="293" t="s">
        <v>55</v>
      </c>
      <c r="B42" s="295" t="str">
        <f>TEXT($G$1, "[$-ko-KR]yyyy-mm-dd(ddd) ") &amp; "오전 00:00"</f>
        <v>2021-06-18(금) 오전 00:00</v>
      </c>
      <c r="C42" s="296"/>
      <c r="D42" s="255" t="str">
        <f>TEXT($G$1, "[$-ko-KR]yyyy-mm-dd(ddd) ") &amp; "오후 14:00"</f>
        <v>2021-06-18(금) 오후 14:00</v>
      </c>
      <c r="E42" s="256"/>
      <c r="F42" s="257"/>
      <c r="G42" s="255" t="str">
        <f>TEXT($G$1, "[$-ko-KR]yyyy-mm-dd(ddd) ") &amp; "오후 19:00"</f>
        <v>2021-06-18(금) 오후 19:00</v>
      </c>
      <c r="H42" s="256"/>
      <c r="I42" s="257"/>
      <c r="J42" s="255" t="str">
        <f>TEXT($G$1, "[$-ko-KR]yyyy-mm-dd(ddd) ") &amp; "오후 21:00"</f>
        <v>2021-06-18(금) 오후 21:00</v>
      </c>
      <c r="K42" s="256"/>
      <c r="L42" s="257"/>
      <c r="M42" s="255" t="str">
        <f>TEXT($G$1+1, "[$-ko-KR]yyyy-mm-dd(ddd) ") &amp; "오전 00:00"</f>
        <v>2021-06-19(토) 오전 00:00</v>
      </c>
      <c r="N42" s="256"/>
      <c r="O42" s="257"/>
      <c r="Q42" s="253"/>
      <c r="R42" s="253"/>
      <c r="S42" s="253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29" t="s">
        <v>58</v>
      </c>
      <c r="H43" s="230" t="s">
        <v>298</v>
      </c>
      <c r="I43" s="23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58"/>
      <c r="R43" s="258"/>
      <c r="S43" s="258"/>
    </row>
    <row r="44" spans="1:19" ht="17.25" customHeight="1" thickBot="1">
      <c r="A44" s="161" t="s">
        <v>222</v>
      </c>
      <c r="B44" s="124">
        <v>9.81</v>
      </c>
      <c r="C44" s="76">
        <v>0.1527614571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3"/>
      <c r="R44" s="253"/>
      <c r="S44" s="253"/>
    </row>
    <row r="45" spans="1:19" ht="17.25" customHeight="1" thickBot="1">
      <c r="A45" s="162" t="s">
        <v>156</v>
      </c>
      <c r="B45" s="126">
        <v>84.8</v>
      </c>
      <c r="C45" s="77">
        <v>3.9215686299999997E-2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3"/>
      <c r="R45" s="253"/>
      <c r="S45" s="253"/>
    </row>
    <row r="46" spans="1:19" ht="17.25" customHeight="1" thickBot="1">
      <c r="A46" s="162" t="s">
        <v>278</v>
      </c>
      <c r="B46" s="126">
        <v>71.900000000000006</v>
      </c>
      <c r="C46" s="77">
        <v>2.1306818200000001E-2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8"/>
      <c r="R46" s="258"/>
      <c r="S46" s="258"/>
    </row>
    <row r="47" spans="1:19" ht="17.25" customHeight="1" thickBot="1">
      <c r="A47" s="162" t="s">
        <v>154</v>
      </c>
      <c r="B47" s="126">
        <v>8.99</v>
      </c>
      <c r="C47" s="77">
        <v>1.1248593899999999E-2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8"/>
      <c r="R47" s="258"/>
      <c r="S47" s="258"/>
    </row>
    <row r="48" spans="1:19" ht="17.25" customHeight="1" thickBot="1">
      <c r="A48" s="163" t="s">
        <v>148</v>
      </c>
      <c r="B48" s="128">
        <v>95.1</v>
      </c>
      <c r="C48" s="78">
        <v>9.5541401000000005E-3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8"/>
      <c r="R48" s="258"/>
      <c r="S48" s="258"/>
    </row>
    <row r="49" spans="1:19" ht="17.25" customHeight="1" thickBot="1">
      <c r="A49" s="162" t="s">
        <v>196</v>
      </c>
      <c r="B49" s="129">
        <v>8.98</v>
      </c>
      <c r="C49" s="80">
        <v>7.8563412000000003E-3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8"/>
      <c r="R49" s="258"/>
      <c r="S49" s="258"/>
    </row>
    <row r="50" spans="1:19" ht="17.25" customHeight="1" thickBot="1">
      <c r="A50" s="162" t="s">
        <v>126</v>
      </c>
      <c r="B50" s="126">
        <v>24.6</v>
      </c>
      <c r="C50" s="77">
        <v>4.0816326999999998E-3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8"/>
      <c r="R50" s="258"/>
      <c r="S50" s="258"/>
    </row>
    <row r="51" spans="1:19" ht="17.25" customHeight="1" thickBot="1">
      <c r="A51" s="162" t="s">
        <v>168</v>
      </c>
      <c r="B51" s="126">
        <v>83.8</v>
      </c>
      <c r="C51" s="77">
        <v>1.1947431000000001E-3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8"/>
      <c r="R51" s="258"/>
      <c r="S51" s="258"/>
    </row>
    <row r="52" spans="1:19" ht="17.25" customHeight="1" thickBot="1">
      <c r="A52" s="162" t="s">
        <v>152</v>
      </c>
      <c r="B52" s="126">
        <v>17.899999999999999</v>
      </c>
      <c r="C52" s="77">
        <v>0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100</v>
      </c>
      <c r="B53" s="131">
        <v>3.93</v>
      </c>
      <c r="C53" s="79">
        <v>-2.5380710999999999E-3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7"/>
      <c r="R53" s="268"/>
      <c r="S53" s="269"/>
    </row>
    <row r="54" spans="1:19" ht="17.25" customHeight="1">
      <c r="A54" s="161" t="s">
        <v>264</v>
      </c>
      <c r="B54" s="124">
        <v>72.5</v>
      </c>
      <c r="C54" s="76">
        <v>-8.2079343000000006E-3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0"/>
      <c r="R54" s="271"/>
      <c r="S54" s="272"/>
    </row>
    <row r="55" spans="1:19" ht="17.25" customHeight="1" thickBot="1">
      <c r="A55" s="162" t="s">
        <v>220</v>
      </c>
      <c r="B55" s="126">
        <v>9.61</v>
      </c>
      <c r="C55" s="77">
        <v>-1.1316872400000001E-2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3"/>
      <c r="R55" s="274"/>
      <c r="S55" s="275"/>
    </row>
    <row r="56" spans="1:19" ht="17.25" customHeight="1" thickBot="1">
      <c r="A56" s="162" t="s">
        <v>266</v>
      </c>
      <c r="B56" s="126">
        <v>53.3</v>
      </c>
      <c r="C56" s="77">
        <v>-1.6605166099999999E-2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8"/>
      <c r="R56" s="258"/>
      <c r="S56" s="258"/>
    </row>
    <row r="57" spans="1:19" ht="17.25" customHeight="1" thickBot="1">
      <c r="A57" s="162" t="s">
        <v>228</v>
      </c>
      <c r="B57" s="126">
        <v>8.16</v>
      </c>
      <c r="C57" s="77">
        <v>-1.6867469900000001E-2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3"/>
      <c r="R57" s="253"/>
      <c r="S57" s="253"/>
    </row>
    <row r="58" spans="1:19" ht="17.25" customHeight="1" thickBot="1">
      <c r="A58" s="163" t="s">
        <v>65</v>
      </c>
      <c r="B58" s="128">
        <v>31.7</v>
      </c>
      <c r="C58" s="78">
        <v>-1.8575851399999999E-2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3"/>
      <c r="R58" s="253"/>
      <c r="S58" s="253"/>
    </row>
    <row r="59" spans="1:19" ht="17.25" customHeight="1" thickBot="1">
      <c r="A59" s="162" t="s">
        <v>186</v>
      </c>
      <c r="B59" s="129">
        <v>14.2</v>
      </c>
      <c r="C59" s="80">
        <v>-2.06896552E-2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8"/>
      <c r="R59" s="258"/>
      <c r="S59" s="258"/>
    </row>
    <row r="60" spans="1:19" ht="17.25" customHeight="1" thickBot="1">
      <c r="A60" s="162" t="s">
        <v>72</v>
      </c>
      <c r="B60" s="126">
        <v>18.5</v>
      </c>
      <c r="C60" s="77">
        <v>-2.1164021200000001E-2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8"/>
      <c r="R60" s="258"/>
      <c r="S60" s="258"/>
    </row>
    <row r="61" spans="1:19" ht="17.25" customHeight="1" thickBot="1">
      <c r="A61" s="162" t="s">
        <v>260</v>
      </c>
      <c r="B61" s="126">
        <v>56.1</v>
      </c>
      <c r="C61" s="77">
        <v>-2.7729635999999998E-2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8"/>
      <c r="R61" s="258"/>
      <c r="S61" s="258"/>
    </row>
    <row r="62" spans="1:19" ht="17.25" customHeight="1">
      <c r="A62" s="162" t="s">
        <v>214</v>
      </c>
      <c r="B62" s="126">
        <v>9.52</v>
      </c>
      <c r="C62" s="77">
        <v>-3.1536113900000003E-2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0"/>
      <c r="R62" s="281"/>
      <c r="S62" s="282"/>
    </row>
    <row r="63" spans="1:19" ht="17.25" customHeight="1" thickBot="1">
      <c r="A63" s="130" t="s">
        <v>134</v>
      </c>
      <c r="B63" s="131">
        <v>77.2</v>
      </c>
      <c r="C63" s="79">
        <v>-3.3792240299999998E-2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3"/>
      <c r="R63" s="284"/>
      <c r="S63" s="285"/>
    </row>
    <row r="64" spans="1:19" ht="17.25" customHeight="1" thickBot="1">
      <c r="A64" s="132" t="s">
        <v>300</v>
      </c>
      <c r="B64" s="291">
        <f>$B$37</f>
        <v>100000</v>
      </c>
      <c r="C64" s="292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86"/>
      <c r="R64" s="287"/>
      <c r="S64" s="288"/>
    </row>
    <row r="65" spans="1:19" ht="17.25" customHeight="1"/>
    <row r="66" spans="1:19" ht="17.25" customHeight="1" thickBot="1"/>
    <row r="67" spans="1:19" ht="17.25" thickBot="1">
      <c r="A67" s="232" t="s">
        <v>45</v>
      </c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4"/>
      <c r="Q67" s="253"/>
      <c r="R67" s="253"/>
      <c r="S67" s="253"/>
    </row>
    <row r="68" spans="1:19" ht="17.25" thickBot="1">
      <c r="A68" s="228" t="s">
        <v>297</v>
      </c>
      <c r="B68" s="232" t="s">
        <v>49</v>
      </c>
      <c r="C68" s="234"/>
      <c r="D68" s="232" t="s">
        <v>58</v>
      </c>
      <c r="E68" s="233"/>
      <c r="F68" s="234"/>
      <c r="G68" s="259">
        <f>_xlfn.IFNA(VLOOKUP(B68, 현재가테이블!$B$2:$D$200, 2, FALSE), "-")</f>
        <v>45567000</v>
      </c>
      <c r="H68" s="260"/>
      <c r="I68" s="261"/>
      <c r="J68" s="232" t="s">
        <v>59</v>
      </c>
      <c r="K68" s="233"/>
      <c r="L68" s="234"/>
      <c r="M68" s="262">
        <f>_xlfn.IFNA(VLOOKUP(B68, 현재가테이블!$B$2:$D$200, 3, FALSE), "-")</f>
        <v>6.0050778000000004E-3</v>
      </c>
      <c r="N68" s="263"/>
      <c r="O68" s="264"/>
      <c r="Q68" s="253"/>
      <c r="R68" s="253"/>
      <c r="S68" s="253"/>
    </row>
    <row r="69" spans="1:19" ht="17.25" thickBot="1">
      <c r="A69" s="293" t="s">
        <v>55</v>
      </c>
      <c r="B69" s="295" t="str">
        <f>TEXT($G$1, "[$-ko-KR]yyyy-mm-dd(ddd) ") &amp; "오전 00:00"</f>
        <v>2021-06-18(금) 오전 00:00</v>
      </c>
      <c r="C69" s="296"/>
      <c r="D69" s="255" t="str">
        <f>TEXT($G$1, "[$-ko-KR]yyyy-mm-dd(ddd) ") &amp; "오후 14:00"</f>
        <v>2021-06-18(금) 오후 14:00</v>
      </c>
      <c r="E69" s="256"/>
      <c r="F69" s="257"/>
      <c r="G69" s="255" t="str">
        <f>TEXT($G$1, "[$-ko-KR]yyyy-mm-dd(ddd) ") &amp; "오후 19:00"</f>
        <v>2021-06-18(금) 오후 19:00</v>
      </c>
      <c r="H69" s="256"/>
      <c r="I69" s="257"/>
      <c r="J69" s="255" t="str">
        <f>TEXT($G$1, "[$-ko-KR]yyyy-mm-dd(ddd) ") &amp; "오후 21:00"</f>
        <v>2021-06-18(금) 오후 21:00</v>
      </c>
      <c r="K69" s="256"/>
      <c r="L69" s="257"/>
      <c r="M69" s="255" t="str">
        <f>TEXT($G$1+1, "[$-ko-KR]yyyy-mm-dd(ddd) ") &amp; "오전 00:00"</f>
        <v>2021-06-19(토) 오전 00:00</v>
      </c>
      <c r="N69" s="256"/>
      <c r="O69" s="257"/>
      <c r="Q69" s="253"/>
      <c r="R69" s="253"/>
      <c r="S69" s="253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29" t="s">
        <v>58</v>
      </c>
      <c r="H70" s="230" t="s">
        <v>298</v>
      </c>
      <c r="I70" s="23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58"/>
      <c r="R70" s="258"/>
      <c r="S70" s="258"/>
    </row>
    <row r="71" spans="1:19" ht="17.25" thickBot="1">
      <c r="A71" s="161" t="s">
        <v>142</v>
      </c>
      <c r="B71" s="124">
        <v>641</v>
      </c>
      <c r="C71" s="76">
        <v>7.3701842500000003E-2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3"/>
      <c r="R71" s="253"/>
      <c r="S71" s="253"/>
    </row>
    <row r="72" spans="1:19" ht="17.25" thickBot="1">
      <c r="A72" s="162" t="s">
        <v>82</v>
      </c>
      <c r="B72" s="126">
        <v>856</v>
      </c>
      <c r="C72" s="77">
        <v>5.2890528899999997E-2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3"/>
      <c r="R72" s="253"/>
      <c r="S72" s="253"/>
    </row>
    <row r="73" spans="1:19" ht="17.25" thickBot="1">
      <c r="A73" s="162" t="s">
        <v>136</v>
      </c>
      <c r="B73" s="126">
        <v>126</v>
      </c>
      <c r="C73" s="77">
        <v>2.4390243900000001E-2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8"/>
      <c r="R73" s="258"/>
      <c r="S73" s="258"/>
    </row>
    <row r="74" spans="1:19" ht="17.25" thickBot="1">
      <c r="A74" s="162" t="s">
        <v>116</v>
      </c>
      <c r="B74" s="126">
        <v>324</v>
      </c>
      <c r="C74" s="77">
        <v>1.5673981199999999E-2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8"/>
      <c r="R74" s="258"/>
      <c r="S74" s="258"/>
    </row>
    <row r="75" spans="1:19" ht="17.25" thickBot="1">
      <c r="A75" s="163" t="s">
        <v>92</v>
      </c>
      <c r="B75" s="128">
        <v>995</v>
      </c>
      <c r="C75" s="78">
        <v>1.11788618E-2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8"/>
      <c r="R75" s="258"/>
      <c r="S75" s="258"/>
    </row>
    <row r="76" spans="1:19" ht="17.25" thickBot="1">
      <c r="A76" s="162" t="s">
        <v>51</v>
      </c>
      <c r="B76" s="129">
        <v>380</v>
      </c>
      <c r="C76" s="80">
        <v>1.06382979E-2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8"/>
      <c r="R76" s="258"/>
      <c r="S76" s="258"/>
    </row>
    <row r="77" spans="1:19" ht="17.25" thickBot="1">
      <c r="A77" s="162" t="s">
        <v>80</v>
      </c>
      <c r="B77" s="126">
        <v>784</v>
      </c>
      <c r="C77" s="77">
        <v>1.03092784E-2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8"/>
      <c r="R77" s="258"/>
      <c r="S77" s="258"/>
    </row>
    <row r="78" spans="1:19" ht="17.25" thickBot="1">
      <c r="A78" s="162" t="s">
        <v>120</v>
      </c>
      <c r="B78" s="126">
        <v>135</v>
      </c>
      <c r="C78" s="77">
        <v>7.4626865999999998E-3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8"/>
      <c r="R78" s="258"/>
      <c r="S78" s="258"/>
    </row>
    <row r="79" spans="1:19" ht="17.25" thickBot="1">
      <c r="A79" s="162" t="s">
        <v>128</v>
      </c>
      <c r="B79" s="126">
        <v>300</v>
      </c>
      <c r="C79" s="77">
        <v>0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132</v>
      </c>
      <c r="B80" s="131">
        <v>127</v>
      </c>
      <c r="C80" s="79">
        <v>0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7"/>
      <c r="R80" s="268"/>
      <c r="S80" s="269"/>
    </row>
    <row r="81" spans="1:19">
      <c r="A81" s="161" t="s">
        <v>57</v>
      </c>
      <c r="B81" s="124">
        <v>194</v>
      </c>
      <c r="C81" s="76">
        <v>-5.1282050999999999E-3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0"/>
      <c r="R81" s="271"/>
      <c r="S81" s="272"/>
    </row>
    <row r="82" spans="1:19" ht="17.25" thickBot="1">
      <c r="A82" s="162" t="s">
        <v>296</v>
      </c>
      <c r="B82" s="126">
        <v>362</v>
      </c>
      <c r="C82" s="77">
        <v>-5.4945055E-3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3"/>
      <c r="R82" s="274"/>
      <c r="S82" s="275"/>
    </row>
    <row r="83" spans="1:19" ht="17.25" thickBot="1">
      <c r="A83" s="162" t="s">
        <v>280</v>
      </c>
      <c r="B83" s="126">
        <v>811</v>
      </c>
      <c r="C83" s="77">
        <v>-6.1274509999999999E-3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8"/>
      <c r="R83" s="258"/>
      <c r="S83" s="258"/>
    </row>
    <row r="84" spans="1:19" ht="17.25" thickBot="1">
      <c r="A84" s="162" t="s">
        <v>216</v>
      </c>
      <c r="B84" s="126">
        <v>239</v>
      </c>
      <c r="C84" s="77">
        <v>-8.2987552000000006E-3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3"/>
      <c r="R84" s="253"/>
      <c r="S84" s="253"/>
    </row>
    <row r="85" spans="1:19" ht="17.25" thickBot="1">
      <c r="A85" s="163" t="s">
        <v>170</v>
      </c>
      <c r="B85" s="128">
        <v>244</v>
      </c>
      <c r="C85" s="78">
        <v>-1.2145749000000001E-2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3"/>
      <c r="R85" s="253"/>
      <c r="S85" s="253"/>
    </row>
    <row r="86" spans="1:19" ht="17.25" thickBot="1">
      <c r="A86" s="162" t="s">
        <v>192</v>
      </c>
      <c r="B86" s="129">
        <v>951</v>
      </c>
      <c r="C86" s="80">
        <v>-1.2461059199999999E-2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8"/>
      <c r="R86" s="258"/>
      <c r="S86" s="258"/>
    </row>
    <row r="87" spans="1:19" ht="17.25" thickBot="1">
      <c r="A87" s="162" t="s">
        <v>88</v>
      </c>
      <c r="B87" s="126">
        <v>395</v>
      </c>
      <c r="C87" s="77">
        <v>-1.2500000000000001E-2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8"/>
      <c r="R87" s="258"/>
      <c r="S87" s="258"/>
    </row>
    <row r="88" spans="1:19" ht="17.25" thickBot="1">
      <c r="A88" s="162" t="s">
        <v>256</v>
      </c>
      <c r="B88" s="126">
        <v>144</v>
      </c>
      <c r="C88" s="77">
        <v>-1.3698630099999999E-2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8"/>
      <c r="R88" s="258"/>
      <c r="S88" s="258"/>
    </row>
    <row r="89" spans="1:19">
      <c r="A89" s="162" t="s">
        <v>61</v>
      </c>
      <c r="B89" s="126">
        <v>825</v>
      </c>
      <c r="C89" s="77">
        <v>-1.55131265E-2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0"/>
      <c r="R89" s="281"/>
      <c r="S89" s="282"/>
    </row>
    <row r="90" spans="1:19" ht="17.25" thickBot="1">
      <c r="A90" s="130" t="s">
        <v>182</v>
      </c>
      <c r="B90" s="131">
        <v>227</v>
      </c>
      <c r="C90" s="79">
        <v>-1.73160173E-2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3"/>
      <c r="R90" s="284"/>
      <c r="S90" s="285"/>
    </row>
    <row r="91" spans="1:19" ht="17.25" thickBot="1">
      <c r="A91" s="132" t="s">
        <v>300</v>
      </c>
      <c r="B91" s="291">
        <f>$B$37</f>
        <v>100000</v>
      </c>
      <c r="C91" s="292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86"/>
      <c r="R91" s="287"/>
      <c r="S91" s="288"/>
    </row>
    <row r="93" spans="1:19" ht="17.25" thickBot="1"/>
    <row r="94" spans="1:19" ht="17.25" thickBot="1">
      <c r="A94" s="232" t="s">
        <v>46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4"/>
      <c r="Q94" s="253"/>
      <c r="R94" s="253"/>
      <c r="S94" s="253"/>
    </row>
    <row r="95" spans="1:19" ht="17.25" thickBot="1">
      <c r="A95" s="228" t="s">
        <v>297</v>
      </c>
      <c r="B95" s="232" t="s">
        <v>36</v>
      </c>
      <c r="C95" s="234"/>
      <c r="D95" s="232" t="s">
        <v>58</v>
      </c>
      <c r="E95" s="233"/>
      <c r="F95" s="234"/>
      <c r="G95" s="259">
        <f>_xlfn.IFNA(VLOOKUP(B95, 현재가테이블!$B$2:$D$200, 2, FALSE), "-")</f>
        <v>45567000</v>
      </c>
      <c r="H95" s="260"/>
      <c r="I95" s="261"/>
      <c r="J95" s="232" t="s">
        <v>59</v>
      </c>
      <c r="K95" s="233"/>
      <c r="L95" s="234"/>
      <c r="M95" s="262">
        <f>_xlfn.IFNA(VLOOKUP(B95, 현재가테이블!$B$2:$D$200, 3, FALSE), "-")</f>
        <v>6.0050778000000004E-3</v>
      </c>
      <c r="N95" s="263"/>
      <c r="O95" s="264"/>
      <c r="Q95" s="253"/>
      <c r="R95" s="253"/>
      <c r="S95" s="253"/>
    </row>
    <row r="96" spans="1:19" ht="17.25" thickBot="1">
      <c r="A96" s="293" t="s">
        <v>55</v>
      </c>
      <c r="B96" s="295" t="str">
        <f>TEXT($G$1, "[$-ko-KR]yyyy-mm-dd(ddd) ") &amp; "오전 00:00"</f>
        <v>2021-06-18(금) 오전 00:00</v>
      </c>
      <c r="C96" s="296"/>
      <c r="D96" s="255" t="str">
        <f>TEXT($G$1, "[$-ko-KR]yyyy-mm-dd(ddd) ") &amp; "오후 14:00"</f>
        <v>2021-06-18(금) 오후 14:00</v>
      </c>
      <c r="E96" s="256"/>
      <c r="F96" s="257"/>
      <c r="G96" s="255" t="str">
        <f>TEXT($G$1, "[$-ko-KR]yyyy-mm-dd(ddd) ") &amp; "오후 19:00"</f>
        <v>2021-06-18(금) 오후 19:00</v>
      </c>
      <c r="H96" s="256"/>
      <c r="I96" s="257"/>
      <c r="J96" s="255" t="str">
        <f>TEXT($G$1, "[$-ko-KR]yyyy-mm-dd(ddd) ") &amp; "오후 21:00"</f>
        <v>2021-06-18(금) 오후 21:00</v>
      </c>
      <c r="K96" s="256"/>
      <c r="L96" s="257"/>
      <c r="M96" s="255" t="str">
        <f>TEXT($G$1+1, "[$-ko-KR]yyyy-mm-dd(ddd) ") &amp; "오전 00:00"</f>
        <v>2021-06-19(토) 오전 00:00</v>
      </c>
      <c r="N96" s="256"/>
      <c r="O96" s="257"/>
      <c r="Q96" s="253"/>
      <c r="R96" s="253"/>
      <c r="S96" s="253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29" t="s">
        <v>58</v>
      </c>
      <c r="H97" s="230" t="s">
        <v>298</v>
      </c>
      <c r="I97" s="23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58"/>
      <c r="R97" s="258"/>
      <c r="S97" s="258"/>
    </row>
    <row r="98" spans="1:19" ht="17.25" thickBot="1">
      <c r="A98" s="161" t="s">
        <v>222</v>
      </c>
      <c r="B98" s="124">
        <v>9.81</v>
      </c>
      <c r="C98" s="76">
        <v>0.1527614571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3"/>
      <c r="R98" s="253"/>
      <c r="S98" s="253"/>
    </row>
    <row r="99" spans="1:19" ht="17.25" thickBot="1">
      <c r="A99" s="162" t="s">
        <v>110</v>
      </c>
      <c r="B99" s="126">
        <v>1325</v>
      </c>
      <c r="C99" s="77">
        <v>0.10416666669999999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3"/>
      <c r="R99" s="253"/>
      <c r="S99" s="253"/>
    </row>
    <row r="100" spans="1:19" ht="17.25" thickBot="1">
      <c r="A100" s="162" t="s">
        <v>164</v>
      </c>
      <c r="B100" s="126">
        <v>21950</v>
      </c>
      <c r="C100" s="77">
        <v>9.5309381200000001E-2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8"/>
      <c r="R100" s="258"/>
      <c r="S100" s="258"/>
    </row>
    <row r="101" spans="1:19" ht="17.25" thickBot="1">
      <c r="A101" s="162" t="s">
        <v>98</v>
      </c>
      <c r="B101" s="126">
        <v>3980</v>
      </c>
      <c r="C101" s="77">
        <v>8.0054274100000003E-2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8"/>
      <c r="R101" s="258"/>
      <c r="S101" s="258"/>
    </row>
    <row r="102" spans="1:19" ht="17.25" thickBot="1">
      <c r="A102" s="163" t="s">
        <v>142</v>
      </c>
      <c r="B102" s="128">
        <v>641</v>
      </c>
      <c r="C102" s="78">
        <v>7.3701842500000003E-2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8"/>
      <c r="R102" s="258"/>
      <c r="S102" s="258"/>
    </row>
    <row r="103" spans="1:19" ht="17.25" thickBot="1">
      <c r="A103" s="162" t="s">
        <v>94</v>
      </c>
      <c r="B103" s="129">
        <v>68460</v>
      </c>
      <c r="C103" s="80">
        <v>6.1395348799999999E-2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8"/>
      <c r="R103" s="258"/>
      <c r="S103" s="258"/>
    </row>
    <row r="104" spans="1:19" ht="17.25" thickBot="1">
      <c r="A104" s="162" t="s">
        <v>158</v>
      </c>
      <c r="B104" s="126">
        <v>5230</v>
      </c>
      <c r="C104" s="77">
        <v>5.76339737E-2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8"/>
      <c r="R104" s="258"/>
      <c r="S104" s="258"/>
    </row>
    <row r="105" spans="1:19" ht="17.25" thickBot="1">
      <c r="A105" s="162" t="s">
        <v>114</v>
      </c>
      <c r="B105" s="126">
        <v>11050</v>
      </c>
      <c r="C105" s="77">
        <v>5.3384175399999997E-2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8"/>
      <c r="R105" s="258"/>
      <c r="S105" s="258"/>
    </row>
    <row r="106" spans="1:19" ht="17.25" thickBot="1">
      <c r="A106" s="162" t="s">
        <v>367</v>
      </c>
      <c r="B106" s="126">
        <v>1680</v>
      </c>
      <c r="C106" s="77">
        <v>1.5100000000000001E-2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74</v>
      </c>
      <c r="B107" s="131">
        <v>16620</v>
      </c>
      <c r="C107" s="79">
        <v>4.65994962E-2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7"/>
      <c r="R107" s="268"/>
      <c r="S107" s="269"/>
    </row>
    <row r="108" spans="1:19">
      <c r="A108" s="161" t="s">
        <v>156</v>
      </c>
      <c r="B108" s="124">
        <v>84.8</v>
      </c>
      <c r="C108" s="76">
        <v>3.9215686299999997E-2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0"/>
      <c r="R108" s="271"/>
      <c r="S108" s="272"/>
    </row>
    <row r="109" spans="1:19" ht="17.25" thickBot="1">
      <c r="A109" s="162" t="s">
        <v>108</v>
      </c>
      <c r="B109" s="126">
        <v>30040</v>
      </c>
      <c r="C109" s="77">
        <v>3.2302405499999999E-2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3"/>
      <c r="R109" s="274"/>
      <c r="S109" s="275"/>
    </row>
    <row r="110" spans="1:19" ht="17.25" thickBot="1">
      <c r="A110" s="162" t="s">
        <v>76</v>
      </c>
      <c r="B110" s="126">
        <v>27920</v>
      </c>
      <c r="C110" s="77">
        <v>2.4587155999999999E-2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8"/>
      <c r="R110" s="258"/>
      <c r="S110" s="258"/>
    </row>
    <row r="111" spans="1:19" ht="17.25" thickBot="1">
      <c r="A111" s="162" t="s">
        <v>136</v>
      </c>
      <c r="B111" s="126">
        <v>126</v>
      </c>
      <c r="C111" s="77">
        <v>2.4390243900000001E-2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3"/>
      <c r="R111" s="253"/>
      <c r="S111" s="253"/>
    </row>
    <row r="112" spans="1:19" ht="17.25" thickBot="1">
      <c r="A112" s="163" t="s">
        <v>184</v>
      </c>
      <c r="B112" s="128">
        <v>1330</v>
      </c>
      <c r="C112" s="78">
        <v>2.3076923100000001E-2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3"/>
      <c r="R112" s="253"/>
      <c r="S112" s="253"/>
    </row>
    <row r="113" spans="1:19" ht="17.25" thickBot="1">
      <c r="A113" s="162" t="s">
        <v>144</v>
      </c>
      <c r="B113" s="129">
        <v>6115</v>
      </c>
      <c r="C113" s="80">
        <v>2.2575250799999998E-2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8"/>
      <c r="R113" s="258"/>
      <c r="S113" s="258"/>
    </row>
    <row r="114" spans="1:19" ht="17.25" thickBot="1">
      <c r="A114" s="162" t="s">
        <v>278</v>
      </c>
      <c r="B114" s="126">
        <v>71.900000000000006</v>
      </c>
      <c r="C114" s="77">
        <v>2.1306818200000001E-2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8"/>
      <c r="R114" s="258"/>
      <c r="S114" s="258"/>
    </row>
    <row r="115" spans="1:19" ht="17.25" thickBot="1">
      <c r="A115" s="162" t="s">
        <v>78</v>
      </c>
      <c r="B115" s="126">
        <v>715700</v>
      </c>
      <c r="C115" s="77">
        <v>2.06788363E-2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8"/>
      <c r="R115" s="258"/>
      <c r="S115" s="258"/>
    </row>
    <row r="116" spans="1:19">
      <c r="A116" s="162" t="s">
        <v>86</v>
      </c>
      <c r="B116" s="126">
        <v>5855</v>
      </c>
      <c r="C116" s="77">
        <v>1.82608696E-2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0"/>
      <c r="R116" s="281"/>
      <c r="S116" s="282"/>
    </row>
    <row r="117" spans="1:19" ht="17.25" thickBot="1">
      <c r="A117" s="130" t="s">
        <v>272</v>
      </c>
      <c r="B117" s="131">
        <v>1285</v>
      </c>
      <c r="C117" s="79">
        <v>1.5810276700000001E-2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3"/>
      <c r="R117" s="284"/>
      <c r="S117" s="285"/>
    </row>
    <row r="118" spans="1:19" ht="17.25" thickBot="1">
      <c r="A118" s="132" t="s">
        <v>300</v>
      </c>
      <c r="B118" s="291">
        <f>$B$37</f>
        <v>100000</v>
      </c>
      <c r="C118" s="292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86"/>
      <c r="R118" s="287"/>
      <c r="S118" s="288"/>
    </row>
    <row r="120" spans="1:19" ht="17.25" thickBot="1"/>
    <row r="121" spans="1:19" ht="17.25" thickBot="1">
      <c r="A121" s="232" t="s">
        <v>288</v>
      </c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4"/>
      <c r="Q121" s="253"/>
      <c r="R121" s="253"/>
      <c r="S121" s="253"/>
    </row>
    <row r="122" spans="1:19" ht="17.25" thickBot="1">
      <c r="A122" s="228" t="s">
        <v>297</v>
      </c>
      <c r="B122" s="232" t="s">
        <v>49</v>
      </c>
      <c r="C122" s="234"/>
      <c r="D122" s="232" t="s">
        <v>58</v>
      </c>
      <c r="E122" s="233"/>
      <c r="F122" s="234"/>
      <c r="G122" s="259">
        <f>_xlfn.IFNA(VLOOKUP(B122, 현재가테이블!$B$2:$D$200, 2, FALSE), "-")</f>
        <v>45567000</v>
      </c>
      <c r="H122" s="260"/>
      <c r="I122" s="261"/>
      <c r="J122" s="232" t="s">
        <v>59</v>
      </c>
      <c r="K122" s="233"/>
      <c r="L122" s="234"/>
      <c r="M122" s="262">
        <f>_xlfn.IFNA(VLOOKUP(B122, 현재가테이블!$B$2:$D$200, 3, FALSE), "-")</f>
        <v>6.0050778000000004E-3</v>
      </c>
      <c r="N122" s="263"/>
      <c r="O122" s="264"/>
      <c r="Q122" s="253"/>
      <c r="R122" s="253"/>
      <c r="S122" s="253"/>
    </row>
    <row r="123" spans="1:19" ht="17.25" thickBot="1">
      <c r="A123" s="293" t="s">
        <v>55</v>
      </c>
      <c r="B123" s="295" t="str">
        <f>TEXT($G$1, "[$-ko-KR]yyyy-mm-dd(ddd) ") &amp; "오전 00:00"</f>
        <v>2021-06-18(금) 오전 00:00</v>
      </c>
      <c r="C123" s="296"/>
      <c r="D123" s="255" t="str">
        <f>TEXT($G$1, "[$-ko-KR]yyyy-mm-dd(ddd) ") &amp; "오후 14:00"</f>
        <v>2021-06-18(금) 오후 14:00</v>
      </c>
      <c r="E123" s="256"/>
      <c r="F123" s="257"/>
      <c r="G123" s="255" t="str">
        <f>TEXT($G$1, "[$-ko-KR]yyyy-mm-dd(ddd) ") &amp; "오후 19:00"</f>
        <v>2021-06-18(금) 오후 19:00</v>
      </c>
      <c r="H123" s="256"/>
      <c r="I123" s="257"/>
      <c r="J123" s="255" t="str">
        <f>TEXT($G$1, "[$-ko-KR]yyyy-mm-dd(ddd) ") &amp; "오후 21:00"</f>
        <v>2021-06-18(금) 오후 21:00</v>
      </c>
      <c r="K123" s="256"/>
      <c r="L123" s="257"/>
      <c r="M123" s="255" t="str">
        <f>TEXT($G$1+1, "[$-ko-KR]yyyy-mm-dd(ddd) ") &amp; "오전 00:00"</f>
        <v>2021-06-19(토) 오전 00:00</v>
      </c>
      <c r="N123" s="256"/>
      <c r="O123" s="257"/>
      <c r="Q123" s="253"/>
      <c r="R123" s="253"/>
      <c r="S123" s="253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29" t="s">
        <v>58</v>
      </c>
      <c r="H124" s="230" t="s">
        <v>298</v>
      </c>
      <c r="I124" s="23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58"/>
      <c r="R124" s="258"/>
      <c r="S124" s="258"/>
    </row>
    <row r="125" spans="1:19" ht="17.25" thickBot="1">
      <c r="A125" s="161" t="s">
        <v>214</v>
      </c>
      <c r="B125" s="124">
        <v>9.52</v>
      </c>
      <c r="C125" s="76">
        <v>-3.1536113900000003E-2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3"/>
      <c r="R125" s="253"/>
      <c r="S125" s="253"/>
    </row>
    <row r="126" spans="1:19" ht="17.25" thickBot="1">
      <c r="A126" s="162" t="s">
        <v>134</v>
      </c>
      <c r="B126" s="126">
        <v>77.2</v>
      </c>
      <c r="C126" s="77">
        <v>-3.3792240299999998E-2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3"/>
      <c r="R126" s="253"/>
      <c r="S126" s="253"/>
    </row>
    <row r="127" spans="1:19" ht="17.25" thickBot="1">
      <c r="A127" s="162" t="s">
        <v>212</v>
      </c>
      <c r="B127" s="126">
        <v>53.3</v>
      </c>
      <c r="C127" s="77">
        <v>-3.9639639599999998E-2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8"/>
      <c r="R127" s="258"/>
      <c r="S127" s="258"/>
    </row>
    <row r="128" spans="1:19" ht="17.25" thickBot="1">
      <c r="A128" s="162" t="s">
        <v>202</v>
      </c>
      <c r="B128" s="126">
        <v>84.9</v>
      </c>
      <c r="C128" s="77">
        <v>-5.66666667E-2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8"/>
      <c r="R128" s="258"/>
      <c r="S128" s="258"/>
    </row>
    <row r="129" spans="1:19" ht="17.25" thickBot="1">
      <c r="A129" s="163" t="s">
        <v>240</v>
      </c>
      <c r="B129" s="128">
        <v>85.7</v>
      </c>
      <c r="C129" s="78">
        <v>-5.82417582E-2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8"/>
      <c r="R129" s="258"/>
      <c r="S129" s="258"/>
    </row>
    <row r="130" spans="1:19" ht="17.25" thickBot="1">
      <c r="A130" s="162" t="s">
        <v>230</v>
      </c>
      <c r="B130" s="129">
        <v>88.7</v>
      </c>
      <c r="C130" s="80">
        <v>-6.1375661400000003E-2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8"/>
      <c r="R130" s="258"/>
      <c r="S130" s="258"/>
    </row>
    <row r="131" spans="1:19" ht="17.25" thickBot="1">
      <c r="A131" s="162" t="s">
        <v>210</v>
      </c>
      <c r="B131" s="126">
        <v>86.6</v>
      </c>
      <c r="C131" s="77">
        <v>-6.6810344800000004E-2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8"/>
      <c r="R131" s="258"/>
      <c r="S131" s="258"/>
    </row>
    <row r="132" spans="1:19" ht="17.25" thickBot="1">
      <c r="A132" s="162" t="s">
        <v>268</v>
      </c>
      <c r="B132" s="126">
        <v>24.8</v>
      </c>
      <c r="C132" s="77">
        <v>-7.1161048700000007E-2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8"/>
      <c r="R132" s="258"/>
      <c r="S132" s="258"/>
    </row>
    <row r="133" spans="1:19" ht="17.25" thickBot="1">
      <c r="A133" s="162" t="s">
        <v>232</v>
      </c>
      <c r="B133" s="126">
        <v>96.2</v>
      </c>
      <c r="C133" s="77">
        <v>-8.3809523799999994E-2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198</v>
      </c>
      <c r="B134" s="131">
        <v>13.7</v>
      </c>
      <c r="C134" s="79">
        <v>-8.6666666700000006E-2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7"/>
      <c r="R134" s="268"/>
      <c r="S134" s="269"/>
    </row>
    <row r="135" spans="1:19">
      <c r="A135" s="161" t="s">
        <v>238</v>
      </c>
      <c r="B135" s="124">
        <v>78.7</v>
      </c>
      <c r="C135" s="76">
        <v>-0.1005714286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0"/>
      <c r="R135" s="271"/>
      <c r="S135" s="272"/>
    </row>
    <row r="136" spans="1:19" ht="17.25" thickBot="1">
      <c r="A136" s="162" t="s">
        <v>282</v>
      </c>
      <c r="B136" s="126">
        <v>48</v>
      </c>
      <c r="C136" s="77">
        <v>-0.14132379249999999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3"/>
      <c r="R136" s="274"/>
      <c r="S136" s="275"/>
    </row>
    <row r="137" spans="1:19" ht="17.25" thickBot="1">
      <c r="A137" s="162" t="s">
        <v>236</v>
      </c>
      <c r="B137" s="126">
        <v>15.1</v>
      </c>
      <c r="C137" s="77">
        <v>-0.15642458100000001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8"/>
      <c r="R137" s="258"/>
      <c r="S137" s="258"/>
    </row>
    <row r="138" spans="1:19" ht="17.25" thickBot="1">
      <c r="A138" s="162" t="s">
        <v>250</v>
      </c>
      <c r="B138" s="126">
        <v>53.1</v>
      </c>
      <c r="C138" s="77">
        <v>-0.16246056780000001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3"/>
      <c r="R138" s="253"/>
      <c r="S138" s="253"/>
    </row>
    <row r="139" spans="1:19" ht="17.25" thickBot="1">
      <c r="A139" s="163" t="s">
        <v>252</v>
      </c>
      <c r="B139" s="128">
        <v>85.2</v>
      </c>
      <c r="C139" s="78">
        <v>-0.1647058824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3"/>
      <c r="R139" s="253"/>
      <c r="S139" s="253"/>
    </row>
    <row r="140" spans="1:19" ht="17.25" thickBot="1">
      <c r="A140" s="162" t="s">
        <v>254</v>
      </c>
      <c r="B140" s="129">
        <v>16.399999999999999</v>
      </c>
      <c r="C140" s="80">
        <v>-0.1717171717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8"/>
      <c r="R140" s="258"/>
      <c r="S140" s="258"/>
    </row>
    <row r="141" spans="1:19" ht="17.25" thickBot="1">
      <c r="A141" s="162" t="s">
        <v>218</v>
      </c>
      <c r="B141" s="126">
        <v>4.55</v>
      </c>
      <c r="C141" s="77">
        <v>-0.19753086419999999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8"/>
      <c r="R141" s="258"/>
      <c r="S141" s="258"/>
    </row>
    <row r="142" spans="1:19" ht="17.25" thickBot="1">
      <c r="A142" s="162" t="s">
        <v>172</v>
      </c>
      <c r="B142" s="126">
        <v>4.0999999999999996</v>
      </c>
      <c r="C142" s="77">
        <v>-0.19765166340000001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8"/>
      <c r="R142" s="258"/>
      <c r="S142" s="258"/>
    </row>
    <row r="143" spans="1:19">
      <c r="A143" s="162" t="s">
        <v>208</v>
      </c>
      <c r="B143" s="126">
        <v>72</v>
      </c>
      <c r="C143" s="77">
        <v>-0.19821826279999999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0"/>
      <c r="R143" s="281"/>
      <c r="S143" s="282"/>
    </row>
    <row r="144" spans="1:19" ht="17.25" thickBot="1">
      <c r="A144" s="130" t="s">
        <v>122</v>
      </c>
      <c r="B144" s="131">
        <v>18.899999999999999</v>
      </c>
      <c r="C144" s="79">
        <v>-0.21900826449999999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3"/>
      <c r="R144" s="284"/>
      <c r="S144" s="285"/>
    </row>
    <row r="145" spans="1:19" ht="17.25" thickBot="1">
      <c r="A145" s="132" t="s">
        <v>300</v>
      </c>
      <c r="B145" s="291">
        <f>$B$37</f>
        <v>100000</v>
      </c>
      <c r="C145" s="292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86"/>
      <c r="R145" s="287"/>
      <c r="S145" s="288"/>
    </row>
    <row r="147" spans="1:19" ht="17.25" thickBot="1"/>
    <row r="148" spans="1:19" ht="17.25" thickBot="1">
      <c r="A148" s="232" t="s">
        <v>289</v>
      </c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4"/>
      <c r="Q148" s="253"/>
      <c r="R148" s="253"/>
      <c r="S148" s="253"/>
    </row>
    <row r="149" spans="1:19" ht="17.25" thickBot="1">
      <c r="A149" s="228" t="s">
        <v>297</v>
      </c>
      <c r="B149" s="232" t="s">
        <v>49</v>
      </c>
      <c r="C149" s="234"/>
      <c r="D149" s="232" t="s">
        <v>58</v>
      </c>
      <c r="E149" s="233"/>
      <c r="F149" s="234"/>
      <c r="G149" s="259">
        <f>_xlfn.IFNA(VLOOKUP(B149, 현재가테이블!$B$2:$D$200, 2, FALSE), "-")</f>
        <v>45567000</v>
      </c>
      <c r="H149" s="260"/>
      <c r="I149" s="261"/>
      <c r="J149" s="232" t="s">
        <v>59</v>
      </c>
      <c r="K149" s="233"/>
      <c r="L149" s="234"/>
      <c r="M149" s="262">
        <f>_xlfn.IFNA(VLOOKUP(B149, 현재가테이블!$B$2:$D$200, 3, FALSE), "-")</f>
        <v>6.0050778000000004E-3</v>
      </c>
      <c r="N149" s="263"/>
      <c r="O149" s="264"/>
      <c r="Q149" s="253"/>
      <c r="R149" s="253"/>
      <c r="S149" s="253"/>
    </row>
    <row r="150" spans="1:19" ht="17.25" thickBot="1">
      <c r="A150" s="293" t="s">
        <v>55</v>
      </c>
      <c r="B150" s="295" t="str">
        <f>TEXT($G$1, "[$-ko-KR]yyyy-mm-dd(ddd) ") &amp; "오전 00:00"</f>
        <v>2021-06-18(금) 오전 00:00</v>
      </c>
      <c r="C150" s="296"/>
      <c r="D150" s="255" t="str">
        <f>TEXT($G$1, "[$-ko-KR]yyyy-mm-dd(ddd) ") &amp; "오후 14:00"</f>
        <v>2021-06-18(금) 오후 14:00</v>
      </c>
      <c r="E150" s="256"/>
      <c r="F150" s="257"/>
      <c r="G150" s="255" t="str">
        <f>TEXT($G$1, "[$-ko-KR]yyyy-mm-dd(ddd) ") &amp; "오후 19:00"</f>
        <v>2021-06-18(금) 오후 19:00</v>
      </c>
      <c r="H150" s="256"/>
      <c r="I150" s="257"/>
      <c r="J150" s="255" t="str">
        <f>TEXT($G$1, "[$-ko-KR]yyyy-mm-dd(ddd) ") &amp; "오후 21:00"</f>
        <v>2021-06-18(금) 오후 21:00</v>
      </c>
      <c r="K150" s="256"/>
      <c r="L150" s="257"/>
      <c r="M150" s="255" t="str">
        <f>TEXT($G$1+1, "[$-ko-KR]yyyy-mm-dd(ddd) ") &amp; "오전 00:00"</f>
        <v>2021-06-19(토) 오전 00:00</v>
      </c>
      <c r="N150" s="256"/>
      <c r="O150" s="257"/>
      <c r="Q150" s="253"/>
      <c r="R150" s="253"/>
      <c r="S150" s="253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29" t="s">
        <v>58</v>
      </c>
      <c r="H151" s="230" t="s">
        <v>298</v>
      </c>
      <c r="I151" s="23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58"/>
      <c r="R151" s="258"/>
      <c r="S151" s="258"/>
    </row>
    <row r="152" spans="1:19" ht="17.25" thickBot="1">
      <c r="A152" s="161" t="s">
        <v>280</v>
      </c>
      <c r="B152" s="124">
        <v>811</v>
      </c>
      <c r="C152" s="76">
        <v>-6.1274509999999999E-3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3"/>
      <c r="R152" s="253"/>
      <c r="S152" s="253"/>
    </row>
    <row r="153" spans="1:19" ht="17.25" thickBot="1">
      <c r="A153" s="162" t="s">
        <v>216</v>
      </c>
      <c r="B153" s="126">
        <v>239</v>
      </c>
      <c r="C153" s="77">
        <v>-8.2987552000000006E-3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3"/>
      <c r="R153" s="253"/>
      <c r="S153" s="253"/>
    </row>
    <row r="154" spans="1:19" ht="17.25" thickBot="1">
      <c r="A154" s="162" t="s">
        <v>170</v>
      </c>
      <c r="B154" s="126">
        <v>244</v>
      </c>
      <c r="C154" s="77">
        <v>-1.2145749000000001E-2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8"/>
      <c r="R154" s="258"/>
      <c r="S154" s="258"/>
    </row>
    <row r="155" spans="1:19" ht="17.25" thickBot="1">
      <c r="A155" s="162" t="s">
        <v>192</v>
      </c>
      <c r="B155" s="126">
        <v>951</v>
      </c>
      <c r="C155" s="77">
        <v>-1.2461059199999999E-2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8"/>
      <c r="R155" s="258"/>
      <c r="S155" s="258"/>
    </row>
    <row r="156" spans="1:19" ht="17.25" thickBot="1">
      <c r="A156" s="163" t="s">
        <v>88</v>
      </c>
      <c r="B156" s="128">
        <v>395</v>
      </c>
      <c r="C156" s="78">
        <v>-1.2500000000000001E-2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8"/>
      <c r="R156" s="258"/>
      <c r="S156" s="258"/>
    </row>
    <row r="157" spans="1:19" ht="17.25" thickBot="1">
      <c r="A157" s="162" t="s">
        <v>256</v>
      </c>
      <c r="B157" s="129">
        <v>144</v>
      </c>
      <c r="C157" s="80">
        <v>-1.3698630099999999E-2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8"/>
      <c r="R157" s="258"/>
      <c r="S157" s="258"/>
    </row>
    <row r="158" spans="1:19" ht="17.25" thickBot="1">
      <c r="A158" s="162" t="s">
        <v>61</v>
      </c>
      <c r="B158" s="126">
        <v>825</v>
      </c>
      <c r="C158" s="77">
        <v>-1.55131265E-2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8"/>
      <c r="R158" s="258"/>
      <c r="S158" s="258"/>
    </row>
    <row r="159" spans="1:19" ht="17.25" thickBot="1">
      <c r="A159" s="162" t="s">
        <v>182</v>
      </c>
      <c r="B159" s="126">
        <v>227</v>
      </c>
      <c r="C159" s="77">
        <v>-1.73160173E-2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8"/>
      <c r="R159" s="258"/>
      <c r="S159" s="258"/>
    </row>
    <row r="160" spans="1:19" ht="17.25" thickBot="1">
      <c r="A160" s="162" t="s">
        <v>246</v>
      </c>
      <c r="B160" s="126">
        <v>250</v>
      </c>
      <c r="C160" s="77">
        <v>-1.9607843100000001E-2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284</v>
      </c>
      <c r="B161" s="131">
        <v>193</v>
      </c>
      <c r="C161" s="79">
        <v>-2.0304568499999998E-2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7"/>
      <c r="R161" s="268"/>
      <c r="S161" s="269"/>
    </row>
    <row r="162" spans="1:19">
      <c r="A162" s="161" t="s">
        <v>54</v>
      </c>
      <c r="B162" s="124">
        <v>238</v>
      </c>
      <c r="C162" s="76">
        <v>-2.05761317E-2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0"/>
      <c r="R162" s="271"/>
      <c r="S162" s="272"/>
    </row>
    <row r="163" spans="1:19" ht="17.25" thickBot="1">
      <c r="A163" s="162" t="s">
        <v>258</v>
      </c>
      <c r="B163" s="126">
        <v>398</v>
      </c>
      <c r="C163" s="77">
        <v>-2.4509803899999998E-2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3"/>
      <c r="R163" s="274"/>
      <c r="S163" s="275"/>
    </row>
    <row r="164" spans="1:19" ht="17.25" thickBot="1">
      <c r="A164" s="162" t="s">
        <v>262</v>
      </c>
      <c r="B164" s="126">
        <v>474</v>
      </c>
      <c r="C164" s="77">
        <v>-2.6694045199999999E-2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8"/>
      <c r="R164" s="258"/>
      <c r="S164" s="258"/>
    </row>
    <row r="165" spans="1:19" ht="17.25" thickBot="1">
      <c r="A165" s="162" t="s">
        <v>226</v>
      </c>
      <c r="B165" s="126">
        <v>210</v>
      </c>
      <c r="C165" s="77">
        <v>-2.77777778E-2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3"/>
      <c r="R165" s="253"/>
      <c r="S165" s="253"/>
    </row>
    <row r="166" spans="1:19" ht="17.25" thickBot="1">
      <c r="A166" s="163" t="s">
        <v>270</v>
      </c>
      <c r="B166" s="128">
        <v>329</v>
      </c>
      <c r="C166" s="78">
        <v>-3.8011695900000003E-2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3"/>
      <c r="R166" s="253"/>
      <c r="S166" s="253"/>
    </row>
    <row r="167" spans="1:19" ht="17.25" thickBot="1">
      <c r="A167" s="162" t="s">
        <v>200</v>
      </c>
      <c r="B167" s="129">
        <v>165</v>
      </c>
      <c r="C167" s="80">
        <v>-5.1724137900000001E-2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8"/>
      <c r="R167" s="258"/>
      <c r="S167" s="258"/>
    </row>
    <row r="168" spans="1:19" ht="17.25" thickBot="1">
      <c r="A168" s="162" t="s">
        <v>174</v>
      </c>
      <c r="B168" s="126">
        <v>112</v>
      </c>
      <c r="C168" s="77">
        <v>-6.6666666700000002E-2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8"/>
      <c r="R168" s="258"/>
      <c r="S168" s="258"/>
    </row>
    <row r="169" spans="1:19" ht="17.25" thickBot="1">
      <c r="A169" s="162" t="s">
        <v>112</v>
      </c>
      <c r="B169" s="126">
        <v>125</v>
      </c>
      <c r="C169" s="77">
        <v>-6.7164179099999999E-2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8"/>
      <c r="R169" s="258"/>
      <c r="S169" s="258"/>
    </row>
    <row r="170" spans="1:19">
      <c r="A170" s="162" t="s">
        <v>234</v>
      </c>
      <c r="B170" s="126">
        <v>270</v>
      </c>
      <c r="C170" s="77">
        <v>-0.14285714290000001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0"/>
      <c r="R170" s="281"/>
      <c r="S170" s="282"/>
    </row>
    <row r="171" spans="1:19" ht="17.25" thickBot="1">
      <c r="A171" s="130" t="s">
        <v>162</v>
      </c>
      <c r="B171" s="131">
        <v>619</v>
      </c>
      <c r="C171" s="79">
        <v>-0.17024128690000001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3"/>
      <c r="R171" s="284"/>
      <c r="S171" s="285"/>
    </row>
    <row r="172" spans="1:19" ht="17.25" thickBot="1">
      <c r="A172" s="132" t="s">
        <v>300</v>
      </c>
      <c r="B172" s="291">
        <f>$B$37</f>
        <v>100000</v>
      </c>
      <c r="C172" s="292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86"/>
      <c r="R172" s="287"/>
      <c r="S172" s="288"/>
    </row>
    <row r="174" spans="1:19" ht="17.25" thickBot="1"/>
    <row r="175" spans="1:19" ht="17.25" thickBot="1">
      <c r="A175" s="232" t="s">
        <v>285</v>
      </c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4"/>
      <c r="Q175" s="253"/>
      <c r="R175" s="253"/>
      <c r="S175" s="253"/>
    </row>
    <row r="176" spans="1:19" ht="17.25" thickBot="1">
      <c r="A176" s="228" t="s">
        <v>297</v>
      </c>
      <c r="B176" s="232" t="s">
        <v>49</v>
      </c>
      <c r="C176" s="234"/>
      <c r="D176" s="232" t="s">
        <v>58</v>
      </c>
      <c r="E176" s="233"/>
      <c r="F176" s="234"/>
      <c r="G176" s="259">
        <f>_xlfn.IFNA(VLOOKUP(B176, 현재가테이블!$B$2:$D$200, 2, FALSE), "-")</f>
        <v>45567000</v>
      </c>
      <c r="H176" s="260"/>
      <c r="I176" s="261"/>
      <c r="J176" s="232" t="s">
        <v>59</v>
      </c>
      <c r="K176" s="233"/>
      <c r="L176" s="234"/>
      <c r="M176" s="262">
        <f>_xlfn.IFNA(VLOOKUP(B176, 현재가테이블!$B$2:$D$200, 3, FALSE), "-")</f>
        <v>6.0050778000000004E-3</v>
      </c>
      <c r="N176" s="263"/>
      <c r="O176" s="264"/>
      <c r="Q176" s="253"/>
      <c r="R176" s="253"/>
      <c r="S176" s="253"/>
    </row>
    <row r="177" spans="1:19" ht="17.25" thickBot="1">
      <c r="A177" s="293" t="s">
        <v>55</v>
      </c>
      <c r="B177" s="295" t="str">
        <f>TEXT($G$1, "[$-ko-KR]yyyy-mm-dd(ddd) ") &amp; "오전 00:00"</f>
        <v>2021-06-18(금) 오전 00:00</v>
      </c>
      <c r="C177" s="296"/>
      <c r="D177" s="255" t="str">
        <f>TEXT($G$1, "[$-ko-KR]yyyy-mm-dd(ddd) ") &amp; "오후 14:00"</f>
        <v>2021-06-18(금) 오후 14:00</v>
      </c>
      <c r="E177" s="256"/>
      <c r="F177" s="257"/>
      <c r="G177" s="255" t="str">
        <f>TEXT($G$1, "[$-ko-KR]yyyy-mm-dd(ddd) ") &amp; "오후 19:00"</f>
        <v>2021-06-18(금) 오후 19:00</v>
      </c>
      <c r="H177" s="256"/>
      <c r="I177" s="257"/>
      <c r="J177" s="255" t="str">
        <f>TEXT($G$1, "[$-ko-KR]yyyy-mm-dd(ddd) ") &amp; "오후 21:00"</f>
        <v>2021-06-18(금) 오후 21:00</v>
      </c>
      <c r="K177" s="256"/>
      <c r="L177" s="257"/>
      <c r="M177" s="255" t="str">
        <f>TEXT($G$1+1, "[$-ko-KR]yyyy-mm-dd(ddd) ") &amp; "오전 00:00"</f>
        <v>2021-06-19(토) 오전 00:00</v>
      </c>
      <c r="N177" s="256"/>
      <c r="O177" s="257"/>
      <c r="Q177" s="253"/>
      <c r="R177" s="253"/>
      <c r="S177" s="253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29" t="s">
        <v>58</v>
      </c>
      <c r="H178" s="230" t="s">
        <v>298</v>
      </c>
      <c r="I178" s="23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58"/>
      <c r="R178" s="258"/>
      <c r="S178" s="258"/>
    </row>
    <row r="179" spans="1:19" ht="17.25" thickBot="1">
      <c r="A179" s="161" t="s">
        <v>230</v>
      </c>
      <c r="B179" s="124">
        <v>88.7</v>
      </c>
      <c r="C179" s="76">
        <v>-6.1375661400000003E-2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3"/>
      <c r="R179" s="253"/>
      <c r="S179" s="253"/>
    </row>
    <row r="180" spans="1:19" ht="17.25" thickBot="1">
      <c r="A180" s="162" t="s">
        <v>174</v>
      </c>
      <c r="B180" s="126">
        <v>112</v>
      </c>
      <c r="C180" s="77">
        <v>-6.6666666700000002E-2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3"/>
      <c r="R180" s="253"/>
      <c r="S180" s="253"/>
    </row>
    <row r="181" spans="1:19" ht="17.25" thickBot="1">
      <c r="A181" s="162" t="s">
        <v>210</v>
      </c>
      <c r="B181" s="126">
        <v>86.6</v>
      </c>
      <c r="C181" s="77">
        <v>-6.6810344800000004E-2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8"/>
      <c r="R181" s="258"/>
      <c r="S181" s="258"/>
    </row>
    <row r="182" spans="1:19" ht="17.25" thickBot="1">
      <c r="A182" s="162" t="s">
        <v>112</v>
      </c>
      <c r="B182" s="126">
        <v>125</v>
      </c>
      <c r="C182" s="77">
        <v>-6.7164179099999999E-2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8"/>
      <c r="R182" s="258"/>
      <c r="S182" s="258"/>
    </row>
    <row r="183" spans="1:19" ht="17.25" thickBot="1">
      <c r="A183" s="163" t="s">
        <v>268</v>
      </c>
      <c r="B183" s="128">
        <v>24.8</v>
      </c>
      <c r="C183" s="78">
        <v>-7.1161048700000007E-2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8"/>
      <c r="R183" s="258"/>
      <c r="S183" s="258"/>
    </row>
    <row r="184" spans="1:19" ht="17.25" thickBot="1">
      <c r="A184" s="162" t="s">
        <v>232</v>
      </c>
      <c r="B184" s="129">
        <v>96.2</v>
      </c>
      <c r="C184" s="80">
        <v>-8.3809523799999994E-2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8"/>
      <c r="R184" s="258"/>
      <c r="S184" s="258"/>
    </row>
    <row r="185" spans="1:19" ht="17.25" thickBot="1">
      <c r="A185" s="162" t="s">
        <v>198</v>
      </c>
      <c r="B185" s="126">
        <v>13.7</v>
      </c>
      <c r="C185" s="77">
        <v>-8.6666666700000006E-2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8"/>
      <c r="R185" s="258"/>
      <c r="S185" s="258"/>
    </row>
    <row r="186" spans="1:19" ht="17.25" thickBot="1">
      <c r="A186" s="162" t="s">
        <v>238</v>
      </c>
      <c r="B186" s="126">
        <v>78.7</v>
      </c>
      <c r="C186" s="77">
        <v>-0.1005714286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8"/>
      <c r="R186" s="258"/>
      <c r="S186" s="258"/>
    </row>
    <row r="187" spans="1:19" ht="17.25" thickBot="1">
      <c r="A187" s="162" t="s">
        <v>140</v>
      </c>
      <c r="B187" s="126">
        <v>2320</v>
      </c>
      <c r="C187" s="77">
        <v>-0.1076923077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282</v>
      </c>
      <c r="B188" s="131">
        <v>48</v>
      </c>
      <c r="C188" s="79">
        <v>-0.14132379249999999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7"/>
      <c r="R188" s="268"/>
      <c r="S188" s="269"/>
    </row>
    <row r="189" spans="1:19">
      <c r="A189" s="161" t="s">
        <v>234</v>
      </c>
      <c r="B189" s="124">
        <v>270</v>
      </c>
      <c r="C189" s="76">
        <v>-0.14285714290000001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0"/>
      <c r="R189" s="271"/>
      <c r="S189" s="272"/>
    </row>
    <row r="190" spans="1:19" ht="17.25" thickBot="1">
      <c r="A190" s="162" t="s">
        <v>236</v>
      </c>
      <c r="B190" s="126">
        <v>15.1</v>
      </c>
      <c r="C190" s="77">
        <v>-0.15642458100000001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3"/>
      <c r="R190" s="274"/>
      <c r="S190" s="275"/>
    </row>
    <row r="191" spans="1:19" ht="17.25" thickBot="1">
      <c r="A191" s="162" t="s">
        <v>250</v>
      </c>
      <c r="B191" s="126">
        <v>53.1</v>
      </c>
      <c r="C191" s="77">
        <v>-0.16246056780000001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8"/>
      <c r="R191" s="258"/>
      <c r="S191" s="258"/>
    </row>
    <row r="192" spans="1:19" ht="17.25" thickBot="1">
      <c r="A192" s="162" t="s">
        <v>252</v>
      </c>
      <c r="B192" s="126">
        <v>85.2</v>
      </c>
      <c r="C192" s="77">
        <v>-0.1647058824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3"/>
      <c r="R192" s="253"/>
      <c r="S192" s="253"/>
    </row>
    <row r="193" spans="1:19" ht="17.25" thickBot="1">
      <c r="A193" s="163" t="s">
        <v>162</v>
      </c>
      <c r="B193" s="128">
        <v>619</v>
      </c>
      <c r="C193" s="78">
        <v>-0.17024128690000001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3"/>
      <c r="R193" s="253"/>
      <c r="S193" s="253"/>
    </row>
    <row r="194" spans="1:19" ht="17.25" thickBot="1">
      <c r="A194" s="162" t="s">
        <v>254</v>
      </c>
      <c r="B194" s="129">
        <v>16.399999999999999</v>
      </c>
      <c r="C194" s="80">
        <v>-0.1717171717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8"/>
      <c r="R194" s="258"/>
      <c r="S194" s="258"/>
    </row>
    <row r="195" spans="1:19" ht="17.25" thickBot="1">
      <c r="A195" s="162" t="s">
        <v>218</v>
      </c>
      <c r="B195" s="126">
        <v>4.55</v>
      </c>
      <c r="C195" s="77">
        <v>-0.19753086419999999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8"/>
      <c r="R195" s="258"/>
      <c r="S195" s="258"/>
    </row>
    <row r="196" spans="1:19" ht="17.25" thickBot="1">
      <c r="A196" s="162" t="s">
        <v>172</v>
      </c>
      <c r="B196" s="126">
        <v>4.0999999999999996</v>
      </c>
      <c r="C196" s="77">
        <v>-0.19765166340000001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8"/>
      <c r="R196" s="258"/>
      <c r="S196" s="258"/>
    </row>
    <row r="197" spans="1:19">
      <c r="A197" s="162" t="s">
        <v>208</v>
      </c>
      <c r="B197" s="126">
        <v>72</v>
      </c>
      <c r="C197" s="77">
        <v>-0.19821826279999999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0"/>
      <c r="R197" s="281"/>
      <c r="S197" s="282"/>
    </row>
    <row r="198" spans="1:19" ht="17.25" thickBot="1">
      <c r="A198" s="130" t="s">
        <v>122</v>
      </c>
      <c r="B198" s="131">
        <v>18.899999999999999</v>
      </c>
      <c r="C198" s="79">
        <v>-0.21900826449999999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3"/>
      <c r="R198" s="284"/>
      <c r="S198" s="285"/>
    </row>
    <row r="199" spans="1:19" ht="17.25" thickBot="1">
      <c r="A199" s="132" t="s">
        <v>300</v>
      </c>
      <c r="B199" s="291">
        <f>$B$37</f>
        <v>100000</v>
      </c>
      <c r="C199" s="292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86"/>
      <c r="R199" s="287"/>
      <c r="S199" s="288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2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1" priority="157">
      <formula>AND($N17 &gt; 0, ISNUMBER($N17))</formula>
    </cfRule>
    <cfRule type="expression" dxfId="190" priority="158">
      <formula>AND($N17 = 0 * ISNUMBER($N17))</formula>
    </cfRule>
    <cfRule type="expression" dxfId="189" priority="159">
      <formula>AND($N17 &lt; 0, ISNUMBER($N17))</formula>
    </cfRule>
  </conditionalFormatting>
  <conditionalFormatting sqref="A17:F36">
    <cfRule type="expression" dxfId="188" priority="166">
      <formula>AND($E17 &gt; 0, ISNUMBER($E17))</formula>
    </cfRule>
    <cfRule type="expression" dxfId="187" priority="167">
      <formula>AND($E17 = 0 * ISNUMBER($E17))</formula>
    </cfRule>
    <cfRule type="expression" dxfId="186" priority="168">
      <formula>AND($E17 &lt; 0, ISNUMBER($E17))</formula>
    </cfRule>
  </conditionalFormatting>
  <conditionalFormatting sqref="A17:C36 G17:I36">
    <cfRule type="expression" dxfId="185" priority="163">
      <formula>AND($H17 &gt; 0, ISNUMBER($H17))</formula>
    </cfRule>
    <cfRule type="expression" dxfId="184" priority="164">
      <formula>AND($H17 = 0 * ISNUMBER($H17))</formula>
    </cfRule>
    <cfRule type="expression" dxfId="183" priority="165">
      <formula>AND($H17 &lt; 0, ISNUMBER($H17))</formula>
    </cfRule>
  </conditionalFormatting>
  <conditionalFormatting sqref="A17:C36 J17:L36">
    <cfRule type="expression" dxfId="182" priority="160">
      <formula>AND($K17 &gt; 0, ISNUMBER($K17))</formula>
    </cfRule>
    <cfRule type="expression" dxfId="181" priority="161">
      <formula>AND($K17 = 0 * ISNUMBER($K17))</formula>
    </cfRule>
    <cfRule type="expression" dxfId="180" priority="162">
      <formula>AND($K17 &lt; 0, ISNUMBER($K17))</formula>
    </cfRule>
  </conditionalFormatting>
  <conditionalFormatting sqref="D15:F16 E37:F37">
    <cfRule type="expression" dxfId="179" priority="154">
      <formula>$E$37 &gt; 0</formula>
    </cfRule>
    <cfRule type="expression" dxfId="178" priority="155">
      <formula>$E$37 = 0</formula>
    </cfRule>
    <cfRule type="expression" dxfId="177" priority="156">
      <formula>$E$37 &lt; 0</formula>
    </cfRule>
  </conditionalFormatting>
  <conditionalFormatting sqref="G15:I16 H37:I37">
    <cfRule type="expression" dxfId="176" priority="151">
      <formula>$H$37 &gt; 0</formula>
    </cfRule>
    <cfRule type="expression" dxfId="175" priority="152">
      <formula>$H$37 = 0</formula>
    </cfRule>
    <cfRule type="expression" dxfId="174" priority="153">
      <formula>$H$37 &lt; 0</formula>
    </cfRule>
  </conditionalFormatting>
  <conditionalFormatting sqref="J15:L16 K37:L37">
    <cfRule type="expression" dxfId="173" priority="148">
      <formula>$K$37 &gt; 0</formula>
    </cfRule>
    <cfRule type="expression" dxfId="172" priority="149">
      <formula>$K$37 = 0</formula>
    </cfRule>
    <cfRule type="expression" dxfId="171" priority="150">
      <formula>$K$37 &lt; 0</formula>
    </cfRule>
  </conditionalFormatting>
  <conditionalFormatting sqref="M15:O16 N37:O37">
    <cfRule type="expression" dxfId="170" priority="145">
      <formula>$N$37 &gt; 0</formula>
    </cfRule>
    <cfRule type="expression" dxfId="169" priority="146">
      <formula>$N$37 = 0</formula>
    </cfRule>
    <cfRule type="expression" dxfId="168" priority="147">
      <formula>$N$37 &lt; 0</formula>
    </cfRule>
  </conditionalFormatting>
  <conditionalFormatting sqref="A44:C63 M44:O63">
    <cfRule type="expression" dxfId="167" priority="133">
      <formula>AND($N44 &gt; 0, ISNUMBER($N44))</formula>
    </cfRule>
    <cfRule type="expression" dxfId="166" priority="134">
      <formula>AND($N44 = 0 * ISNUMBER($N44))</formula>
    </cfRule>
    <cfRule type="expression" dxfId="165" priority="135">
      <formula>AND($N44 &lt; 0, ISNUMBER($N44))</formula>
    </cfRule>
  </conditionalFormatting>
  <conditionalFormatting sqref="A44:F63">
    <cfRule type="expression" dxfId="164" priority="142">
      <formula>AND($E44 &gt; 0, ISNUMBER($E44))</formula>
    </cfRule>
    <cfRule type="expression" dxfId="163" priority="143">
      <formula>AND($E44 = 0 * ISNUMBER($E44))</formula>
    </cfRule>
    <cfRule type="expression" dxfId="162" priority="144">
      <formula>AND($E44 &lt; 0, ISNUMBER($E44))</formula>
    </cfRule>
  </conditionalFormatting>
  <conditionalFormatting sqref="A44:C63 G44:I63">
    <cfRule type="expression" dxfId="161" priority="139">
      <formula>AND($H44 &gt; 0, ISNUMBER($H44))</formula>
    </cfRule>
    <cfRule type="expression" dxfId="160" priority="140">
      <formula>AND($H44 = 0 * ISNUMBER($H44))</formula>
    </cfRule>
    <cfRule type="expression" dxfId="159" priority="141">
      <formula>AND($H44 &lt; 0, ISNUMBER($H44))</formula>
    </cfRule>
  </conditionalFormatting>
  <conditionalFormatting sqref="A44:C63 J44:L63">
    <cfRule type="expression" dxfId="158" priority="136">
      <formula>AND($K44 &gt; 0, ISNUMBER($K44))</formula>
    </cfRule>
    <cfRule type="expression" dxfId="157" priority="137">
      <formula>AND($K44 = 0 * ISNUMBER($K44))</formula>
    </cfRule>
    <cfRule type="expression" dxfId="156" priority="138">
      <formula>AND($K44 &lt; 0, ISNUMBER($K44))</formula>
    </cfRule>
  </conditionalFormatting>
  <conditionalFormatting sqref="D42:F43 E64:F64">
    <cfRule type="expression" dxfId="155" priority="130">
      <formula>$E$64 &gt; 0</formula>
    </cfRule>
    <cfRule type="expression" dxfId="154" priority="131">
      <formula>$E$64 = 0</formula>
    </cfRule>
    <cfRule type="expression" dxfId="153" priority="132">
      <formula>$E$64 &lt; 0</formula>
    </cfRule>
  </conditionalFormatting>
  <conditionalFormatting sqref="G42:I43 H64:I64">
    <cfRule type="expression" dxfId="152" priority="127">
      <formula>$H$64 &gt; 0</formula>
    </cfRule>
    <cfRule type="expression" dxfId="151" priority="128">
      <formula>$H$64 = 0</formula>
    </cfRule>
    <cfRule type="expression" dxfId="150" priority="129">
      <formula>$H$64 &lt; 0</formula>
    </cfRule>
  </conditionalFormatting>
  <conditionalFormatting sqref="J42:L43 K64:L64">
    <cfRule type="expression" dxfId="149" priority="124">
      <formula>$K$64 &gt; 0</formula>
    </cfRule>
    <cfRule type="expression" dxfId="148" priority="125">
      <formula>$K$64 = 0</formula>
    </cfRule>
    <cfRule type="expression" dxfId="147" priority="126">
      <formula>$K$64 &lt; 0</formula>
    </cfRule>
  </conditionalFormatting>
  <conditionalFormatting sqref="M42:O43 N64:O64">
    <cfRule type="expression" dxfId="146" priority="121">
      <formula>$N$64 &gt; 0</formula>
    </cfRule>
    <cfRule type="expression" dxfId="145" priority="122">
      <formula>$N$64 = 0</formula>
    </cfRule>
    <cfRule type="expression" dxfId="144" priority="123">
      <formula>$N$64 &lt; 0</formula>
    </cfRule>
  </conditionalFormatting>
  <conditionalFormatting sqref="A71:C90 M71:O90">
    <cfRule type="expression" dxfId="143" priority="109">
      <formula>AND($N71 &gt; 0, ISNUMBER($N71))</formula>
    </cfRule>
    <cfRule type="expression" dxfId="142" priority="110">
      <formula>AND($N71 = 0 * ISNUMBER($N71))</formula>
    </cfRule>
    <cfRule type="expression" dxfId="141" priority="111">
      <formula>AND($N71 &lt; 0, ISNUMBER($N71))</formula>
    </cfRule>
  </conditionalFormatting>
  <conditionalFormatting sqref="A71:F90">
    <cfRule type="expression" dxfId="140" priority="118">
      <formula>AND($E71 &gt; 0, ISNUMBER($E71))</formula>
    </cfRule>
    <cfRule type="expression" dxfId="139" priority="119">
      <formula>AND($E71 = 0 * ISNUMBER($E71))</formula>
    </cfRule>
    <cfRule type="expression" dxfId="138" priority="120">
      <formula>AND($E71 &lt; 0, ISNUMBER($E71))</formula>
    </cfRule>
  </conditionalFormatting>
  <conditionalFormatting sqref="A71:C90 G71:I90">
    <cfRule type="expression" dxfId="137" priority="115">
      <formula>AND($H71 &gt; 0, ISNUMBER($H71))</formula>
    </cfRule>
    <cfRule type="expression" dxfId="136" priority="116">
      <formula>AND($H71 = 0 * ISNUMBER($H71))</formula>
    </cfRule>
    <cfRule type="expression" dxfId="135" priority="117">
      <formula>AND($H71 &lt; 0, ISNUMBER($H71))</formula>
    </cfRule>
  </conditionalFormatting>
  <conditionalFormatting sqref="A71:C90 J71:L90">
    <cfRule type="expression" dxfId="134" priority="112">
      <formula>AND($K71 &gt; 0, ISNUMBER($K71))</formula>
    </cfRule>
    <cfRule type="expression" dxfId="133" priority="113">
      <formula>AND($K71 = 0 * ISNUMBER($K71))</formula>
    </cfRule>
    <cfRule type="expression" dxfId="132" priority="114">
      <formula>AND($K71 &lt; 0, ISNUMBER($K71))</formula>
    </cfRule>
  </conditionalFormatting>
  <conditionalFormatting sqref="D69:F70 E91:F91">
    <cfRule type="expression" dxfId="131" priority="106">
      <formula>$E$91 &gt; 0</formula>
    </cfRule>
    <cfRule type="expression" dxfId="130" priority="107">
      <formula>$E$91 = 0</formula>
    </cfRule>
    <cfRule type="expression" dxfId="129" priority="108">
      <formula>$E$91 &lt; 0</formula>
    </cfRule>
  </conditionalFormatting>
  <conditionalFormatting sqref="G69:I70 H91:I91">
    <cfRule type="expression" dxfId="128" priority="103">
      <formula>$H$91 &gt; 0</formula>
    </cfRule>
    <cfRule type="expression" dxfId="127" priority="104">
      <formula>$H$91 = 0</formula>
    </cfRule>
    <cfRule type="expression" dxfId="126" priority="105">
      <formula>$H$91 &lt; 0</formula>
    </cfRule>
  </conditionalFormatting>
  <conditionalFormatting sqref="J69:L70 K91:L91">
    <cfRule type="expression" dxfId="125" priority="100">
      <formula>$K$91 &gt; 0</formula>
    </cfRule>
    <cfRule type="expression" dxfId="124" priority="101">
      <formula>$K$91 = 0</formula>
    </cfRule>
    <cfRule type="expression" dxfId="123" priority="102">
      <formula>$K$91 &lt; 0</formula>
    </cfRule>
  </conditionalFormatting>
  <conditionalFormatting sqref="M69:O70 N91:O91">
    <cfRule type="expression" dxfId="122" priority="97">
      <formula>$N$91 &gt; 0</formula>
    </cfRule>
    <cfRule type="expression" dxfId="121" priority="98">
      <formula>$N$91 = 0</formula>
    </cfRule>
    <cfRule type="expression" dxfId="120" priority="99">
      <formula>$N$91 &lt; 0</formula>
    </cfRule>
  </conditionalFormatting>
  <conditionalFormatting sqref="A98:C117 M98:O117">
    <cfRule type="expression" dxfId="119" priority="85">
      <formula>AND($N98 &gt; 0, ISNUMBER($N98))</formula>
    </cfRule>
    <cfRule type="expression" dxfId="118" priority="86">
      <formula>AND($N98 = 0 * ISNUMBER($N98))</formula>
    </cfRule>
    <cfRule type="expression" dxfId="117" priority="87">
      <formula>AND($N98 &lt; 0, ISNUMBER($N98))</formula>
    </cfRule>
  </conditionalFormatting>
  <conditionalFormatting sqref="A98:F117">
    <cfRule type="expression" dxfId="116" priority="94">
      <formula>AND($E98 &gt; 0, ISNUMBER($E98))</formula>
    </cfRule>
    <cfRule type="expression" dxfId="115" priority="95">
      <formula>AND($E98 = 0 * ISNUMBER($E98))</formula>
    </cfRule>
    <cfRule type="expression" dxfId="114" priority="96">
      <formula>AND($E98 &lt; 0, ISNUMBER($E98))</formula>
    </cfRule>
  </conditionalFormatting>
  <conditionalFormatting sqref="A98:C117 G98:I117">
    <cfRule type="expression" dxfId="113" priority="91">
      <formula>AND($H98 &gt; 0, ISNUMBER($H98))</formula>
    </cfRule>
    <cfRule type="expression" dxfId="112" priority="92">
      <formula>AND($H98 = 0 * ISNUMBER($H98))</formula>
    </cfRule>
    <cfRule type="expression" dxfId="111" priority="93">
      <formula>AND($H98 &lt; 0, ISNUMBER($H98))</formula>
    </cfRule>
  </conditionalFormatting>
  <conditionalFormatting sqref="A98:C117 J98:L117">
    <cfRule type="expression" dxfId="110" priority="88">
      <formula>AND($K98 &gt; 0, ISNUMBER($K98))</formula>
    </cfRule>
    <cfRule type="expression" dxfId="109" priority="89">
      <formula>AND($K98 = 0 * ISNUMBER($K98))</formula>
    </cfRule>
    <cfRule type="expression" dxfId="108" priority="90">
      <formula>AND($K98 &lt; 0, ISNUMBER($K98))</formula>
    </cfRule>
  </conditionalFormatting>
  <conditionalFormatting sqref="D96:F97 E118:F118">
    <cfRule type="expression" dxfId="107" priority="82">
      <formula>$E$118 &gt; 0</formula>
    </cfRule>
    <cfRule type="expression" dxfId="106" priority="83">
      <formula>$E$118 = 0</formula>
    </cfRule>
    <cfRule type="expression" dxfId="105" priority="84">
      <formula>$E$118 &lt; 0</formula>
    </cfRule>
  </conditionalFormatting>
  <conditionalFormatting sqref="G96:I97 H118:I118">
    <cfRule type="expression" dxfId="104" priority="79">
      <formula>$H$118 &gt; 0</formula>
    </cfRule>
    <cfRule type="expression" dxfId="103" priority="80">
      <formula>$H$118 = 0</formula>
    </cfRule>
    <cfRule type="expression" dxfId="102" priority="81">
      <formula>$H$118 &lt; 0</formula>
    </cfRule>
  </conditionalFormatting>
  <conditionalFormatting sqref="J96:L97 K118:L118">
    <cfRule type="expression" dxfId="101" priority="76">
      <formula>$K$118 &gt; 0</formula>
    </cfRule>
    <cfRule type="expression" dxfId="100" priority="77">
      <formula>$K$118 = 0</formula>
    </cfRule>
    <cfRule type="expression" dxfId="99" priority="78">
      <formula>$K$118 &lt; 0</formula>
    </cfRule>
  </conditionalFormatting>
  <conditionalFormatting sqref="M96:O97 N118:O118">
    <cfRule type="expression" dxfId="98" priority="73">
      <formula>$N$118 &gt; 0</formula>
    </cfRule>
    <cfRule type="expression" dxfId="97" priority="74">
      <formula>$N$118 = 0</formula>
    </cfRule>
    <cfRule type="expression" dxfId="96" priority="75">
      <formula>$N$118 &lt; 0</formula>
    </cfRule>
  </conditionalFormatting>
  <conditionalFormatting sqref="A125:C144 M125:O144">
    <cfRule type="expression" dxfId="95" priority="61">
      <formula>AND($N125 &gt; 0, ISNUMBER($N125))</formula>
    </cfRule>
    <cfRule type="expression" dxfId="94" priority="62">
      <formula>AND($N125 = 0 * ISNUMBER($N125))</formula>
    </cfRule>
    <cfRule type="expression" dxfId="93" priority="63">
      <formula>AND($N125 &lt; 0, ISNUMBER($N125))</formula>
    </cfRule>
  </conditionalFormatting>
  <conditionalFormatting sqref="A125:F144">
    <cfRule type="expression" dxfId="92" priority="70">
      <formula>AND($E125 &gt; 0, ISNUMBER($E125))</formula>
    </cfRule>
    <cfRule type="expression" dxfId="91" priority="71">
      <formula>AND($E125 = 0 * ISNUMBER($E125))</formula>
    </cfRule>
    <cfRule type="expression" dxfId="90" priority="72">
      <formula>AND($E125 &lt; 0, ISNUMBER($E125))</formula>
    </cfRule>
  </conditionalFormatting>
  <conditionalFormatting sqref="A125:C144 G125:I144">
    <cfRule type="expression" dxfId="89" priority="67">
      <formula>AND($H125 &gt; 0, ISNUMBER($H125))</formula>
    </cfRule>
    <cfRule type="expression" dxfId="88" priority="68">
      <formula>AND($H125 = 0 * ISNUMBER($H125))</formula>
    </cfRule>
    <cfRule type="expression" dxfId="87" priority="69">
      <formula>AND($H125 &lt; 0, ISNUMBER($H125))</formula>
    </cfRule>
  </conditionalFormatting>
  <conditionalFormatting sqref="A125:C144 J125:L144">
    <cfRule type="expression" dxfId="86" priority="64">
      <formula>AND($K125 &gt; 0, ISNUMBER($K125))</formula>
    </cfRule>
    <cfRule type="expression" dxfId="85" priority="65">
      <formula>AND($K125 = 0 * ISNUMBER($K125))</formula>
    </cfRule>
    <cfRule type="expression" dxfId="84" priority="66">
      <formula>AND($K125 &lt; 0, ISNUMBER($K125))</formula>
    </cfRule>
  </conditionalFormatting>
  <conditionalFormatting sqref="D123:F124 E145:F145">
    <cfRule type="expression" dxfId="83" priority="58">
      <formula>$E$145 &gt; 0</formula>
    </cfRule>
    <cfRule type="expression" dxfId="82" priority="59">
      <formula>$E$145 = 0</formula>
    </cfRule>
    <cfRule type="expression" dxfId="81" priority="60">
      <formula>$E$145 &lt; 0</formula>
    </cfRule>
  </conditionalFormatting>
  <conditionalFormatting sqref="G123:I124 H145:I145">
    <cfRule type="expression" dxfId="80" priority="55">
      <formula>$H$145 &gt; 0</formula>
    </cfRule>
    <cfRule type="expression" dxfId="79" priority="56">
      <formula>$H$145 = 0</formula>
    </cfRule>
    <cfRule type="expression" dxfId="78" priority="57">
      <formula>$H$145 &lt; 0</formula>
    </cfRule>
  </conditionalFormatting>
  <conditionalFormatting sqref="J123:L124 K145:L145">
    <cfRule type="expression" dxfId="77" priority="52">
      <formula>$K$145 &gt; 0</formula>
    </cfRule>
    <cfRule type="expression" dxfId="76" priority="53">
      <formula>$K$145 = 0</formula>
    </cfRule>
    <cfRule type="expression" dxfId="75" priority="54">
      <formula>$K$145 &lt; 0</formula>
    </cfRule>
  </conditionalFormatting>
  <conditionalFormatting sqref="M123:O124 N145:O145">
    <cfRule type="expression" dxfId="74" priority="49">
      <formula>$N$145 &gt; 0</formula>
    </cfRule>
    <cfRule type="expression" dxfId="73" priority="50">
      <formula>$N$145 = 0</formula>
    </cfRule>
    <cfRule type="expression" dxfId="72" priority="51">
      <formula>$N$145 &lt; 0</formula>
    </cfRule>
  </conditionalFormatting>
  <conditionalFormatting sqref="A152:C171 M152:O171">
    <cfRule type="expression" dxfId="71" priority="37">
      <formula>AND($N152 &gt; 0, ISNUMBER($N152))</formula>
    </cfRule>
    <cfRule type="expression" dxfId="70" priority="38">
      <formula>AND($N152 = 0 * ISNUMBER($N152))</formula>
    </cfRule>
    <cfRule type="expression" dxfId="69" priority="39">
      <formula>AND($N152 &lt; 0, ISNUMBER($N152))</formula>
    </cfRule>
  </conditionalFormatting>
  <conditionalFormatting sqref="A152:F171">
    <cfRule type="expression" dxfId="68" priority="46">
      <formula>AND($E152 &gt; 0, ISNUMBER($E152))</formula>
    </cfRule>
    <cfRule type="expression" dxfId="67" priority="47">
      <formula>AND($E152 = 0 * ISNUMBER($E152))</formula>
    </cfRule>
    <cfRule type="expression" dxfId="66" priority="48">
      <formula>AND($E152 &lt; 0, ISNUMBER($E152))</formula>
    </cfRule>
  </conditionalFormatting>
  <conditionalFormatting sqref="A152:C171 G152:I171">
    <cfRule type="expression" dxfId="65" priority="43">
      <formula>AND($H152 &gt; 0, ISNUMBER($H152))</formula>
    </cfRule>
    <cfRule type="expression" dxfId="64" priority="44">
      <formula>AND($H152 = 0 * ISNUMBER($H152))</formula>
    </cfRule>
    <cfRule type="expression" dxfId="63" priority="45">
      <formula>AND($H152 &lt; 0, ISNUMBER($H152))</formula>
    </cfRule>
  </conditionalFormatting>
  <conditionalFormatting sqref="A152:C171 J152:L171">
    <cfRule type="expression" dxfId="62" priority="40">
      <formula>AND($K152 &gt; 0, ISNUMBER($K152))</formula>
    </cfRule>
    <cfRule type="expression" dxfId="61" priority="41">
      <formula>AND($K152 = 0 * ISNUMBER($K152))</formula>
    </cfRule>
    <cfRule type="expression" dxfId="60" priority="42">
      <formula>AND($K152 &lt; 0, ISNUMBER($K152))</formula>
    </cfRule>
  </conditionalFormatting>
  <conditionalFormatting sqref="D150:F151 E172:F172">
    <cfRule type="expression" dxfId="59" priority="34">
      <formula>$E$172 &gt; 0</formula>
    </cfRule>
    <cfRule type="expression" dxfId="58" priority="35">
      <formula>$E$172 = 0</formula>
    </cfRule>
    <cfRule type="expression" dxfId="57" priority="36">
      <formula>$E$172 &lt; 0</formula>
    </cfRule>
  </conditionalFormatting>
  <conditionalFormatting sqref="G150:I151 H172:I172">
    <cfRule type="expression" dxfId="56" priority="31">
      <formula>$H$172 &gt; 0</formula>
    </cfRule>
    <cfRule type="expression" dxfId="55" priority="32">
      <formula>$H$172 = 0</formula>
    </cfRule>
    <cfRule type="expression" dxfId="54" priority="33">
      <formula>$H$172 &lt; 0</formula>
    </cfRule>
  </conditionalFormatting>
  <conditionalFormatting sqref="J150:L151 K172:L172">
    <cfRule type="expression" dxfId="53" priority="28">
      <formula>$K$172 &gt; 0</formula>
    </cfRule>
    <cfRule type="expression" dxfId="52" priority="29">
      <formula>$K$172 = 0</formula>
    </cfRule>
    <cfRule type="expression" dxfId="51" priority="30">
      <formula>$K$172 &lt; 0</formula>
    </cfRule>
  </conditionalFormatting>
  <conditionalFormatting sqref="M150:O151 N172:O172">
    <cfRule type="expression" dxfId="50" priority="25">
      <formula>$N$172 &gt; 0</formula>
    </cfRule>
    <cfRule type="expression" dxfId="49" priority="26">
      <formula>$N$172 = 0</formula>
    </cfRule>
    <cfRule type="expression" dxfId="48" priority="27">
      <formula>$N$172 &lt; 0</formula>
    </cfRule>
  </conditionalFormatting>
  <conditionalFormatting sqref="A179:C198 M179:O198">
    <cfRule type="expression" dxfId="47" priority="13">
      <formula>AND($N179 &gt; 0, ISNUMBER($N179))</formula>
    </cfRule>
    <cfRule type="expression" dxfId="46" priority="14">
      <formula>AND($N179 = 0 * ISNUMBER($N179))</formula>
    </cfRule>
    <cfRule type="expression" dxfId="45" priority="15">
      <formula>AND($N179 &lt; 0, ISNUMBER($N179))</formula>
    </cfRule>
  </conditionalFormatting>
  <conditionalFormatting sqref="A179:F198">
    <cfRule type="expression" dxfId="44" priority="22">
      <formula>AND($E179 &gt; 0, ISNUMBER($E179))</formula>
    </cfRule>
    <cfRule type="expression" dxfId="43" priority="23">
      <formula>AND($E179 = 0 * ISNUMBER($E179))</formula>
    </cfRule>
    <cfRule type="expression" dxfId="42" priority="24">
      <formula>AND($E179 &lt; 0, ISNUMBER($E179))</formula>
    </cfRule>
  </conditionalFormatting>
  <conditionalFormatting sqref="A179:C198 G179:I198">
    <cfRule type="expression" dxfId="41" priority="19">
      <formula>AND($H179 &gt; 0, ISNUMBER($H179))</formula>
    </cfRule>
    <cfRule type="expression" dxfId="40" priority="20">
      <formula>AND($H179 = 0 * ISNUMBER($H179))</formula>
    </cfRule>
    <cfRule type="expression" dxfId="39" priority="21">
      <formula>AND($H179 &lt; 0, ISNUMBER($H179))</formula>
    </cfRule>
  </conditionalFormatting>
  <conditionalFormatting sqref="A179:C198 J179:L198">
    <cfRule type="expression" dxfId="38" priority="16">
      <formula>AND($K179 &gt; 0, ISNUMBER($K179))</formula>
    </cfRule>
    <cfRule type="expression" dxfId="37" priority="17">
      <formula>AND($K179 = 0 * ISNUMBER($K179))</formula>
    </cfRule>
    <cfRule type="expression" dxfId="36" priority="18">
      <formula>AND($K179 &lt; 0, ISNUMBER($K179))</formula>
    </cfRule>
  </conditionalFormatting>
  <conditionalFormatting sqref="D177:F178 E199:F199">
    <cfRule type="expression" dxfId="35" priority="10">
      <formula>$E$199 &gt; 0</formula>
    </cfRule>
    <cfRule type="expression" dxfId="34" priority="11">
      <formula>$E$199 = 0</formula>
    </cfRule>
    <cfRule type="expression" dxfId="33" priority="12">
      <formula>$E$199 &lt; 0</formula>
    </cfRule>
  </conditionalFormatting>
  <conditionalFormatting sqref="G177:I178 H199:I199">
    <cfRule type="expression" dxfId="32" priority="7">
      <formula>$H$199 &gt; 0</formula>
    </cfRule>
    <cfRule type="expression" dxfId="31" priority="8">
      <formula>$H$199 = 0</formula>
    </cfRule>
    <cfRule type="expression" dxfId="30" priority="9">
      <formula>$H$199 &lt; 0</formula>
    </cfRule>
  </conditionalFormatting>
  <conditionalFormatting sqref="J177:L178 K199:L199">
    <cfRule type="expression" dxfId="29" priority="4">
      <formula>$K$199 &gt; 0</formula>
    </cfRule>
    <cfRule type="expression" dxfId="28" priority="5">
      <formula>$K$199 = 0</formula>
    </cfRule>
    <cfRule type="expression" dxfId="27" priority="6">
      <formula>$K$199 &lt; 0</formula>
    </cfRule>
  </conditionalFormatting>
  <conditionalFormatting sqref="M177:O178 N199:O199">
    <cfRule type="expression" dxfId="26" priority="1">
      <formula>$N$199 &gt; 0</formula>
    </cfRule>
    <cfRule type="expression" dxfId="25" priority="2">
      <formula>$N$199 = 0</formula>
    </cfRule>
    <cfRule type="expression" dxfId="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  <vt:lpstr>2021.06.18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2021-06-17T15:55:12Z</dcterms:modified>
</cp:coreProperties>
</file>