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342152E-3C00-4820-B028-C09FCDF87A77}" xr6:coauthVersionLast="47" xr6:coauthVersionMax="47" xr10:uidLastSave="{00000000-0000-0000-0000-000000000000}"/>
  <bookViews>
    <workbookView xWindow="28680" yWindow="-120" windowWidth="29040" windowHeight="15840" firstSheet="7" activeTab="16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  <sheet name="2021.07.09" sheetId="32" r:id="rId14"/>
    <sheet name="2021.07.10" sheetId="33" r:id="rId15"/>
    <sheet name="2021.07.11" sheetId="34" r:id="rId16"/>
    <sheet name="2021.07.12" sheetId="35" r:id="rId17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13" hidden="1">'2021.07.09'!#REF!</definedName>
    <definedName name="_xlnm._FilterDatabase" localSheetId="14" hidden="1">'2021.07.10'!#REF!</definedName>
    <definedName name="_xlnm._FilterDatabase" localSheetId="15" hidden="1">'2021.07.11'!#REF!</definedName>
    <definedName name="_xlnm._FilterDatabase" localSheetId="16" hidden="1">'2021.07.12'!#REF!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5" l="1"/>
  <c r="O198" i="35"/>
  <c r="N198" i="35"/>
  <c r="L198" i="35"/>
  <c r="K198" i="35"/>
  <c r="I198" i="35"/>
  <c r="H198" i="35"/>
  <c r="F198" i="35"/>
  <c r="E198" i="35"/>
  <c r="O197" i="35"/>
  <c r="N197" i="35"/>
  <c r="L197" i="35"/>
  <c r="K197" i="35"/>
  <c r="I197" i="35"/>
  <c r="H197" i="35"/>
  <c r="F197" i="35"/>
  <c r="E197" i="35"/>
  <c r="O196" i="35"/>
  <c r="N196" i="35"/>
  <c r="L196" i="35"/>
  <c r="K196" i="35"/>
  <c r="I196" i="35"/>
  <c r="H196" i="35"/>
  <c r="F196" i="35"/>
  <c r="E196" i="35"/>
  <c r="O195" i="35"/>
  <c r="N195" i="35"/>
  <c r="L195" i="35"/>
  <c r="K195" i="35"/>
  <c r="I195" i="35"/>
  <c r="H195" i="35"/>
  <c r="F195" i="35"/>
  <c r="E195" i="35"/>
  <c r="O194" i="35"/>
  <c r="N194" i="35"/>
  <c r="L194" i="35"/>
  <c r="K194" i="35"/>
  <c r="I194" i="35"/>
  <c r="H194" i="35"/>
  <c r="F194" i="35"/>
  <c r="E194" i="35"/>
  <c r="O193" i="35"/>
  <c r="N193" i="35"/>
  <c r="L193" i="35"/>
  <c r="K193" i="35"/>
  <c r="I193" i="35"/>
  <c r="H193" i="35"/>
  <c r="F193" i="35"/>
  <c r="E193" i="35"/>
  <c r="O192" i="35"/>
  <c r="N192" i="35"/>
  <c r="L192" i="35"/>
  <c r="K192" i="35"/>
  <c r="I192" i="35"/>
  <c r="H192" i="35"/>
  <c r="F192" i="35"/>
  <c r="E192" i="35"/>
  <c r="O191" i="35"/>
  <c r="N191" i="35"/>
  <c r="L191" i="35"/>
  <c r="K191" i="35"/>
  <c r="I191" i="35"/>
  <c r="H191" i="35"/>
  <c r="F191" i="35"/>
  <c r="E191" i="35"/>
  <c r="O190" i="35"/>
  <c r="N190" i="35"/>
  <c r="L190" i="35"/>
  <c r="K190" i="35"/>
  <c r="I190" i="35"/>
  <c r="H190" i="35"/>
  <c r="F190" i="35"/>
  <c r="E190" i="35"/>
  <c r="O189" i="35"/>
  <c r="N189" i="35"/>
  <c r="L189" i="35"/>
  <c r="K189" i="35"/>
  <c r="I189" i="35"/>
  <c r="H189" i="35"/>
  <c r="F189" i="35"/>
  <c r="E189" i="35"/>
  <c r="O188" i="35"/>
  <c r="N188" i="35"/>
  <c r="L188" i="35"/>
  <c r="K188" i="35"/>
  <c r="I188" i="35"/>
  <c r="H188" i="35"/>
  <c r="F188" i="35"/>
  <c r="E188" i="35"/>
  <c r="O187" i="35"/>
  <c r="N187" i="35"/>
  <c r="L187" i="35"/>
  <c r="K187" i="35"/>
  <c r="I187" i="35"/>
  <c r="H187" i="35"/>
  <c r="F187" i="35"/>
  <c r="E187" i="35"/>
  <c r="O186" i="35"/>
  <c r="N186" i="35"/>
  <c r="L186" i="35"/>
  <c r="K186" i="35"/>
  <c r="I186" i="35"/>
  <c r="H186" i="35"/>
  <c r="F186" i="35"/>
  <c r="E186" i="35"/>
  <c r="O185" i="35"/>
  <c r="N185" i="35"/>
  <c r="L185" i="35"/>
  <c r="K185" i="35"/>
  <c r="I185" i="35"/>
  <c r="H185" i="35"/>
  <c r="F185" i="35"/>
  <c r="E185" i="35"/>
  <c r="O184" i="35"/>
  <c r="N184" i="35"/>
  <c r="L184" i="35"/>
  <c r="K184" i="35"/>
  <c r="I184" i="35"/>
  <c r="H184" i="35"/>
  <c r="F184" i="35"/>
  <c r="E184" i="35"/>
  <c r="O183" i="35"/>
  <c r="N183" i="35"/>
  <c r="L183" i="35"/>
  <c r="K183" i="35"/>
  <c r="I183" i="35"/>
  <c r="H183" i="35"/>
  <c r="F183" i="35"/>
  <c r="E183" i="35"/>
  <c r="O182" i="35"/>
  <c r="N182" i="35"/>
  <c r="L182" i="35"/>
  <c r="K182" i="35"/>
  <c r="I182" i="35"/>
  <c r="H182" i="35"/>
  <c r="F182" i="35"/>
  <c r="E182" i="35"/>
  <c r="O181" i="35"/>
  <c r="N181" i="35"/>
  <c r="L181" i="35"/>
  <c r="K181" i="35"/>
  <c r="I181" i="35"/>
  <c r="H181" i="35"/>
  <c r="F181" i="35"/>
  <c r="E181" i="35"/>
  <c r="O180" i="35"/>
  <c r="N180" i="35"/>
  <c r="L180" i="35"/>
  <c r="K180" i="35"/>
  <c r="I180" i="35"/>
  <c r="H180" i="35"/>
  <c r="F180" i="35"/>
  <c r="E180" i="35"/>
  <c r="O179" i="35"/>
  <c r="O199" i="35" s="1"/>
  <c r="N179" i="35"/>
  <c r="N199" i="35" s="1"/>
  <c r="L179" i="35"/>
  <c r="L199" i="35" s="1"/>
  <c r="K179" i="35"/>
  <c r="K199" i="35" s="1"/>
  <c r="I179" i="35"/>
  <c r="I199" i="35" s="1"/>
  <c r="H179" i="35"/>
  <c r="H199" i="35" s="1"/>
  <c r="F179" i="35"/>
  <c r="F199" i="35" s="1"/>
  <c r="E179" i="35"/>
  <c r="E199" i="35" s="1"/>
  <c r="M177" i="35"/>
  <c r="J177" i="35"/>
  <c r="G177" i="35"/>
  <c r="D177" i="35"/>
  <c r="B177" i="35"/>
  <c r="M176" i="35"/>
  <c r="G176" i="35"/>
  <c r="B172" i="35"/>
  <c r="O171" i="35"/>
  <c r="N171" i="35"/>
  <c r="L171" i="35"/>
  <c r="K171" i="35"/>
  <c r="I171" i="35"/>
  <c r="H171" i="35"/>
  <c r="F171" i="35"/>
  <c r="E171" i="35"/>
  <c r="O170" i="35"/>
  <c r="N170" i="35"/>
  <c r="L170" i="35"/>
  <c r="K170" i="35"/>
  <c r="I170" i="35"/>
  <c r="H170" i="35"/>
  <c r="F170" i="35"/>
  <c r="E170" i="35"/>
  <c r="O169" i="35"/>
  <c r="N169" i="35"/>
  <c r="L169" i="35"/>
  <c r="K169" i="35"/>
  <c r="I169" i="35"/>
  <c r="H169" i="35"/>
  <c r="F169" i="35"/>
  <c r="E169" i="35"/>
  <c r="O168" i="35"/>
  <c r="N168" i="35"/>
  <c r="L168" i="35"/>
  <c r="K168" i="35"/>
  <c r="I168" i="35"/>
  <c r="H168" i="35"/>
  <c r="F168" i="35"/>
  <c r="E168" i="35"/>
  <c r="O167" i="35"/>
  <c r="N167" i="35"/>
  <c r="L167" i="35"/>
  <c r="K167" i="35"/>
  <c r="I167" i="35"/>
  <c r="H167" i="35"/>
  <c r="F167" i="35"/>
  <c r="E167" i="35"/>
  <c r="O166" i="35"/>
  <c r="N166" i="35"/>
  <c r="L166" i="35"/>
  <c r="K166" i="35"/>
  <c r="I166" i="35"/>
  <c r="H166" i="35"/>
  <c r="F166" i="35"/>
  <c r="E166" i="35"/>
  <c r="O165" i="35"/>
  <c r="N165" i="35"/>
  <c r="L165" i="35"/>
  <c r="K165" i="35"/>
  <c r="I165" i="35"/>
  <c r="H165" i="35"/>
  <c r="F165" i="35"/>
  <c r="E165" i="35"/>
  <c r="O164" i="35"/>
  <c r="N164" i="35"/>
  <c r="L164" i="35"/>
  <c r="K164" i="35"/>
  <c r="I164" i="35"/>
  <c r="H164" i="35"/>
  <c r="F164" i="35"/>
  <c r="E164" i="35"/>
  <c r="O163" i="35"/>
  <c r="N163" i="35"/>
  <c r="L163" i="35"/>
  <c r="K163" i="35"/>
  <c r="I163" i="35"/>
  <c r="H163" i="35"/>
  <c r="F163" i="35"/>
  <c r="E163" i="35"/>
  <c r="O162" i="35"/>
  <c r="N162" i="35"/>
  <c r="L162" i="35"/>
  <c r="K162" i="35"/>
  <c r="I162" i="35"/>
  <c r="H162" i="35"/>
  <c r="F162" i="35"/>
  <c r="E162" i="35"/>
  <c r="O161" i="35"/>
  <c r="N161" i="35"/>
  <c r="L161" i="35"/>
  <c r="K161" i="35"/>
  <c r="I161" i="35"/>
  <c r="H161" i="35"/>
  <c r="F161" i="35"/>
  <c r="E161" i="35"/>
  <c r="O160" i="35"/>
  <c r="N160" i="35"/>
  <c r="L160" i="35"/>
  <c r="K160" i="35"/>
  <c r="I160" i="35"/>
  <c r="H160" i="35"/>
  <c r="F160" i="35"/>
  <c r="E160" i="35"/>
  <c r="O159" i="35"/>
  <c r="N159" i="35"/>
  <c r="L159" i="35"/>
  <c r="K159" i="35"/>
  <c r="I159" i="35"/>
  <c r="H159" i="35"/>
  <c r="F159" i="35"/>
  <c r="E159" i="35"/>
  <c r="O158" i="35"/>
  <c r="N158" i="35"/>
  <c r="L158" i="35"/>
  <c r="K158" i="35"/>
  <c r="I158" i="35"/>
  <c r="H158" i="35"/>
  <c r="F158" i="35"/>
  <c r="E158" i="35"/>
  <c r="O157" i="35"/>
  <c r="N157" i="35"/>
  <c r="L157" i="35"/>
  <c r="K157" i="35"/>
  <c r="I157" i="35"/>
  <c r="H157" i="35"/>
  <c r="F157" i="35"/>
  <c r="E157" i="35"/>
  <c r="O156" i="35"/>
  <c r="N156" i="35"/>
  <c r="L156" i="35"/>
  <c r="K156" i="35"/>
  <c r="I156" i="35"/>
  <c r="H156" i="35"/>
  <c r="F156" i="35"/>
  <c r="E156" i="35"/>
  <c r="O155" i="35"/>
  <c r="N155" i="35"/>
  <c r="L155" i="35"/>
  <c r="K155" i="35"/>
  <c r="I155" i="35"/>
  <c r="H155" i="35"/>
  <c r="F155" i="35"/>
  <c r="E155" i="35"/>
  <c r="O154" i="35"/>
  <c r="N154" i="35"/>
  <c r="L154" i="35"/>
  <c r="K154" i="35"/>
  <c r="I154" i="35"/>
  <c r="H154" i="35"/>
  <c r="F154" i="35"/>
  <c r="E154" i="35"/>
  <c r="O153" i="35"/>
  <c r="N153" i="35"/>
  <c r="L153" i="35"/>
  <c r="K153" i="35"/>
  <c r="I153" i="35"/>
  <c r="H153" i="35"/>
  <c r="F153" i="35"/>
  <c r="E153" i="35"/>
  <c r="O152" i="35"/>
  <c r="O172" i="35" s="1"/>
  <c r="N152" i="35"/>
  <c r="N172" i="35" s="1"/>
  <c r="L152" i="35"/>
  <c r="L172" i="35" s="1"/>
  <c r="K152" i="35"/>
  <c r="K172" i="35" s="1"/>
  <c r="I152" i="35"/>
  <c r="I172" i="35" s="1"/>
  <c r="H152" i="35"/>
  <c r="H172" i="35" s="1"/>
  <c r="F152" i="35"/>
  <c r="F172" i="35" s="1"/>
  <c r="E152" i="35"/>
  <c r="E172" i="35" s="1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O140" i="35"/>
  <c r="N140" i="35"/>
  <c r="L140" i="35"/>
  <c r="K140" i="35"/>
  <c r="I140" i="35"/>
  <c r="H140" i="35"/>
  <c r="F140" i="35"/>
  <c r="E140" i="35"/>
  <c r="O139" i="35"/>
  <c r="N139" i="35"/>
  <c r="L139" i="35"/>
  <c r="K139" i="35"/>
  <c r="I139" i="35"/>
  <c r="H139" i="35"/>
  <c r="F139" i="35"/>
  <c r="E139" i="35"/>
  <c r="O138" i="35"/>
  <c r="N138" i="35"/>
  <c r="L138" i="35"/>
  <c r="K138" i="35"/>
  <c r="I138" i="35"/>
  <c r="H138" i="35"/>
  <c r="F138" i="35"/>
  <c r="E138" i="35"/>
  <c r="O137" i="35"/>
  <c r="N137" i="35"/>
  <c r="L137" i="35"/>
  <c r="K137" i="35"/>
  <c r="I137" i="35"/>
  <c r="H137" i="35"/>
  <c r="F137" i="35"/>
  <c r="E137" i="35"/>
  <c r="O136" i="35"/>
  <c r="N136" i="35"/>
  <c r="L136" i="35"/>
  <c r="K136" i="35"/>
  <c r="I136" i="35"/>
  <c r="H136" i="35"/>
  <c r="F136" i="35"/>
  <c r="E136" i="35"/>
  <c r="O135" i="35"/>
  <c r="N135" i="35"/>
  <c r="L135" i="35"/>
  <c r="K135" i="35"/>
  <c r="I135" i="35"/>
  <c r="H135" i="35"/>
  <c r="F135" i="35"/>
  <c r="E135" i="35"/>
  <c r="O134" i="35"/>
  <c r="N134" i="35"/>
  <c r="L134" i="35"/>
  <c r="K134" i="35"/>
  <c r="I134" i="35"/>
  <c r="H134" i="35"/>
  <c r="F134" i="35"/>
  <c r="E134" i="35"/>
  <c r="O133" i="35"/>
  <c r="N133" i="35"/>
  <c r="L133" i="35"/>
  <c r="K133" i="35"/>
  <c r="I133" i="35"/>
  <c r="H133" i="35"/>
  <c r="F133" i="35"/>
  <c r="E133" i="35"/>
  <c r="O132" i="35"/>
  <c r="N132" i="35"/>
  <c r="L132" i="35"/>
  <c r="K132" i="35"/>
  <c r="I132" i="35"/>
  <c r="H132" i="35"/>
  <c r="F132" i="35"/>
  <c r="E132" i="35"/>
  <c r="O131" i="35"/>
  <c r="N131" i="35"/>
  <c r="L131" i="35"/>
  <c r="K131" i="35"/>
  <c r="I131" i="35"/>
  <c r="H131" i="35"/>
  <c r="F131" i="35"/>
  <c r="E131" i="35"/>
  <c r="O130" i="35"/>
  <c r="N130" i="35"/>
  <c r="L130" i="35"/>
  <c r="K130" i="35"/>
  <c r="I130" i="35"/>
  <c r="H130" i="35"/>
  <c r="F130" i="35"/>
  <c r="E130" i="35"/>
  <c r="O129" i="35"/>
  <c r="N129" i="35"/>
  <c r="L129" i="35"/>
  <c r="K129" i="35"/>
  <c r="I129" i="35"/>
  <c r="H129" i="35"/>
  <c r="F129" i="35"/>
  <c r="E129" i="35"/>
  <c r="O128" i="35"/>
  <c r="N128" i="35"/>
  <c r="L128" i="35"/>
  <c r="K128" i="35"/>
  <c r="I128" i="35"/>
  <c r="H128" i="35"/>
  <c r="F128" i="35"/>
  <c r="E128" i="35"/>
  <c r="O127" i="35"/>
  <c r="N127" i="35"/>
  <c r="L127" i="35"/>
  <c r="K127" i="35"/>
  <c r="I127" i="35"/>
  <c r="H127" i="35"/>
  <c r="F127" i="35"/>
  <c r="E127" i="35"/>
  <c r="O126" i="35"/>
  <c r="N126" i="35"/>
  <c r="L126" i="35"/>
  <c r="K126" i="35"/>
  <c r="I126" i="35"/>
  <c r="H126" i="35"/>
  <c r="F126" i="35"/>
  <c r="E126" i="35"/>
  <c r="O125" i="35"/>
  <c r="O145" i="35" s="1"/>
  <c r="N125" i="35"/>
  <c r="N145" i="35" s="1"/>
  <c r="L125" i="35"/>
  <c r="L145" i="35" s="1"/>
  <c r="K125" i="35"/>
  <c r="K145" i="35" s="1"/>
  <c r="I125" i="35"/>
  <c r="I145" i="35" s="1"/>
  <c r="H125" i="35"/>
  <c r="H145" i="35" s="1"/>
  <c r="F125" i="35"/>
  <c r="F145" i="35" s="1"/>
  <c r="E125" i="35"/>
  <c r="E145" i="35" s="1"/>
  <c r="M123" i="35"/>
  <c r="J123" i="35"/>
  <c r="G123" i="35"/>
  <c r="D123" i="35"/>
  <c r="B123" i="35"/>
  <c r="M122" i="35"/>
  <c r="G122" i="35"/>
  <c r="B118" i="35"/>
  <c r="O117" i="35"/>
  <c r="N117" i="35"/>
  <c r="L117" i="35"/>
  <c r="K117" i="35"/>
  <c r="I117" i="35"/>
  <c r="H117" i="35"/>
  <c r="E117" i="35"/>
  <c r="F117" i="35" s="1"/>
  <c r="O116" i="35"/>
  <c r="N116" i="35"/>
  <c r="K116" i="35"/>
  <c r="L116" i="35" s="1"/>
  <c r="I116" i="35"/>
  <c r="H116" i="35"/>
  <c r="E116" i="35"/>
  <c r="F116" i="35" s="1"/>
  <c r="O115" i="35"/>
  <c r="N115" i="35"/>
  <c r="K115" i="35"/>
  <c r="L115" i="35" s="1"/>
  <c r="I115" i="35"/>
  <c r="H115" i="35"/>
  <c r="E115" i="35"/>
  <c r="F115" i="35" s="1"/>
  <c r="O114" i="35"/>
  <c r="N114" i="35"/>
  <c r="K114" i="35"/>
  <c r="L114" i="35" s="1"/>
  <c r="I114" i="35"/>
  <c r="H114" i="35"/>
  <c r="E114" i="35"/>
  <c r="F114" i="35" s="1"/>
  <c r="O113" i="35"/>
  <c r="N113" i="35"/>
  <c r="L113" i="35"/>
  <c r="K113" i="35"/>
  <c r="I113" i="35"/>
  <c r="H113" i="35"/>
  <c r="E113" i="35"/>
  <c r="F113" i="35" s="1"/>
  <c r="O112" i="35"/>
  <c r="N112" i="35"/>
  <c r="K112" i="35"/>
  <c r="L112" i="35" s="1"/>
  <c r="I112" i="35"/>
  <c r="H112" i="35"/>
  <c r="E112" i="35"/>
  <c r="F112" i="35" s="1"/>
  <c r="O111" i="35"/>
  <c r="N111" i="35"/>
  <c r="K111" i="35"/>
  <c r="L111" i="35" s="1"/>
  <c r="I111" i="35"/>
  <c r="H111" i="35"/>
  <c r="E111" i="35"/>
  <c r="F111" i="35" s="1"/>
  <c r="O110" i="35"/>
  <c r="N110" i="35"/>
  <c r="K110" i="35"/>
  <c r="L110" i="35" s="1"/>
  <c r="I110" i="35"/>
  <c r="H110" i="35"/>
  <c r="E110" i="35"/>
  <c r="F110" i="35" s="1"/>
  <c r="O109" i="35"/>
  <c r="N109" i="35"/>
  <c r="L109" i="35"/>
  <c r="K109" i="35"/>
  <c r="I109" i="35"/>
  <c r="H109" i="35"/>
  <c r="E109" i="35"/>
  <c r="F109" i="35" s="1"/>
  <c r="O108" i="35"/>
  <c r="N108" i="35"/>
  <c r="K108" i="35"/>
  <c r="L108" i="35" s="1"/>
  <c r="I108" i="35"/>
  <c r="H108" i="35"/>
  <c r="E108" i="35"/>
  <c r="F108" i="35" s="1"/>
  <c r="O107" i="35"/>
  <c r="N107" i="35"/>
  <c r="K107" i="35"/>
  <c r="L107" i="35" s="1"/>
  <c r="I107" i="35"/>
  <c r="H107" i="35"/>
  <c r="E107" i="35"/>
  <c r="F107" i="35" s="1"/>
  <c r="O106" i="35"/>
  <c r="N106" i="35"/>
  <c r="K106" i="35"/>
  <c r="L106" i="35" s="1"/>
  <c r="I106" i="35"/>
  <c r="H106" i="35"/>
  <c r="E106" i="35"/>
  <c r="F106" i="35" s="1"/>
  <c r="O105" i="35"/>
  <c r="N105" i="35"/>
  <c r="L105" i="35"/>
  <c r="K105" i="35"/>
  <c r="I105" i="35"/>
  <c r="H105" i="35"/>
  <c r="E105" i="35"/>
  <c r="F105" i="35" s="1"/>
  <c r="O104" i="35"/>
  <c r="N104" i="35"/>
  <c r="K104" i="35"/>
  <c r="L104" i="35" s="1"/>
  <c r="I104" i="35"/>
  <c r="H104" i="35"/>
  <c r="E104" i="35"/>
  <c r="F104" i="35" s="1"/>
  <c r="O103" i="35"/>
  <c r="N103" i="35"/>
  <c r="K103" i="35"/>
  <c r="L103" i="35" s="1"/>
  <c r="I103" i="35"/>
  <c r="H103" i="35"/>
  <c r="E103" i="35"/>
  <c r="F103" i="35" s="1"/>
  <c r="O102" i="35"/>
  <c r="N102" i="35"/>
  <c r="K102" i="35"/>
  <c r="L102" i="35" s="1"/>
  <c r="I102" i="35"/>
  <c r="H102" i="35"/>
  <c r="E102" i="35"/>
  <c r="F102" i="35" s="1"/>
  <c r="O101" i="35"/>
  <c r="N101" i="35"/>
  <c r="L101" i="35"/>
  <c r="K101" i="35"/>
  <c r="I101" i="35"/>
  <c r="H101" i="35"/>
  <c r="E101" i="35"/>
  <c r="F101" i="35" s="1"/>
  <c r="O100" i="35"/>
  <c r="N100" i="35"/>
  <c r="K100" i="35"/>
  <c r="L100" i="35" s="1"/>
  <c r="I100" i="35"/>
  <c r="H100" i="35"/>
  <c r="E100" i="35"/>
  <c r="F100" i="35" s="1"/>
  <c r="O99" i="35"/>
  <c r="N99" i="35"/>
  <c r="K99" i="35"/>
  <c r="L99" i="35" s="1"/>
  <c r="I99" i="35"/>
  <c r="H99" i="35"/>
  <c r="E99" i="35"/>
  <c r="F99" i="35" s="1"/>
  <c r="O98" i="35"/>
  <c r="O118" i="35" s="1"/>
  <c r="N98" i="35"/>
  <c r="N118" i="35" s="1"/>
  <c r="K98" i="35"/>
  <c r="I98" i="35"/>
  <c r="I118" i="35" s="1"/>
  <c r="H98" i="35"/>
  <c r="H118" i="35" s="1"/>
  <c r="E98" i="35"/>
  <c r="E118" i="35" s="1"/>
  <c r="M96" i="35"/>
  <c r="J96" i="35"/>
  <c r="G96" i="35"/>
  <c r="D96" i="35"/>
  <c r="B96" i="35"/>
  <c r="M95" i="35"/>
  <c r="G95" i="35"/>
  <c r="N91" i="35"/>
  <c r="B91" i="35"/>
  <c r="O90" i="35"/>
  <c r="N90" i="35"/>
  <c r="K90" i="35"/>
  <c r="L90" i="35" s="1"/>
  <c r="I90" i="35"/>
  <c r="H90" i="35"/>
  <c r="E90" i="35"/>
  <c r="F90" i="35" s="1"/>
  <c r="O89" i="35"/>
  <c r="N89" i="35"/>
  <c r="L89" i="35"/>
  <c r="K89" i="35"/>
  <c r="I89" i="35"/>
  <c r="H89" i="35"/>
  <c r="E89" i="35"/>
  <c r="F89" i="35" s="1"/>
  <c r="O88" i="35"/>
  <c r="N88" i="35"/>
  <c r="K88" i="35"/>
  <c r="L88" i="35" s="1"/>
  <c r="I88" i="35"/>
  <c r="H88" i="35"/>
  <c r="E88" i="35"/>
  <c r="F88" i="35" s="1"/>
  <c r="O87" i="35"/>
  <c r="N87" i="35"/>
  <c r="K87" i="35"/>
  <c r="L87" i="35" s="1"/>
  <c r="I87" i="35"/>
  <c r="H87" i="35"/>
  <c r="E87" i="35"/>
  <c r="F87" i="35" s="1"/>
  <c r="O86" i="35"/>
  <c r="N86" i="35"/>
  <c r="K86" i="35"/>
  <c r="L86" i="35" s="1"/>
  <c r="I86" i="35"/>
  <c r="H86" i="35"/>
  <c r="E86" i="35"/>
  <c r="F86" i="35" s="1"/>
  <c r="O85" i="35"/>
  <c r="N85" i="35"/>
  <c r="L85" i="35"/>
  <c r="K85" i="35"/>
  <c r="I85" i="35"/>
  <c r="H85" i="35"/>
  <c r="E85" i="35"/>
  <c r="F85" i="35" s="1"/>
  <c r="O84" i="35"/>
  <c r="N84" i="35"/>
  <c r="K84" i="35"/>
  <c r="L84" i="35" s="1"/>
  <c r="I84" i="35"/>
  <c r="H84" i="35"/>
  <c r="E84" i="35"/>
  <c r="F84" i="35" s="1"/>
  <c r="O83" i="35"/>
  <c r="N83" i="35"/>
  <c r="K83" i="35"/>
  <c r="L83" i="35" s="1"/>
  <c r="I83" i="35"/>
  <c r="H83" i="35"/>
  <c r="E83" i="35"/>
  <c r="F83" i="35" s="1"/>
  <c r="O82" i="35"/>
  <c r="N82" i="35"/>
  <c r="K82" i="35"/>
  <c r="L82" i="35" s="1"/>
  <c r="I82" i="35"/>
  <c r="H82" i="35"/>
  <c r="E82" i="35"/>
  <c r="F82" i="35" s="1"/>
  <c r="O81" i="35"/>
  <c r="N81" i="35"/>
  <c r="L81" i="35"/>
  <c r="K81" i="35"/>
  <c r="I81" i="35"/>
  <c r="H81" i="35"/>
  <c r="E81" i="35"/>
  <c r="F81" i="35" s="1"/>
  <c r="O80" i="35"/>
  <c r="N80" i="35"/>
  <c r="K80" i="35"/>
  <c r="L80" i="35" s="1"/>
  <c r="I80" i="35"/>
  <c r="H80" i="35"/>
  <c r="E80" i="35"/>
  <c r="F80" i="35" s="1"/>
  <c r="O79" i="35"/>
  <c r="N79" i="35"/>
  <c r="K79" i="35"/>
  <c r="L79" i="35" s="1"/>
  <c r="I79" i="35"/>
  <c r="H79" i="35"/>
  <c r="E79" i="35"/>
  <c r="F79" i="35" s="1"/>
  <c r="O78" i="35"/>
  <c r="N78" i="35"/>
  <c r="K78" i="35"/>
  <c r="L78" i="35" s="1"/>
  <c r="I78" i="35"/>
  <c r="H78" i="35"/>
  <c r="E78" i="35"/>
  <c r="F78" i="35" s="1"/>
  <c r="O77" i="35"/>
  <c r="N77" i="35"/>
  <c r="L77" i="35"/>
  <c r="K77" i="35"/>
  <c r="I77" i="35"/>
  <c r="H77" i="35"/>
  <c r="E77" i="35"/>
  <c r="F77" i="35" s="1"/>
  <c r="O76" i="35"/>
  <c r="N76" i="35"/>
  <c r="K76" i="35"/>
  <c r="L76" i="35" s="1"/>
  <c r="I76" i="35"/>
  <c r="H76" i="35"/>
  <c r="E76" i="35"/>
  <c r="F76" i="35" s="1"/>
  <c r="O75" i="35"/>
  <c r="N75" i="35"/>
  <c r="K75" i="35"/>
  <c r="L75" i="35" s="1"/>
  <c r="I75" i="35"/>
  <c r="H75" i="35"/>
  <c r="E75" i="35"/>
  <c r="F75" i="35" s="1"/>
  <c r="O74" i="35"/>
  <c r="N74" i="35"/>
  <c r="K74" i="35"/>
  <c r="L74" i="35" s="1"/>
  <c r="I74" i="35"/>
  <c r="H74" i="35"/>
  <c r="E74" i="35"/>
  <c r="F74" i="35" s="1"/>
  <c r="O73" i="35"/>
  <c r="N73" i="35"/>
  <c r="L73" i="35"/>
  <c r="K73" i="35"/>
  <c r="I73" i="35"/>
  <c r="H73" i="35"/>
  <c r="E73" i="35"/>
  <c r="F73" i="35" s="1"/>
  <c r="O72" i="35"/>
  <c r="N72" i="35"/>
  <c r="K72" i="35"/>
  <c r="L72" i="35" s="1"/>
  <c r="I72" i="35"/>
  <c r="H72" i="35"/>
  <c r="E72" i="35"/>
  <c r="F72" i="35" s="1"/>
  <c r="O71" i="35"/>
  <c r="O91" i="35" s="1"/>
  <c r="N71" i="35"/>
  <c r="K71" i="35"/>
  <c r="I71" i="35"/>
  <c r="I91" i="35" s="1"/>
  <c r="H71" i="35"/>
  <c r="H91" i="35" s="1"/>
  <c r="E71" i="35"/>
  <c r="E91" i="35" s="1"/>
  <c r="M69" i="35"/>
  <c r="J69" i="35"/>
  <c r="G69" i="35"/>
  <c r="D69" i="35"/>
  <c r="B69" i="35"/>
  <c r="M68" i="35"/>
  <c r="G68" i="35"/>
  <c r="B64" i="35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O59" i="35"/>
  <c r="N59" i="35"/>
  <c r="L59" i="35"/>
  <c r="K59" i="35"/>
  <c r="I59" i="35"/>
  <c r="H59" i="35"/>
  <c r="F59" i="35"/>
  <c r="E59" i="35"/>
  <c r="O58" i="35"/>
  <c r="N58" i="35"/>
  <c r="L58" i="35"/>
  <c r="K58" i="35"/>
  <c r="I58" i="35"/>
  <c r="H58" i="35"/>
  <c r="F58" i="35"/>
  <c r="E58" i="35"/>
  <c r="O57" i="35"/>
  <c r="N57" i="35"/>
  <c r="L57" i="35"/>
  <c r="K57" i="35"/>
  <c r="I57" i="35"/>
  <c r="H57" i="35"/>
  <c r="F57" i="35"/>
  <c r="E57" i="35"/>
  <c r="O56" i="35"/>
  <c r="N56" i="35"/>
  <c r="L56" i="35"/>
  <c r="K56" i="35"/>
  <c r="I56" i="35"/>
  <c r="H56" i="35"/>
  <c r="F56" i="35"/>
  <c r="E56" i="35"/>
  <c r="O55" i="35"/>
  <c r="N55" i="35"/>
  <c r="L55" i="35"/>
  <c r="K55" i="35"/>
  <c r="I55" i="35"/>
  <c r="H55" i="35"/>
  <c r="F55" i="35"/>
  <c r="E55" i="35"/>
  <c r="O54" i="35"/>
  <c r="N54" i="35"/>
  <c r="L54" i="35"/>
  <c r="K54" i="35"/>
  <c r="I54" i="35"/>
  <c r="H54" i="35"/>
  <c r="F54" i="35"/>
  <c r="E54" i="35"/>
  <c r="O53" i="35"/>
  <c r="N53" i="35"/>
  <c r="K53" i="35"/>
  <c r="L53" i="35" s="1"/>
  <c r="I53" i="35"/>
  <c r="H53" i="35"/>
  <c r="F53" i="35"/>
  <c r="E53" i="35"/>
  <c r="O52" i="35"/>
  <c r="N52" i="35"/>
  <c r="L52" i="35"/>
  <c r="K52" i="35"/>
  <c r="I52" i="35"/>
  <c r="H52" i="35"/>
  <c r="F52" i="35"/>
  <c r="E52" i="35"/>
  <c r="O51" i="35"/>
  <c r="N51" i="35"/>
  <c r="L51" i="35"/>
  <c r="K51" i="35"/>
  <c r="I51" i="35"/>
  <c r="H51" i="35"/>
  <c r="F51" i="35"/>
  <c r="E51" i="35"/>
  <c r="O50" i="35"/>
  <c r="N50" i="35"/>
  <c r="L50" i="35"/>
  <c r="K50" i="35"/>
  <c r="I50" i="35"/>
  <c r="H50" i="35"/>
  <c r="F50" i="35"/>
  <c r="E50" i="35"/>
  <c r="O49" i="35"/>
  <c r="N49" i="35"/>
  <c r="L49" i="35"/>
  <c r="K49" i="35"/>
  <c r="I49" i="35"/>
  <c r="H49" i="35"/>
  <c r="F49" i="35"/>
  <c r="E49" i="35"/>
  <c r="O48" i="35"/>
  <c r="N48" i="35"/>
  <c r="L48" i="35"/>
  <c r="K48" i="35"/>
  <c r="I48" i="35"/>
  <c r="H48" i="35"/>
  <c r="F48" i="35"/>
  <c r="E48" i="35"/>
  <c r="O47" i="35"/>
  <c r="N47" i="35"/>
  <c r="L47" i="35"/>
  <c r="K47" i="35"/>
  <c r="I47" i="35"/>
  <c r="H47" i="35"/>
  <c r="F47" i="35"/>
  <c r="E47" i="35"/>
  <c r="O46" i="35"/>
  <c r="N46" i="35"/>
  <c r="L46" i="35"/>
  <c r="K46" i="35"/>
  <c r="I46" i="35"/>
  <c r="H46" i="35"/>
  <c r="F46" i="35"/>
  <c r="E46" i="35"/>
  <c r="O45" i="35"/>
  <c r="N45" i="35"/>
  <c r="L45" i="35"/>
  <c r="K45" i="35"/>
  <c r="I45" i="35"/>
  <c r="H45" i="35"/>
  <c r="F45" i="35"/>
  <c r="E45" i="35"/>
  <c r="O44" i="35"/>
  <c r="O64" i="35" s="1"/>
  <c r="N44" i="35"/>
  <c r="N64" i="35" s="1"/>
  <c r="L44" i="35"/>
  <c r="K44" i="35"/>
  <c r="K64" i="35" s="1"/>
  <c r="I44" i="35"/>
  <c r="I64" i="35" s="1"/>
  <c r="H44" i="35"/>
  <c r="H64" i="35" s="1"/>
  <c r="F44" i="35"/>
  <c r="F64" i="35" s="1"/>
  <c r="E44" i="35"/>
  <c r="E64" i="35" s="1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L198" i="34"/>
  <c r="K198" i="34"/>
  <c r="I198" i="34"/>
  <c r="H198" i="34"/>
  <c r="F198" i="34"/>
  <c r="E198" i="34"/>
  <c r="N197" i="34"/>
  <c r="O197" i="34" s="1"/>
  <c r="L197" i="34"/>
  <c r="K197" i="34"/>
  <c r="I197" i="34"/>
  <c r="H197" i="34"/>
  <c r="F197" i="34"/>
  <c r="E197" i="34"/>
  <c r="N196" i="34"/>
  <c r="O196" i="34" s="1"/>
  <c r="L196" i="34"/>
  <c r="K196" i="34"/>
  <c r="I196" i="34"/>
  <c r="H196" i="34"/>
  <c r="F196" i="34"/>
  <c r="E196" i="34"/>
  <c r="N195" i="34"/>
  <c r="O195" i="34" s="1"/>
  <c r="L195" i="34"/>
  <c r="K195" i="34"/>
  <c r="I195" i="34"/>
  <c r="H195" i="34"/>
  <c r="F195" i="34"/>
  <c r="E195" i="34"/>
  <c r="N194" i="34"/>
  <c r="O194" i="34" s="1"/>
  <c r="L194" i="34"/>
  <c r="K194" i="34"/>
  <c r="I194" i="34"/>
  <c r="H194" i="34"/>
  <c r="F194" i="34"/>
  <c r="E194" i="34"/>
  <c r="N193" i="34"/>
  <c r="O193" i="34" s="1"/>
  <c r="L193" i="34"/>
  <c r="K193" i="34"/>
  <c r="I193" i="34"/>
  <c r="H193" i="34"/>
  <c r="F193" i="34"/>
  <c r="E193" i="34"/>
  <c r="N192" i="34"/>
  <c r="O192" i="34" s="1"/>
  <c r="L192" i="34"/>
  <c r="K192" i="34"/>
  <c r="I192" i="34"/>
  <c r="H192" i="34"/>
  <c r="F192" i="34"/>
  <c r="E192" i="34"/>
  <c r="N191" i="34"/>
  <c r="O191" i="34" s="1"/>
  <c r="L191" i="34"/>
  <c r="K191" i="34"/>
  <c r="I191" i="34"/>
  <c r="H191" i="34"/>
  <c r="F191" i="34"/>
  <c r="E191" i="34"/>
  <c r="N190" i="34"/>
  <c r="O190" i="34" s="1"/>
  <c r="L190" i="34"/>
  <c r="K190" i="34"/>
  <c r="I190" i="34"/>
  <c r="H190" i="34"/>
  <c r="F190" i="34"/>
  <c r="E190" i="34"/>
  <c r="N189" i="34"/>
  <c r="O189" i="34" s="1"/>
  <c r="L189" i="34"/>
  <c r="K189" i="34"/>
  <c r="I189" i="34"/>
  <c r="H189" i="34"/>
  <c r="F189" i="34"/>
  <c r="E189" i="34"/>
  <c r="N188" i="34"/>
  <c r="O188" i="34" s="1"/>
  <c r="L188" i="34"/>
  <c r="K188" i="34"/>
  <c r="I188" i="34"/>
  <c r="H188" i="34"/>
  <c r="F188" i="34"/>
  <c r="E188" i="34"/>
  <c r="N187" i="34"/>
  <c r="O187" i="34" s="1"/>
  <c r="L187" i="34"/>
  <c r="K187" i="34"/>
  <c r="I187" i="34"/>
  <c r="H187" i="34"/>
  <c r="F187" i="34"/>
  <c r="E187" i="34"/>
  <c r="N186" i="34"/>
  <c r="O186" i="34" s="1"/>
  <c r="L186" i="34"/>
  <c r="K186" i="34"/>
  <c r="I186" i="34"/>
  <c r="H186" i="34"/>
  <c r="F186" i="34"/>
  <c r="E186" i="34"/>
  <c r="N185" i="34"/>
  <c r="O185" i="34" s="1"/>
  <c r="L185" i="34"/>
  <c r="K185" i="34"/>
  <c r="I185" i="34"/>
  <c r="H185" i="34"/>
  <c r="F185" i="34"/>
  <c r="E185" i="34"/>
  <c r="N184" i="34"/>
  <c r="O184" i="34" s="1"/>
  <c r="L184" i="34"/>
  <c r="K184" i="34"/>
  <c r="I184" i="34"/>
  <c r="H184" i="34"/>
  <c r="F184" i="34"/>
  <c r="E184" i="34"/>
  <c r="N183" i="34"/>
  <c r="O183" i="34" s="1"/>
  <c r="L183" i="34"/>
  <c r="K183" i="34"/>
  <c r="I183" i="34"/>
  <c r="H183" i="34"/>
  <c r="F183" i="34"/>
  <c r="E183" i="34"/>
  <c r="N182" i="34"/>
  <c r="O182" i="34" s="1"/>
  <c r="L182" i="34"/>
  <c r="K182" i="34"/>
  <c r="I182" i="34"/>
  <c r="H182" i="34"/>
  <c r="F182" i="34"/>
  <c r="E182" i="34"/>
  <c r="N181" i="34"/>
  <c r="O181" i="34" s="1"/>
  <c r="L181" i="34"/>
  <c r="K181" i="34"/>
  <c r="I181" i="34"/>
  <c r="H181" i="34"/>
  <c r="F181" i="34"/>
  <c r="E181" i="34"/>
  <c r="N180" i="34"/>
  <c r="O180" i="34" s="1"/>
  <c r="L180" i="34"/>
  <c r="K180" i="34"/>
  <c r="I180" i="34"/>
  <c r="H180" i="34"/>
  <c r="F180" i="34"/>
  <c r="E180" i="34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E179" i="34"/>
  <c r="E199" i="34" s="1"/>
  <c r="M177" i="34"/>
  <c r="J177" i="34"/>
  <c r="G177" i="34"/>
  <c r="D177" i="34"/>
  <c r="B177" i="34"/>
  <c r="M176" i="34"/>
  <c r="G176" i="34"/>
  <c r="B172" i="34"/>
  <c r="N171" i="34"/>
  <c r="O171" i="34" s="1"/>
  <c r="L171" i="34"/>
  <c r="K171" i="34"/>
  <c r="I171" i="34"/>
  <c r="H171" i="34"/>
  <c r="F171" i="34"/>
  <c r="E171" i="34"/>
  <c r="N170" i="34"/>
  <c r="O170" i="34" s="1"/>
  <c r="L170" i="34"/>
  <c r="K170" i="34"/>
  <c r="I170" i="34"/>
  <c r="H170" i="34"/>
  <c r="F170" i="34"/>
  <c r="E170" i="34"/>
  <c r="N169" i="34"/>
  <c r="O169" i="34" s="1"/>
  <c r="L169" i="34"/>
  <c r="K169" i="34"/>
  <c r="I169" i="34"/>
  <c r="H169" i="34"/>
  <c r="F169" i="34"/>
  <c r="E169" i="34"/>
  <c r="N168" i="34"/>
  <c r="O168" i="34" s="1"/>
  <c r="L168" i="34"/>
  <c r="K168" i="34"/>
  <c r="I168" i="34"/>
  <c r="H168" i="34"/>
  <c r="F168" i="34"/>
  <c r="E168" i="34"/>
  <c r="N167" i="34"/>
  <c r="O167" i="34" s="1"/>
  <c r="L167" i="34"/>
  <c r="K167" i="34"/>
  <c r="I167" i="34"/>
  <c r="H167" i="34"/>
  <c r="F167" i="34"/>
  <c r="E167" i="34"/>
  <c r="N166" i="34"/>
  <c r="O166" i="34" s="1"/>
  <c r="L166" i="34"/>
  <c r="K166" i="34"/>
  <c r="I166" i="34"/>
  <c r="H166" i="34"/>
  <c r="F166" i="34"/>
  <c r="E166" i="34"/>
  <c r="N165" i="34"/>
  <c r="O165" i="34" s="1"/>
  <c r="L165" i="34"/>
  <c r="K165" i="34"/>
  <c r="I165" i="34"/>
  <c r="H165" i="34"/>
  <c r="F165" i="34"/>
  <c r="E165" i="34"/>
  <c r="N164" i="34"/>
  <c r="O164" i="34" s="1"/>
  <c r="L164" i="34"/>
  <c r="K164" i="34"/>
  <c r="I164" i="34"/>
  <c r="H164" i="34"/>
  <c r="F164" i="34"/>
  <c r="E164" i="34"/>
  <c r="N163" i="34"/>
  <c r="O163" i="34" s="1"/>
  <c r="L163" i="34"/>
  <c r="K163" i="34"/>
  <c r="I163" i="34"/>
  <c r="H163" i="34"/>
  <c r="F163" i="34"/>
  <c r="E163" i="34"/>
  <c r="N162" i="34"/>
  <c r="O162" i="34" s="1"/>
  <c r="L162" i="34"/>
  <c r="K162" i="34"/>
  <c r="I162" i="34"/>
  <c r="H162" i="34"/>
  <c r="F162" i="34"/>
  <c r="E162" i="34"/>
  <c r="N161" i="34"/>
  <c r="O161" i="34" s="1"/>
  <c r="L161" i="34"/>
  <c r="K161" i="34"/>
  <c r="I161" i="34"/>
  <c r="H161" i="34"/>
  <c r="F161" i="34"/>
  <c r="E161" i="34"/>
  <c r="N160" i="34"/>
  <c r="O160" i="34" s="1"/>
  <c r="L160" i="34"/>
  <c r="K160" i="34"/>
  <c r="I160" i="34"/>
  <c r="H160" i="34"/>
  <c r="F160" i="34"/>
  <c r="E160" i="34"/>
  <c r="N159" i="34"/>
  <c r="O159" i="34" s="1"/>
  <c r="L159" i="34"/>
  <c r="K159" i="34"/>
  <c r="I159" i="34"/>
  <c r="H159" i="34"/>
  <c r="F159" i="34"/>
  <c r="E159" i="34"/>
  <c r="N158" i="34"/>
  <c r="O158" i="34" s="1"/>
  <c r="L158" i="34"/>
  <c r="K158" i="34"/>
  <c r="I158" i="34"/>
  <c r="H158" i="34"/>
  <c r="F158" i="34"/>
  <c r="E158" i="34"/>
  <c r="N157" i="34"/>
  <c r="O157" i="34" s="1"/>
  <c r="L157" i="34"/>
  <c r="K157" i="34"/>
  <c r="I157" i="34"/>
  <c r="H157" i="34"/>
  <c r="F157" i="34"/>
  <c r="E157" i="34"/>
  <c r="N156" i="34"/>
  <c r="O156" i="34" s="1"/>
  <c r="L156" i="34"/>
  <c r="K156" i="34"/>
  <c r="I156" i="34"/>
  <c r="H156" i="34"/>
  <c r="F156" i="34"/>
  <c r="E156" i="34"/>
  <c r="N155" i="34"/>
  <c r="O155" i="34" s="1"/>
  <c r="L155" i="34"/>
  <c r="K155" i="34"/>
  <c r="I155" i="34"/>
  <c r="H155" i="34"/>
  <c r="F155" i="34"/>
  <c r="E155" i="34"/>
  <c r="N154" i="34"/>
  <c r="O154" i="34" s="1"/>
  <c r="L154" i="34"/>
  <c r="K154" i="34"/>
  <c r="I154" i="34"/>
  <c r="H154" i="34"/>
  <c r="F154" i="34"/>
  <c r="E154" i="34"/>
  <c r="N153" i="34"/>
  <c r="O153" i="34" s="1"/>
  <c r="L153" i="34"/>
  <c r="K153" i="34"/>
  <c r="I153" i="34"/>
  <c r="H153" i="34"/>
  <c r="F153" i="34"/>
  <c r="E153" i="34"/>
  <c r="N152" i="34"/>
  <c r="N172" i="34" s="1"/>
  <c r="L152" i="34"/>
  <c r="L172" i="34" s="1"/>
  <c r="K152" i="34"/>
  <c r="K172" i="34" s="1"/>
  <c r="I152" i="34"/>
  <c r="I172" i="34" s="1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N144" i="34"/>
  <c r="O144" i="34" s="1"/>
  <c r="L144" i="34"/>
  <c r="K144" i="34"/>
  <c r="I144" i="34"/>
  <c r="H144" i="34"/>
  <c r="E144" i="34"/>
  <c r="F144" i="34" s="1"/>
  <c r="N143" i="34"/>
  <c r="O143" i="34" s="1"/>
  <c r="K143" i="34"/>
  <c r="L143" i="34" s="1"/>
  <c r="I143" i="34"/>
  <c r="H143" i="34"/>
  <c r="E143" i="34"/>
  <c r="F143" i="34" s="1"/>
  <c r="O142" i="34"/>
  <c r="N142" i="34"/>
  <c r="L142" i="34"/>
  <c r="K142" i="34"/>
  <c r="I142" i="34"/>
  <c r="H142" i="34"/>
  <c r="E142" i="34"/>
  <c r="F142" i="34" s="1"/>
  <c r="N141" i="34"/>
  <c r="O141" i="34" s="1"/>
  <c r="L141" i="34"/>
  <c r="K141" i="34"/>
  <c r="I141" i="34"/>
  <c r="H141" i="34"/>
  <c r="E141" i="34"/>
  <c r="F141" i="34" s="1"/>
  <c r="N140" i="34"/>
  <c r="O140" i="34" s="1"/>
  <c r="L140" i="34"/>
  <c r="K140" i="34"/>
  <c r="I140" i="34"/>
  <c r="H140" i="34"/>
  <c r="E140" i="34"/>
  <c r="F140" i="34" s="1"/>
  <c r="N139" i="34"/>
  <c r="O139" i="34" s="1"/>
  <c r="K139" i="34"/>
  <c r="L139" i="34" s="1"/>
  <c r="I139" i="34"/>
  <c r="H139" i="34"/>
  <c r="E139" i="34"/>
  <c r="F139" i="34" s="1"/>
  <c r="N138" i="34"/>
  <c r="O138" i="34" s="1"/>
  <c r="L138" i="34"/>
  <c r="K138" i="34"/>
  <c r="I138" i="34"/>
  <c r="H138" i="34"/>
  <c r="E138" i="34"/>
  <c r="F138" i="34" s="1"/>
  <c r="N137" i="34"/>
  <c r="O137" i="34" s="1"/>
  <c r="L137" i="34"/>
  <c r="K137" i="34"/>
  <c r="I137" i="34"/>
  <c r="H137" i="34"/>
  <c r="E137" i="34"/>
  <c r="F137" i="34" s="1"/>
  <c r="N136" i="34"/>
  <c r="O136" i="34" s="1"/>
  <c r="L136" i="34"/>
  <c r="K136" i="34"/>
  <c r="I136" i="34"/>
  <c r="H136" i="34"/>
  <c r="E136" i="34"/>
  <c r="F136" i="34" s="1"/>
  <c r="O135" i="34"/>
  <c r="N135" i="34"/>
  <c r="K135" i="34"/>
  <c r="L135" i="34" s="1"/>
  <c r="I135" i="34"/>
  <c r="H135" i="34"/>
  <c r="E135" i="34"/>
  <c r="F135" i="34" s="1"/>
  <c r="N134" i="34"/>
  <c r="O134" i="34" s="1"/>
  <c r="L134" i="34"/>
  <c r="K134" i="34"/>
  <c r="I134" i="34"/>
  <c r="H134" i="34"/>
  <c r="E134" i="34"/>
  <c r="F134" i="34" s="1"/>
  <c r="N133" i="34"/>
  <c r="O133" i="34" s="1"/>
  <c r="L133" i="34"/>
  <c r="K133" i="34"/>
  <c r="I133" i="34"/>
  <c r="H133" i="34"/>
  <c r="E133" i="34"/>
  <c r="F133" i="34" s="1"/>
  <c r="O132" i="34"/>
  <c r="N132" i="34"/>
  <c r="L132" i="34"/>
  <c r="K132" i="34"/>
  <c r="I132" i="34"/>
  <c r="H132" i="34"/>
  <c r="E132" i="34"/>
  <c r="F132" i="34" s="1"/>
  <c r="N131" i="34"/>
  <c r="O131" i="34" s="1"/>
  <c r="K131" i="34"/>
  <c r="L131" i="34" s="1"/>
  <c r="I131" i="34"/>
  <c r="H131" i="34"/>
  <c r="E131" i="34"/>
  <c r="F131" i="34" s="1"/>
  <c r="N130" i="34"/>
  <c r="O130" i="34" s="1"/>
  <c r="L130" i="34"/>
  <c r="K130" i="34"/>
  <c r="I130" i="34"/>
  <c r="H130" i="34"/>
  <c r="E130" i="34"/>
  <c r="F130" i="34" s="1"/>
  <c r="O129" i="34"/>
  <c r="N129" i="34"/>
  <c r="K129" i="34"/>
  <c r="L129" i="34" s="1"/>
  <c r="I129" i="34"/>
  <c r="H129" i="34"/>
  <c r="E129" i="34"/>
  <c r="F129" i="34" s="1"/>
  <c r="N128" i="34"/>
  <c r="O128" i="34" s="1"/>
  <c r="L128" i="34"/>
  <c r="K128" i="34"/>
  <c r="I128" i="34"/>
  <c r="H128" i="34"/>
  <c r="E128" i="34"/>
  <c r="F128" i="34" s="1"/>
  <c r="N127" i="34"/>
  <c r="O127" i="34" s="1"/>
  <c r="K127" i="34"/>
  <c r="L127" i="34" s="1"/>
  <c r="I127" i="34"/>
  <c r="H127" i="34"/>
  <c r="E127" i="34"/>
  <c r="F127" i="34" s="1"/>
  <c r="N126" i="34"/>
  <c r="O126" i="34" s="1"/>
  <c r="L126" i="34"/>
  <c r="K126" i="34"/>
  <c r="I126" i="34"/>
  <c r="H126" i="34"/>
  <c r="E126" i="34"/>
  <c r="F126" i="34" s="1"/>
  <c r="N125" i="34"/>
  <c r="L125" i="34"/>
  <c r="K125" i="34"/>
  <c r="I125" i="34"/>
  <c r="I145" i="34" s="1"/>
  <c r="H125" i="34"/>
  <c r="H145" i="34" s="1"/>
  <c r="E125" i="34"/>
  <c r="E145" i="34" s="1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I117" i="34"/>
  <c r="H117" i="34"/>
  <c r="F117" i="34"/>
  <c r="E117" i="34"/>
  <c r="N116" i="34"/>
  <c r="O116" i="34" s="1"/>
  <c r="L116" i="34"/>
  <c r="K116" i="34"/>
  <c r="I116" i="34"/>
  <c r="H116" i="34"/>
  <c r="F116" i="34"/>
  <c r="E116" i="34"/>
  <c r="N115" i="34"/>
  <c r="O115" i="34" s="1"/>
  <c r="L115" i="34"/>
  <c r="K115" i="34"/>
  <c r="I115" i="34"/>
  <c r="H115" i="34"/>
  <c r="F115" i="34"/>
  <c r="E115" i="34"/>
  <c r="N114" i="34"/>
  <c r="O114" i="34" s="1"/>
  <c r="L114" i="34"/>
  <c r="K114" i="34"/>
  <c r="I114" i="34"/>
  <c r="H114" i="34"/>
  <c r="F114" i="34"/>
  <c r="E114" i="34"/>
  <c r="N113" i="34"/>
  <c r="O113" i="34" s="1"/>
  <c r="L113" i="34"/>
  <c r="K113" i="34"/>
  <c r="I113" i="34"/>
  <c r="H113" i="34"/>
  <c r="F113" i="34"/>
  <c r="E113" i="34"/>
  <c r="N112" i="34"/>
  <c r="O112" i="34" s="1"/>
  <c r="L112" i="34"/>
  <c r="K112" i="34"/>
  <c r="I112" i="34"/>
  <c r="H112" i="34"/>
  <c r="F112" i="34"/>
  <c r="E112" i="34"/>
  <c r="N111" i="34"/>
  <c r="O111" i="34" s="1"/>
  <c r="L111" i="34"/>
  <c r="K111" i="34"/>
  <c r="I111" i="34"/>
  <c r="H111" i="34"/>
  <c r="F111" i="34"/>
  <c r="E111" i="34"/>
  <c r="N110" i="34"/>
  <c r="O110" i="34" s="1"/>
  <c r="L110" i="34"/>
  <c r="K110" i="34"/>
  <c r="I110" i="34"/>
  <c r="H110" i="34"/>
  <c r="F110" i="34"/>
  <c r="E110" i="34"/>
  <c r="N109" i="34"/>
  <c r="O109" i="34" s="1"/>
  <c r="L109" i="34"/>
  <c r="K109" i="34"/>
  <c r="I109" i="34"/>
  <c r="H109" i="34"/>
  <c r="F109" i="34"/>
  <c r="E109" i="34"/>
  <c r="N108" i="34"/>
  <c r="O108" i="34" s="1"/>
  <c r="L108" i="34"/>
  <c r="K108" i="34"/>
  <c r="I108" i="34"/>
  <c r="H108" i="34"/>
  <c r="F108" i="34"/>
  <c r="E108" i="34"/>
  <c r="N107" i="34"/>
  <c r="O107" i="34" s="1"/>
  <c r="L107" i="34"/>
  <c r="K107" i="34"/>
  <c r="I107" i="34"/>
  <c r="H107" i="34"/>
  <c r="F107" i="34"/>
  <c r="E107" i="34"/>
  <c r="N106" i="34"/>
  <c r="O106" i="34" s="1"/>
  <c r="L106" i="34"/>
  <c r="K106" i="34"/>
  <c r="I106" i="34"/>
  <c r="H106" i="34"/>
  <c r="F106" i="34"/>
  <c r="E106" i="34"/>
  <c r="N105" i="34"/>
  <c r="O105" i="34" s="1"/>
  <c r="L105" i="34"/>
  <c r="K105" i="34"/>
  <c r="I105" i="34"/>
  <c r="H105" i="34"/>
  <c r="F105" i="34"/>
  <c r="E105" i="34"/>
  <c r="N104" i="34"/>
  <c r="O104" i="34" s="1"/>
  <c r="L104" i="34"/>
  <c r="K104" i="34"/>
  <c r="I104" i="34"/>
  <c r="H104" i="34"/>
  <c r="F104" i="34"/>
  <c r="E104" i="34"/>
  <c r="N103" i="34"/>
  <c r="O103" i="34" s="1"/>
  <c r="L103" i="34"/>
  <c r="K103" i="34"/>
  <c r="I103" i="34"/>
  <c r="H103" i="34"/>
  <c r="F103" i="34"/>
  <c r="E103" i="34"/>
  <c r="N102" i="34"/>
  <c r="O102" i="34" s="1"/>
  <c r="L102" i="34"/>
  <c r="K102" i="34"/>
  <c r="I102" i="34"/>
  <c r="H102" i="34"/>
  <c r="F102" i="34"/>
  <c r="E102" i="34"/>
  <c r="N101" i="34"/>
  <c r="O101" i="34" s="1"/>
  <c r="L101" i="34"/>
  <c r="K101" i="34"/>
  <c r="I101" i="34"/>
  <c r="H101" i="34"/>
  <c r="F101" i="34"/>
  <c r="E101" i="34"/>
  <c r="N100" i="34"/>
  <c r="O100" i="34" s="1"/>
  <c r="L100" i="34"/>
  <c r="K100" i="34"/>
  <c r="I100" i="34"/>
  <c r="H100" i="34"/>
  <c r="F100" i="34"/>
  <c r="E100" i="34"/>
  <c r="N99" i="34"/>
  <c r="O99" i="34" s="1"/>
  <c r="L99" i="34"/>
  <c r="K99" i="34"/>
  <c r="I99" i="34"/>
  <c r="H99" i="34"/>
  <c r="F99" i="34"/>
  <c r="E99" i="34"/>
  <c r="N98" i="34"/>
  <c r="N118" i="34" s="1"/>
  <c r="L98" i="34"/>
  <c r="L118" i="34" s="1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B91" i="34"/>
  <c r="O90" i="34"/>
  <c r="N90" i="34"/>
  <c r="L90" i="34"/>
  <c r="K90" i="34"/>
  <c r="I90" i="34"/>
  <c r="H90" i="34"/>
  <c r="F90" i="34"/>
  <c r="E90" i="34"/>
  <c r="O89" i="34"/>
  <c r="N89" i="34"/>
  <c r="L89" i="34"/>
  <c r="K89" i="34"/>
  <c r="I89" i="34"/>
  <c r="H89" i="34"/>
  <c r="F89" i="34"/>
  <c r="E89" i="34"/>
  <c r="O88" i="34"/>
  <c r="N88" i="34"/>
  <c r="L88" i="34"/>
  <c r="K88" i="34"/>
  <c r="I88" i="34"/>
  <c r="H88" i="34"/>
  <c r="F88" i="34"/>
  <c r="E88" i="34"/>
  <c r="O87" i="34"/>
  <c r="N87" i="34"/>
  <c r="L87" i="34"/>
  <c r="K87" i="34"/>
  <c r="I87" i="34"/>
  <c r="H87" i="34"/>
  <c r="F87" i="34"/>
  <c r="E87" i="34"/>
  <c r="O86" i="34"/>
  <c r="N86" i="34"/>
  <c r="L86" i="34"/>
  <c r="K86" i="34"/>
  <c r="I86" i="34"/>
  <c r="H86" i="34"/>
  <c r="F86" i="34"/>
  <c r="E86" i="34"/>
  <c r="O85" i="34"/>
  <c r="N85" i="34"/>
  <c r="L85" i="34"/>
  <c r="K85" i="34"/>
  <c r="I85" i="34"/>
  <c r="H85" i="34"/>
  <c r="F85" i="34"/>
  <c r="E85" i="34"/>
  <c r="O84" i="34"/>
  <c r="N84" i="34"/>
  <c r="L84" i="34"/>
  <c r="K84" i="34"/>
  <c r="I84" i="34"/>
  <c r="H84" i="34"/>
  <c r="F84" i="34"/>
  <c r="E84" i="34"/>
  <c r="O83" i="34"/>
  <c r="N83" i="34"/>
  <c r="L83" i="34"/>
  <c r="K83" i="34"/>
  <c r="I83" i="34"/>
  <c r="H83" i="34"/>
  <c r="F83" i="34"/>
  <c r="E83" i="34"/>
  <c r="O82" i="34"/>
  <c r="N82" i="34"/>
  <c r="L82" i="34"/>
  <c r="K82" i="34"/>
  <c r="I82" i="34"/>
  <c r="H82" i="34"/>
  <c r="F82" i="34"/>
  <c r="E82" i="34"/>
  <c r="O81" i="34"/>
  <c r="N81" i="34"/>
  <c r="L81" i="34"/>
  <c r="K81" i="34"/>
  <c r="I81" i="34"/>
  <c r="H81" i="34"/>
  <c r="F81" i="34"/>
  <c r="E81" i="34"/>
  <c r="O80" i="34"/>
  <c r="N80" i="34"/>
  <c r="L80" i="34"/>
  <c r="K80" i="34"/>
  <c r="I80" i="34"/>
  <c r="H80" i="34"/>
  <c r="F80" i="34"/>
  <c r="E80" i="34"/>
  <c r="O79" i="34"/>
  <c r="N79" i="34"/>
  <c r="L79" i="34"/>
  <c r="K79" i="34"/>
  <c r="I79" i="34"/>
  <c r="H79" i="34"/>
  <c r="F79" i="34"/>
  <c r="E79" i="34"/>
  <c r="O78" i="34"/>
  <c r="N78" i="34"/>
  <c r="L78" i="34"/>
  <c r="K78" i="34"/>
  <c r="I78" i="34"/>
  <c r="H78" i="34"/>
  <c r="F78" i="34"/>
  <c r="E78" i="34"/>
  <c r="O77" i="34"/>
  <c r="N77" i="34"/>
  <c r="L77" i="34"/>
  <c r="K77" i="34"/>
  <c r="I77" i="34"/>
  <c r="H77" i="34"/>
  <c r="F77" i="34"/>
  <c r="E77" i="34"/>
  <c r="O76" i="34"/>
  <c r="N76" i="34"/>
  <c r="L76" i="34"/>
  <c r="K76" i="34"/>
  <c r="I76" i="34"/>
  <c r="H76" i="34"/>
  <c r="F76" i="34"/>
  <c r="E76" i="34"/>
  <c r="O75" i="34"/>
  <c r="N75" i="34"/>
  <c r="L75" i="34"/>
  <c r="K75" i="34"/>
  <c r="I75" i="34"/>
  <c r="H75" i="34"/>
  <c r="F75" i="34"/>
  <c r="E75" i="34"/>
  <c r="O74" i="34"/>
  <c r="N74" i="34"/>
  <c r="L74" i="34"/>
  <c r="K74" i="34"/>
  <c r="I74" i="34"/>
  <c r="H74" i="34"/>
  <c r="F74" i="34"/>
  <c r="E74" i="34"/>
  <c r="O73" i="34"/>
  <c r="N73" i="34"/>
  <c r="L73" i="34"/>
  <c r="K73" i="34"/>
  <c r="I73" i="34"/>
  <c r="H73" i="34"/>
  <c r="F73" i="34"/>
  <c r="E73" i="34"/>
  <c r="O72" i="34"/>
  <c r="N72" i="34"/>
  <c r="L72" i="34"/>
  <c r="K72" i="34"/>
  <c r="I72" i="34"/>
  <c r="H72" i="34"/>
  <c r="F72" i="34"/>
  <c r="E72" i="34"/>
  <c r="O71" i="34"/>
  <c r="O91" i="34" s="1"/>
  <c r="N71" i="34"/>
  <c r="N91" i="34" s="1"/>
  <c r="L71" i="34"/>
  <c r="L91" i="34" s="1"/>
  <c r="K71" i="34"/>
  <c r="K91" i="34" s="1"/>
  <c r="I71" i="34"/>
  <c r="I91" i="34" s="1"/>
  <c r="H71" i="34"/>
  <c r="H91" i="34" s="1"/>
  <c r="F71" i="34"/>
  <c r="F91" i="34" s="1"/>
  <c r="E71" i="34"/>
  <c r="E91" i="34" s="1"/>
  <c r="M69" i="34"/>
  <c r="J69" i="34"/>
  <c r="G69" i="34"/>
  <c r="D69" i="34"/>
  <c r="B69" i="34"/>
  <c r="M68" i="34"/>
  <c r="G68" i="34"/>
  <c r="B64" i="34"/>
  <c r="N63" i="34"/>
  <c r="O63" i="34" s="1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O59" i="34"/>
  <c r="N59" i="34"/>
  <c r="L59" i="34"/>
  <c r="K59" i="34"/>
  <c r="I59" i="34"/>
  <c r="H59" i="34"/>
  <c r="F59" i="34"/>
  <c r="E59" i="34"/>
  <c r="O58" i="34"/>
  <c r="N58" i="34"/>
  <c r="L58" i="34"/>
  <c r="K58" i="34"/>
  <c r="I58" i="34"/>
  <c r="H58" i="34"/>
  <c r="F58" i="34"/>
  <c r="E58" i="34"/>
  <c r="O57" i="34"/>
  <c r="N57" i="34"/>
  <c r="L57" i="34"/>
  <c r="K57" i="34"/>
  <c r="I57" i="34"/>
  <c r="H57" i="34"/>
  <c r="F57" i="34"/>
  <c r="E57" i="34"/>
  <c r="O56" i="34"/>
  <c r="N56" i="34"/>
  <c r="L56" i="34"/>
  <c r="K56" i="34"/>
  <c r="I56" i="34"/>
  <c r="H56" i="34"/>
  <c r="F56" i="34"/>
  <c r="E56" i="34"/>
  <c r="O55" i="34"/>
  <c r="N55" i="34"/>
  <c r="L55" i="34"/>
  <c r="K55" i="34"/>
  <c r="I55" i="34"/>
  <c r="H55" i="34"/>
  <c r="F55" i="34"/>
  <c r="E55" i="34"/>
  <c r="O54" i="34"/>
  <c r="N54" i="34"/>
  <c r="L54" i="34"/>
  <c r="K54" i="34"/>
  <c r="I54" i="34"/>
  <c r="H54" i="34"/>
  <c r="F54" i="34"/>
  <c r="E54" i="34"/>
  <c r="O53" i="34"/>
  <c r="N53" i="34"/>
  <c r="L53" i="34"/>
  <c r="K53" i="34"/>
  <c r="I53" i="34"/>
  <c r="H53" i="34"/>
  <c r="F53" i="34"/>
  <c r="E53" i="34"/>
  <c r="O52" i="34"/>
  <c r="N52" i="34"/>
  <c r="L52" i="34"/>
  <c r="K52" i="34"/>
  <c r="I52" i="34"/>
  <c r="H52" i="34"/>
  <c r="F52" i="34"/>
  <c r="E52" i="34"/>
  <c r="O51" i="34"/>
  <c r="N51" i="34"/>
  <c r="L51" i="34"/>
  <c r="K51" i="34"/>
  <c r="I51" i="34"/>
  <c r="H51" i="34"/>
  <c r="F51" i="34"/>
  <c r="E51" i="34"/>
  <c r="O50" i="34"/>
  <c r="N50" i="34"/>
  <c r="L50" i="34"/>
  <c r="K50" i="34"/>
  <c r="I50" i="34"/>
  <c r="H50" i="34"/>
  <c r="F50" i="34"/>
  <c r="E50" i="34"/>
  <c r="O49" i="34"/>
  <c r="N49" i="34"/>
  <c r="L49" i="34"/>
  <c r="K49" i="34"/>
  <c r="I49" i="34"/>
  <c r="H49" i="34"/>
  <c r="F49" i="34"/>
  <c r="E49" i="34"/>
  <c r="O48" i="34"/>
  <c r="N48" i="34"/>
  <c r="L48" i="34"/>
  <c r="K48" i="34"/>
  <c r="I48" i="34"/>
  <c r="H48" i="34"/>
  <c r="F48" i="34"/>
  <c r="E48" i="34"/>
  <c r="O47" i="34"/>
  <c r="N47" i="34"/>
  <c r="L47" i="34"/>
  <c r="K47" i="34"/>
  <c r="I47" i="34"/>
  <c r="H47" i="34"/>
  <c r="F47" i="34"/>
  <c r="E47" i="34"/>
  <c r="O46" i="34"/>
  <c r="N46" i="34"/>
  <c r="L46" i="34"/>
  <c r="K46" i="34"/>
  <c r="I46" i="34"/>
  <c r="H46" i="34"/>
  <c r="F46" i="34"/>
  <c r="E46" i="34"/>
  <c r="O45" i="34"/>
  <c r="N45" i="34"/>
  <c r="L45" i="34"/>
  <c r="K45" i="34"/>
  <c r="I45" i="34"/>
  <c r="H45" i="34"/>
  <c r="F45" i="34"/>
  <c r="E45" i="34"/>
  <c r="O44" i="34"/>
  <c r="N44" i="34"/>
  <c r="N64" i="34" s="1"/>
  <c r="L44" i="34"/>
  <c r="L64" i="34" s="1"/>
  <c r="K44" i="34"/>
  <c r="K64" i="34" s="1"/>
  <c r="I44" i="34"/>
  <c r="I64" i="34" s="1"/>
  <c r="H44" i="34"/>
  <c r="H64" i="34" s="1"/>
  <c r="F44" i="34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N198" i="33"/>
  <c r="O198" i="33" s="1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K194" i="33"/>
  <c r="L194" i="33" s="1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N187" i="33"/>
  <c r="O187" i="33" s="1"/>
  <c r="K187" i="33"/>
  <c r="L187" i="33" s="1"/>
  <c r="H187" i="33"/>
  <c r="I187" i="33" s="1"/>
  <c r="F187" i="33"/>
  <c r="E187" i="33"/>
  <c r="N186" i="33"/>
  <c r="O186" i="33" s="1"/>
  <c r="K186" i="33"/>
  <c r="L186" i="33" s="1"/>
  <c r="H186" i="33"/>
  <c r="I186" i="33" s="1"/>
  <c r="F186" i="33"/>
  <c r="E186" i="33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N183" i="33"/>
  <c r="O183" i="33" s="1"/>
  <c r="K183" i="33"/>
  <c r="L183" i="33" s="1"/>
  <c r="H183" i="33"/>
  <c r="I183" i="33" s="1"/>
  <c r="F183" i="33"/>
  <c r="E183" i="33"/>
  <c r="N182" i="33"/>
  <c r="O182" i="33" s="1"/>
  <c r="K182" i="33"/>
  <c r="L182" i="33" s="1"/>
  <c r="H182" i="33"/>
  <c r="I182" i="33" s="1"/>
  <c r="F182" i="33"/>
  <c r="E182" i="33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N179" i="33"/>
  <c r="K179" i="33"/>
  <c r="L179" i="33" s="1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N171" i="33"/>
  <c r="O171" i="33" s="1"/>
  <c r="L171" i="33"/>
  <c r="K171" i="33"/>
  <c r="I171" i="33"/>
  <c r="H171" i="33"/>
  <c r="F171" i="33"/>
  <c r="E171" i="33"/>
  <c r="N170" i="33"/>
  <c r="O170" i="33" s="1"/>
  <c r="L170" i="33"/>
  <c r="K170" i="33"/>
  <c r="I170" i="33"/>
  <c r="H170" i="33"/>
  <c r="F170" i="33"/>
  <c r="E170" i="33"/>
  <c r="N169" i="33"/>
  <c r="O169" i="33" s="1"/>
  <c r="L169" i="33"/>
  <c r="K169" i="33"/>
  <c r="I169" i="33"/>
  <c r="H169" i="33"/>
  <c r="F169" i="33"/>
  <c r="E169" i="33"/>
  <c r="N168" i="33"/>
  <c r="O168" i="33" s="1"/>
  <c r="L168" i="33"/>
  <c r="K168" i="33"/>
  <c r="I168" i="33"/>
  <c r="H168" i="33"/>
  <c r="F168" i="33"/>
  <c r="E168" i="33"/>
  <c r="N167" i="33"/>
  <c r="O167" i="33" s="1"/>
  <c r="L167" i="33"/>
  <c r="K167" i="33"/>
  <c r="I167" i="33"/>
  <c r="H167" i="33"/>
  <c r="F167" i="33"/>
  <c r="E167" i="33"/>
  <c r="N166" i="33"/>
  <c r="O166" i="33" s="1"/>
  <c r="L166" i="33"/>
  <c r="K166" i="33"/>
  <c r="I166" i="33"/>
  <c r="H166" i="33"/>
  <c r="F166" i="33"/>
  <c r="E166" i="33"/>
  <c r="N165" i="33"/>
  <c r="O165" i="33" s="1"/>
  <c r="L165" i="33"/>
  <c r="K165" i="33"/>
  <c r="I165" i="33"/>
  <c r="H165" i="33"/>
  <c r="F165" i="33"/>
  <c r="E165" i="33"/>
  <c r="N164" i="33"/>
  <c r="O164" i="33" s="1"/>
  <c r="L164" i="33"/>
  <c r="K164" i="33"/>
  <c r="I164" i="33"/>
  <c r="H164" i="33"/>
  <c r="F164" i="33"/>
  <c r="E164" i="33"/>
  <c r="N163" i="33"/>
  <c r="O163" i="33" s="1"/>
  <c r="L163" i="33"/>
  <c r="K163" i="33"/>
  <c r="I163" i="33"/>
  <c r="H163" i="33"/>
  <c r="F163" i="33"/>
  <c r="E163" i="33"/>
  <c r="N162" i="33"/>
  <c r="O162" i="33" s="1"/>
  <c r="L162" i="33"/>
  <c r="K162" i="33"/>
  <c r="I162" i="33"/>
  <c r="H162" i="33"/>
  <c r="F162" i="33"/>
  <c r="E162" i="33"/>
  <c r="N161" i="33"/>
  <c r="O161" i="33" s="1"/>
  <c r="L161" i="33"/>
  <c r="K161" i="33"/>
  <c r="I161" i="33"/>
  <c r="H161" i="33"/>
  <c r="F161" i="33"/>
  <c r="E161" i="33"/>
  <c r="N160" i="33"/>
  <c r="O160" i="33" s="1"/>
  <c r="L160" i="33"/>
  <c r="K160" i="33"/>
  <c r="I160" i="33"/>
  <c r="H160" i="33"/>
  <c r="F160" i="33"/>
  <c r="E160" i="33"/>
  <c r="N159" i="33"/>
  <c r="O159" i="33" s="1"/>
  <c r="L159" i="33"/>
  <c r="K159" i="33"/>
  <c r="I159" i="33"/>
  <c r="H159" i="33"/>
  <c r="F159" i="33"/>
  <c r="E159" i="33"/>
  <c r="N158" i="33"/>
  <c r="O158" i="33" s="1"/>
  <c r="L158" i="33"/>
  <c r="K158" i="33"/>
  <c r="I158" i="33"/>
  <c r="H158" i="33"/>
  <c r="F158" i="33"/>
  <c r="E158" i="33"/>
  <c r="N157" i="33"/>
  <c r="O157" i="33" s="1"/>
  <c r="L157" i="33"/>
  <c r="K157" i="33"/>
  <c r="I157" i="33"/>
  <c r="H157" i="33"/>
  <c r="F157" i="33"/>
  <c r="E157" i="33"/>
  <c r="N156" i="33"/>
  <c r="O156" i="33" s="1"/>
  <c r="L156" i="33"/>
  <c r="K156" i="33"/>
  <c r="I156" i="33"/>
  <c r="H156" i="33"/>
  <c r="F156" i="33"/>
  <c r="E156" i="33"/>
  <c r="N155" i="33"/>
  <c r="O155" i="33" s="1"/>
  <c r="L155" i="33"/>
  <c r="K155" i="33"/>
  <c r="I155" i="33"/>
  <c r="H155" i="33"/>
  <c r="F155" i="33"/>
  <c r="E155" i="33"/>
  <c r="N154" i="33"/>
  <c r="O154" i="33" s="1"/>
  <c r="L154" i="33"/>
  <c r="K154" i="33"/>
  <c r="I154" i="33"/>
  <c r="H154" i="33"/>
  <c r="F154" i="33"/>
  <c r="E154" i="33"/>
  <c r="N153" i="33"/>
  <c r="O153" i="33" s="1"/>
  <c r="L153" i="33"/>
  <c r="K153" i="33"/>
  <c r="I153" i="33"/>
  <c r="H153" i="33"/>
  <c r="F153" i="33"/>
  <c r="E153" i="33"/>
  <c r="N152" i="33"/>
  <c r="N172" i="33" s="1"/>
  <c r="L152" i="33"/>
  <c r="L172" i="33" s="1"/>
  <c r="K152" i="33"/>
  <c r="K172" i="33" s="1"/>
  <c r="I152" i="33"/>
  <c r="I172" i="33" s="1"/>
  <c r="H152" i="33"/>
  <c r="H172" i="33" s="1"/>
  <c r="F152" i="33"/>
  <c r="F172" i="33" s="1"/>
  <c r="E152" i="33"/>
  <c r="E172" i="33" s="1"/>
  <c r="M150" i="33"/>
  <c r="J150" i="33"/>
  <c r="G150" i="33"/>
  <c r="D150" i="33"/>
  <c r="B150" i="33"/>
  <c r="M149" i="33"/>
  <c r="G149" i="33"/>
  <c r="B145" i="33"/>
  <c r="N144" i="33"/>
  <c r="O144" i="33" s="1"/>
  <c r="K144" i="33"/>
  <c r="L144" i="33" s="1"/>
  <c r="H144" i="33"/>
  <c r="I144" i="33" s="1"/>
  <c r="E144" i="33"/>
  <c r="F144" i="33" s="1"/>
  <c r="O143" i="33"/>
  <c r="N143" i="33"/>
  <c r="K143" i="33"/>
  <c r="L143" i="33" s="1"/>
  <c r="H143" i="33"/>
  <c r="I143" i="33" s="1"/>
  <c r="E143" i="33"/>
  <c r="F143" i="33" s="1"/>
  <c r="N142" i="33"/>
  <c r="O142" i="33" s="1"/>
  <c r="K142" i="33"/>
  <c r="L142" i="33" s="1"/>
  <c r="H142" i="33"/>
  <c r="I142" i="33" s="1"/>
  <c r="E142" i="33"/>
  <c r="F142" i="33" s="1"/>
  <c r="N141" i="33"/>
  <c r="O141" i="33" s="1"/>
  <c r="K141" i="33"/>
  <c r="L141" i="33" s="1"/>
  <c r="I141" i="33"/>
  <c r="H141" i="33"/>
  <c r="E141" i="33"/>
  <c r="F141" i="33" s="1"/>
  <c r="O140" i="33"/>
  <c r="N140" i="33"/>
  <c r="K140" i="33"/>
  <c r="L140" i="33" s="1"/>
  <c r="H140" i="33"/>
  <c r="I140" i="33" s="1"/>
  <c r="E140" i="33"/>
  <c r="F140" i="33" s="1"/>
  <c r="N139" i="33"/>
  <c r="O139" i="33" s="1"/>
  <c r="K139" i="33"/>
  <c r="L139" i="33" s="1"/>
  <c r="H139" i="33"/>
  <c r="I139" i="33" s="1"/>
  <c r="E139" i="33"/>
  <c r="F139" i="33" s="1"/>
  <c r="N138" i="33"/>
  <c r="O138" i="33" s="1"/>
  <c r="K138" i="33"/>
  <c r="L138" i="33" s="1"/>
  <c r="H138" i="33"/>
  <c r="I138" i="33" s="1"/>
  <c r="E138" i="33"/>
  <c r="F138" i="33" s="1"/>
  <c r="N137" i="33"/>
  <c r="O137" i="33" s="1"/>
  <c r="K137" i="33"/>
  <c r="L137" i="33" s="1"/>
  <c r="I137" i="33"/>
  <c r="H137" i="33"/>
  <c r="E137" i="33"/>
  <c r="F137" i="33" s="1"/>
  <c r="N136" i="33"/>
  <c r="O136" i="33" s="1"/>
  <c r="K136" i="33"/>
  <c r="L136" i="33" s="1"/>
  <c r="H136" i="33"/>
  <c r="I136" i="33" s="1"/>
  <c r="E136" i="33"/>
  <c r="F136" i="33" s="1"/>
  <c r="N135" i="33"/>
  <c r="O135" i="33" s="1"/>
  <c r="K135" i="33"/>
  <c r="L135" i="33" s="1"/>
  <c r="H135" i="33"/>
  <c r="I135" i="33" s="1"/>
  <c r="E135" i="33"/>
  <c r="F135" i="33" s="1"/>
  <c r="N134" i="33"/>
  <c r="O134" i="33" s="1"/>
  <c r="K134" i="33"/>
  <c r="L134" i="33" s="1"/>
  <c r="H134" i="33"/>
  <c r="I134" i="33" s="1"/>
  <c r="E134" i="33"/>
  <c r="F134" i="33" s="1"/>
  <c r="O133" i="33"/>
  <c r="N133" i="33"/>
  <c r="K133" i="33"/>
  <c r="L133" i="33" s="1"/>
  <c r="I133" i="33"/>
  <c r="H133" i="33"/>
  <c r="E133" i="33"/>
  <c r="F133" i="33" s="1"/>
  <c r="N132" i="33"/>
  <c r="O132" i="33" s="1"/>
  <c r="K132" i="33"/>
  <c r="L132" i="33" s="1"/>
  <c r="H132" i="33"/>
  <c r="I132" i="33" s="1"/>
  <c r="E132" i="33"/>
  <c r="F132" i="33" s="1"/>
  <c r="N131" i="33"/>
  <c r="O131" i="33" s="1"/>
  <c r="K131" i="33"/>
  <c r="L131" i="33" s="1"/>
  <c r="H131" i="33"/>
  <c r="I131" i="33" s="1"/>
  <c r="E131" i="33"/>
  <c r="F131" i="33" s="1"/>
  <c r="O130" i="33"/>
  <c r="N130" i="33"/>
  <c r="K130" i="33"/>
  <c r="L130" i="33" s="1"/>
  <c r="H130" i="33"/>
  <c r="I130" i="33" s="1"/>
  <c r="E130" i="33"/>
  <c r="F130" i="33" s="1"/>
  <c r="N129" i="33"/>
  <c r="O129" i="33" s="1"/>
  <c r="K129" i="33"/>
  <c r="L129" i="33" s="1"/>
  <c r="I129" i="33"/>
  <c r="H129" i="33"/>
  <c r="E129" i="33"/>
  <c r="F129" i="33" s="1"/>
  <c r="N128" i="33"/>
  <c r="O128" i="33" s="1"/>
  <c r="K128" i="33"/>
  <c r="L128" i="33" s="1"/>
  <c r="H128" i="33"/>
  <c r="I128" i="33" s="1"/>
  <c r="E128" i="33"/>
  <c r="F128" i="33" s="1"/>
  <c r="O127" i="33"/>
  <c r="N127" i="33"/>
  <c r="K127" i="33"/>
  <c r="L127" i="33" s="1"/>
  <c r="H127" i="33"/>
  <c r="I127" i="33" s="1"/>
  <c r="E127" i="33"/>
  <c r="F127" i="33" s="1"/>
  <c r="N126" i="33"/>
  <c r="O126" i="33" s="1"/>
  <c r="K126" i="33"/>
  <c r="L126" i="33" s="1"/>
  <c r="H126" i="33"/>
  <c r="I126" i="33" s="1"/>
  <c r="E126" i="33"/>
  <c r="F126" i="33" s="1"/>
  <c r="N125" i="33"/>
  <c r="K125" i="33"/>
  <c r="L125" i="33" s="1"/>
  <c r="I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H117" i="33"/>
  <c r="I117" i="33" s="1"/>
  <c r="E117" i="33"/>
  <c r="F117" i="33" s="1"/>
  <c r="N116" i="33"/>
  <c r="O116" i="33" s="1"/>
  <c r="K116" i="33"/>
  <c r="L116" i="33" s="1"/>
  <c r="H116" i="33"/>
  <c r="I116" i="33" s="1"/>
  <c r="E116" i="33"/>
  <c r="F116" i="33" s="1"/>
  <c r="O115" i="33"/>
  <c r="N115" i="33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K113" i="33"/>
  <c r="L113" i="33" s="1"/>
  <c r="H113" i="33"/>
  <c r="I113" i="33" s="1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K109" i="33"/>
  <c r="L109" i="33" s="1"/>
  <c r="H109" i="33"/>
  <c r="I109" i="33" s="1"/>
  <c r="E109" i="33"/>
  <c r="F109" i="33" s="1"/>
  <c r="O108" i="33"/>
  <c r="N108" i="33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O106" i="33"/>
  <c r="N106" i="33"/>
  <c r="K106" i="33"/>
  <c r="L106" i="33" s="1"/>
  <c r="I106" i="33"/>
  <c r="H106" i="33"/>
  <c r="E106" i="33"/>
  <c r="F106" i="33" s="1"/>
  <c r="O105" i="33"/>
  <c r="N105" i="33"/>
  <c r="L105" i="33"/>
  <c r="K105" i="33"/>
  <c r="H105" i="33"/>
  <c r="I105" i="33" s="1"/>
  <c r="E105" i="33"/>
  <c r="F105" i="33" s="1"/>
  <c r="O104" i="33"/>
  <c r="N104" i="33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O102" i="33"/>
  <c r="N102" i="33"/>
  <c r="K102" i="33"/>
  <c r="L102" i="33" s="1"/>
  <c r="I102" i="33"/>
  <c r="H102" i="33"/>
  <c r="E102" i="33"/>
  <c r="F102" i="33" s="1"/>
  <c r="O101" i="33"/>
  <c r="N101" i="33"/>
  <c r="K101" i="33"/>
  <c r="L101" i="33" s="1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O99" i="33"/>
  <c r="N99" i="33"/>
  <c r="K99" i="33"/>
  <c r="L99" i="33" s="1"/>
  <c r="H99" i="33"/>
  <c r="I99" i="33" s="1"/>
  <c r="E99" i="33"/>
  <c r="F99" i="33" s="1"/>
  <c r="N98" i="33"/>
  <c r="K98" i="33"/>
  <c r="I98" i="33"/>
  <c r="H98" i="33"/>
  <c r="E98" i="33"/>
  <c r="E118" i="33" s="1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O89" i="33"/>
  <c r="N89" i="33"/>
  <c r="K89" i="33"/>
  <c r="L89" i="33" s="1"/>
  <c r="I89" i="33"/>
  <c r="H89" i="33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I87" i="33"/>
  <c r="H87" i="33"/>
  <c r="E87" i="33"/>
  <c r="F87" i="33" s="1"/>
  <c r="N86" i="33"/>
  <c r="O86" i="33" s="1"/>
  <c r="L86" i="33"/>
  <c r="K86" i="33"/>
  <c r="H86" i="33"/>
  <c r="I86" i="33" s="1"/>
  <c r="E86" i="33"/>
  <c r="F86" i="33" s="1"/>
  <c r="N85" i="33"/>
  <c r="O85" i="33" s="1"/>
  <c r="K85" i="33"/>
  <c r="L85" i="33" s="1"/>
  <c r="I85" i="33"/>
  <c r="H85" i="33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O82" i="33"/>
  <c r="N82" i="33"/>
  <c r="K82" i="33"/>
  <c r="L82" i="33" s="1"/>
  <c r="H82" i="33"/>
  <c r="I82" i="33" s="1"/>
  <c r="E82" i="33"/>
  <c r="F82" i="33" s="1"/>
  <c r="N81" i="33"/>
  <c r="O81" i="33" s="1"/>
  <c r="L81" i="33"/>
  <c r="K81" i="33"/>
  <c r="I81" i="33"/>
  <c r="H81" i="33"/>
  <c r="E81" i="33"/>
  <c r="F81" i="33" s="1"/>
  <c r="O80" i="33"/>
  <c r="N80" i="33"/>
  <c r="K80" i="33"/>
  <c r="L80" i="33" s="1"/>
  <c r="H80" i="33"/>
  <c r="I80" i="33" s="1"/>
  <c r="E80" i="33"/>
  <c r="F80" i="33" s="1"/>
  <c r="N79" i="33"/>
  <c r="O79" i="33" s="1"/>
  <c r="K79" i="33"/>
  <c r="L79" i="33" s="1"/>
  <c r="I79" i="33"/>
  <c r="H79" i="33"/>
  <c r="E79" i="33"/>
  <c r="F79" i="33" s="1"/>
  <c r="N78" i="33"/>
  <c r="O78" i="33" s="1"/>
  <c r="K78" i="33"/>
  <c r="L78" i="33" s="1"/>
  <c r="H78" i="33"/>
  <c r="I78" i="33" s="1"/>
  <c r="E78" i="33"/>
  <c r="F78" i="33" s="1"/>
  <c r="O77" i="33"/>
  <c r="N77" i="33"/>
  <c r="K77" i="33"/>
  <c r="L77" i="33" s="1"/>
  <c r="I77" i="33"/>
  <c r="H77" i="33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I75" i="33"/>
  <c r="H75" i="33"/>
  <c r="F75" i="33"/>
  <c r="E75" i="33"/>
  <c r="N74" i="33"/>
  <c r="O74" i="33" s="1"/>
  <c r="K74" i="33"/>
  <c r="L74" i="33" s="1"/>
  <c r="I74" i="33"/>
  <c r="H74" i="33"/>
  <c r="F74" i="33"/>
  <c r="E74" i="33"/>
  <c r="N73" i="33"/>
  <c r="O73" i="33" s="1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N71" i="33"/>
  <c r="N91" i="33" s="1"/>
  <c r="K71" i="33"/>
  <c r="I71" i="33"/>
  <c r="H71" i="33"/>
  <c r="E71" i="33"/>
  <c r="E91" i="33" s="1"/>
  <c r="M69" i="33"/>
  <c r="J69" i="33"/>
  <c r="G69" i="33"/>
  <c r="D69" i="33"/>
  <c r="B69" i="33"/>
  <c r="M68" i="33"/>
  <c r="G68" i="33"/>
  <c r="B64" i="33"/>
  <c r="N63" i="33"/>
  <c r="O63" i="33" s="1"/>
  <c r="K63" i="33"/>
  <c r="L63" i="33" s="1"/>
  <c r="H63" i="33"/>
  <c r="I63" i="33" s="1"/>
  <c r="E63" i="33"/>
  <c r="F63" i="33" s="1"/>
  <c r="O62" i="33"/>
  <c r="N62" i="33"/>
  <c r="K62" i="33"/>
  <c r="L62" i="33" s="1"/>
  <c r="H62" i="33"/>
  <c r="I62" i="33" s="1"/>
  <c r="E62" i="33"/>
  <c r="F62" i="33" s="1"/>
  <c r="N61" i="33"/>
  <c r="O61" i="33" s="1"/>
  <c r="K61" i="33"/>
  <c r="L61" i="33" s="1"/>
  <c r="H61" i="33"/>
  <c r="I61" i="33" s="1"/>
  <c r="E61" i="33"/>
  <c r="F61" i="33" s="1"/>
  <c r="O60" i="33"/>
  <c r="N60" i="33"/>
  <c r="K60" i="33"/>
  <c r="L60" i="33" s="1"/>
  <c r="I60" i="33"/>
  <c r="H60" i="33"/>
  <c r="E60" i="33"/>
  <c r="F60" i="33" s="1"/>
  <c r="O59" i="33"/>
  <c r="N59" i="33"/>
  <c r="K59" i="33"/>
  <c r="L59" i="33" s="1"/>
  <c r="H59" i="33"/>
  <c r="I59" i="33" s="1"/>
  <c r="E59" i="33"/>
  <c r="F59" i="33" s="1"/>
  <c r="N58" i="33"/>
  <c r="O58" i="33" s="1"/>
  <c r="K58" i="33"/>
  <c r="L58" i="33" s="1"/>
  <c r="I58" i="33"/>
  <c r="H58" i="33"/>
  <c r="E58" i="33"/>
  <c r="F58" i="33" s="1"/>
  <c r="N57" i="33"/>
  <c r="O57" i="33" s="1"/>
  <c r="K57" i="33"/>
  <c r="L57" i="33" s="1"/>
  <c r="H57" i="33"/>
  <c r="I57" i="33" s="1"/>
  <c r="E57" i="33"/>
  <c r="F57" i="33" s="1"/>
  <c r="O56" i="33"/>
  <c r="N56" i="33"/>
  <c r="K56" i="33"/>
  <c r="L56" i="33" s="1"/>
  <c r="I56" i="33"/>
  <c r="H56" i="33"/>
  <c r="E56" i="33"/>
  <c r="F56" i="33" s="1"/>
  <c r="O55" i="33"/>
  <c r="N55" i="33"/>
  <c r="K55" i="33"/>
  <c r="L55" i="33" s="1"/>
  <c r="H55" i="33"/>
  <c r="I55" i="33" s="1"/>
  <c r="E55" i="33"/>
  <c r="F55" i="33" s="1"/>
  <c r="N54" i="33"/>
  <c r="O54" i="33" s="1"/>
  <c r="K54" i="33"/>
  <c r="L54" i="33" s="1"/>
  <c r="I54" i="33"/>
  <c r="H54" i="33"/>
  <c r="E54" i="33"/>
  <c r="F54" i="33" s="1"/>
  <c r="N53" i="33"/>
  <c r="O53" i="33" s="1"/>
  <c r="K53" i="33"/>
  <c r="L53" i="33" s="1"/>
  <c r="H53" i="33"/>
  <c r="I53" i="33" s="1"/>
  <c r="E53" i="33"/>
  <c r="F53" i="33" s="1"/>
  <c r="O52" i="33"/>
  <c r="N52" i="33"/>
  <c r="L52" i="33"/>
  <c r="K52" i="33"/>
  <c r="I52" i="33"/>
  <c r="H52" i="33"/>
  <c r="E52" i="33"/>
  <c r="F52" i="33" s="1"/>
  <c r="N51" i="33"/>
  <c r="O51" i="33" s="1"/>
  <c r="K51" i="33"/>
  <c r="L51" i="33" s="1"/>
  <c r="H51" i="33"/>
  <c r="I51" i="33" s="1"/>
  <c r="E51" i="33"/>
  <c r="F51" i="33" s="1"/>
  <c r="O50" i="33"/>
  <c r="N50" i="33"/>
  <c r="L50" i="33"/>
  <c r="K50" i="33"/>
  <c r="I50" i="33"/>
  <c r="H50" i="33"/>
  <c r="E50" i="33"/>
  <c r="F50" i="33" s="1"/>
  <c r="N49" i="33"/>
  <c r="O49" i="33" s="1"/>
  <c r="K49" i="33"/>
  <c r="L49" i="33" s="1"/>
  <c r="H49" i="33"/>
  <c r="I49" i="33" s="1"/>
  <c r="E49" i="33"/>
  <c r="F49" i="33" s="1"/>
  <c r="O48" i="33"/>
  <c r="N48" i="33"/>
  <c r="K48" i="33"/>
  <c r="L48" i="33" s="1"/>
  <c r="I48" i="33"/>
  <c r="H48" i="33"/>
  <c r="E48" i="33"/>
  <c r="F48" i="33" s="1"/>
  <c r="O47" i="33"/>
  <c r="N47" i="33"/>
  <c r="K47" i="33"/>
  <c r="L47" i="33" s="1"/>
  <c r="H47" i="33"/>
  <c r="I47" i="33" s="1"/>
  <c r="E47" i="33"/>
  <c r="F47" i="33" s="1"/>
  <c r="N46" i="33"/>
  <c r="O46" i="33" s="1"/>
  <c r="K46" i="33"/>
  <c r="L46" i="33" s="1"/>
  <c r="I46" i="33"/>
  <c r="H46" i="33"/>
  <c r="E46" i="33"/>
  <c r="F46" i="33" s="1"/>
  <c r="N45" i="33"/>
  <c r="O45" i="33" s="1"/>
  <c r="K45" i="33"/>
  <c r="L45" i="33" s="1"/>
  <c r="H45" i="33"/>
  <c r="I45" i="33" s="1"/>
  <c r="E45" i="33"/>
  <c r="F45" i="33" s="1"/>
  <c r="O44" i="33"/>
  <c r="N44" i="33"/>
  <c r="K44" i="33"/>
  <c r="L44" i="33" s="1"/>
  <c r="I44" i="33"/>
  <c r="H44" i="33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N189" i="32"/>
  <c r="O189" i="32" s="1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N180" i="32"/>
  <c r="O180" i="32" s="1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N171" i="32"/>
  <c r="O171" i="32" s="1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L168" i="32"/>
  <c r="K168" i="32"/>
  <c r="H168" i="32"/>
  <c r="I168" i="32" s="1"/>
  <c r="F168" i="32"/>
  <c r="E168" i="32"/>
  <c r="N167" i="32"/>
  <c r="O167" i="32" s="1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L164" i="32"/>
  <c r="K164" i="32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O161" i="32"/>
  <c r="N161" i="32"/>
  <c r="K161" i="32"/>
  <c r="L161" i="32" s="1"/>
  <c r="H161" i="32"/>
  <c r="I161" i="32" s="1"/>
  <c r="F161" i="32"/>
  <c r="E161" i="32"/>
  <c r="N160" i="32"/>
  <c r="O160" i="32" s="1"/>
  <c r="L160" i="32"/>
  <c r="K160" i="32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O158" i="32"/>
  <c r="N158" i="32"/>
  <c r="K158" i="32"/>
  <c r="L158" i="32" s="1"/>
  <c r="H158" i="32"/>
  <c r="I158" i="32" s="1"/>
  <c r="F158" i="32"/>
  <c r="E158" i="32"/>
  <c r="N157" i="32"/>
  <c r="O157" i="32" s="1"/>
  <c r="K157" i="32"/>
  <c r="L157" i="32" s="1"/>
  <c r="H157" i="32"/>
  <c r="I157" i="32" s="1"/>
  <c r="F157" i="32"/>
  <c r="E157" i="32"/>
  <c r="O156" i="32"/>
  <c r="N156" i="32"/>
  <c r="K156" i="32"/>
  <c r="L156" i="32" s="1"/>
  <c r="H156" i="32"/>
  <c r="I156" i="32" s="1"/>
  <c r="F156" i="32"/>
  <c r="E156" i="32"/>
  <c r="N155" i="32"/>
  <c r="O155" i="32" s="1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N153" i="32"/>
  <c r="O153" i="32" s="1"/>
  <c r="K153" i="32"/>
  <c r="L153" i="32" s="1"/>
  <c r="H153" i="32"/>
  <c r="I153" i="32" s="1"/>
  <c r="F153" i="32"/>
  <c r="E153" i="32"/>
  <c r="N152" i="32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O144" i="32"/>
  <c r="N144" i="32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N141" i="32"/>
  <c r="O141" i="32" s="1"/>
  <c r="L141" i="32"/>
  <c r="K141" i="32"/>
  <c r="I141" i="32"/>
  <c r="H141" i="32"/>
  <c r="E141" i="32"/>
  <c r="F141" i="32" s="1"/>
  <c r="N140" i="32"/>
  <c r="O140" i="32" s="1"/>
  <c r="K140" i="32"/>
  <c r="L140" i="32" s="1"/>
  <c r="I140" i="32"/>
  <c r="H140" i="32"/>
  <c r="E140" i="32"/>
  <c r="F140" i="32" s="1"/>
  <c r="N139" i="32"/>
  <c r="O139" i="32" s="1"/>
  <c r="K139" i="32"/>
  <c r="L139" i="32" s="1"/>
  <c r="H139" i="32"/>
  <c r="I139" i="32" s="1"/>
  <c r="E139" i="32"/>
  <c r="F139" i="32" s="1"/>
  <c r="O138" i="32"/>
  <c r="N138" i="32"/>
  <c r="L138" i="32"/>
  <c r="K138" i="32"/>
  <c r="H138" i="32"/>
  <c r="I138" i="32" s="1"/>
  <c r="E138" i="32"/>
  <c r="F138" i="32" s="1"/>
  <c r="N137" i="32"/>
  <c r="O137" i="32" s="1"/>
  <c r="K137" i="32"/>
  <c r="L137" i="32" s="1"/>
  <c r="H137" i="32"/>
  <c r="I137" i="32" s="1"/>
  <c r="E137" i="32"/>
  <c r="F137" i="32" s="1"/>
  <c r="N136" i="32"/>
  <c r="O136" i="32" s="1"/>
  <c r="L136" i="32"/>
  <c r="K136" i="32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N134" i="32"/>
  <c r="O134" i="32" s="1"/>
  <c r="L134" i="32"/>
  <c r="K134" i="32"/>
  <c r="H134" i="32"/>
  <c r="I134" i="32" s="1"/>
  <c r="E134" i="32"/>
  <c r="F134" i="32" s="1"/>
  <c r="N133" i="32"/>
  <c r="O133" i="32" s="1"/>
  <c r="K133" i="32"/>
  <c r="L133" i="32" s="1"/>
  <c r="I133" i="32"/>
  <c r="H133" i="32"/>
  <c r="E133" i="32"/>
  <c r="F133" i="32" s="1"/>
  <c r="N132" i="32"/>
  <c r="O132" i="32" s="1"/>
  <c r="K132" i="32"/>
  <c r="L132" i="32" s="1"/>
  <c r="I132" i="32"/>
  <c r="H132" i="32"/>
  <c r="E132" i="32"/>
  <c r="F132" i="32" s="1"/>
  <c r="N131" i="32"/>
  <c r="O131" i="32" s="1"/>
  <c r="L131" i="32"/>
  <c r="K131" i="32"/>
  <c r="H131" i="32"/>
  <c r="I131" i="32" s="1"/>
  <c r="E131" i="32"/>
  <c r="F131" i="32" s="1"/>
  <c r="N130" i="32"/>
  <c r="O130" i="32" s="1"/>
  <c r="K130" i="32"/>
  <c r="L130" i="32" s="1"/>
  <c r="H130" i="32"/>
  <c r="I130" i="32" s="1"/>
  <c r="E130" i="32"/>
  <c r="F130" i="32" s="1"/>
  <c r="O129" i="32"/>
  <c r="N129" i="32"/>
  <c r="L129" i="32"/>
  <c r="K129" i="32"/>
  <c r="H129" i="32"/>
  <c r="I129" i="32" s="1"/>
  <c r="E129" i="32"/>
  <c r="F129" i="32" s="1"/>
  <c r="N128" i="32"/>
  <c r="O128" i="32" s="1"/>
  <c r="K128" i="32"/>
  <c r="L128" i="32" s="1"/>
  <c r="I128" i="32"/>
  <c r="H128" i="32"/>
  <c r="E128" i="32"/>
  <c r="F128" i="32" s="1"/>
  <c r="O127" i="32"/>
  <c r="N127" i="32"/>
  <c r="K127" i="32"/>
  <c r="L127" i="32" s="1"/>
  <c r="H127" i="32"/>
  <c r="I127" i="32" s="1"/>
  <c r="E127" i="32"/>
  <c r="F127" i="32" s="1"/>
  <c r="N126" i="32"/>
  <c r="O126" i="32" s="1"/>
  <c r="L126" i="32"/>
  <c r="K126" i="32"/>
  <c r="H126" i="32"/>
  <c r="I126" i="32" s="1"/>
  <c r="E126" i="32"/>
  <c r="F126" i="32" s="1"/>
  <c r="N125" i="32"/>
  <c r="N145" i="32" s="1"/>
  <c r="K125" i="32"/>
  <c r="H125" i="32"/>
  <c r="E125" i="32"/>
  <c r="E145" i="32" s="1"/>
  <c r="M123" i="32"/>
  <c r="J123" i="32"/>
  <c r="G123" i="32"/>
  <c r="D123" i="32"/>
  <c r="B123" i="32"/>
  <c r="M122" i="32"/>
  <c r="G122" i="32"/>
  <c r="B118" i="32"/>
  <c r="O117" i="32"/>
  <c r="N117" i="32"/>
  <c r="K117" i="32"/>
  <c r="L117" i="32" s="1"/>
  <c r="H117" i="32"/>
  <c r="I117" i="32" s="1"/>
  <c r="E117" i="32"/>
  <c r="F117" i="32" s="1"/>
  <c r="O116" i="32"/>
  <c r="N116" i="32"/>
  <c r="K116" i="32"/>
  <c r="L116" i="32" s="1"/>
  <c r="I116" i="32"/>
  <c r="H116" i="32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L114" i="32"/>
  <c r="K114" i="32"/>
  <c r="H114" i="32"/>
  <c r="I114" i="32" s="1"/>
  <c r="E114" i="32"/>
  <c r="F114" i="32" s="1"/>
  <c r="N113" i="32"/>
  <c r="O113" i="32" s="1"/>
  <c r="K113" i="32"/>
  <c r="L113" i="32" s="1"/>
  <c r="H113" i="32"/>
  <c r="I113" i="32" s="1"/>
  <c r="E113" i="32"/>
  <c r="F113" i="32" s="1"/>
  <c r="N112" i="32"/>
  <c r="O112" i="32" s="1"/>
  <c r="L112" i="32"/>
  <c r="K112" i="32"/>
  <c r="I112" i="32"/>
  <c r="H112" i="32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L110" i="32"/>
  <c r="K110" i="32"/>
  <c r="H110" i="32"/>
  <c r="I110" i="32" s="1"/>
  <c r="E110" i="32"/>
  <c r="F110" i="32" s="1"/>
  <c r="N109" i="32"/>
  <c r="O109" i="32" s="1"/>
  <c r="K109" i="32"/>
  <c r="L109" i="32" s="1"/>
  <c r="H109" i="32"/>
  <c r="I109" i="32" s="1"/>
  <c r="E109" i="32"/>
  <c r="F109" i="32" s="1"/>
  <c r="N108" i="32"/>
  <c r="O108" i="32" s="1"/>
  <c r="K108" i="32"/>
  <c r="L108" i="32" s="1"/>
  <c r="I108" i="32"/>
  <c r="H108" i="32"/>
  <c r="E108" i="32"/>
  <c r="F108" i="32" s="1"/>
  <c r="O107" i="32"/>
  <c r="N107" i="32"/>
  <c r="L107" i="32"/>
  <c r="K107" i="32"/>
  <c r="H107" i="32"/>
  <c r="I107" i="32" s="1"/>
  <c r="E107" i="32"/>
  <c r="F107" i="32" s="1"/>
  <c r="N106" i="32"/>
  <c r="O106" i="32" s="1"/>
  <c r="K106" i="32"/>
  <c r="L106" i="32" s="1"/>
  <c r="H106" i="32"/>
  <c r="I106" i="32" s="1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I104" i="32"/>
  <c r="H104" i="32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K102" i="32"/>
  <c r="L102" i="32" s="1"/>
  <c r="H102" i="32"/>
  <c r="I102" i="32" s="1"/>
  <c r="E102" i="32"/>
  <c r="F102" i="32" s="1"/>
  <c r="N101" i="32"/>
  <c r="O101" i="32" s="1"/>
  <c r="K101" i="32"/>
  <c r="L101" i="32" s="1"/>
  <c r="H101" i="32"/>
  <c r="I101" i="32" s="1"/>
  <c r="E101" i="32"/>
  <c r="F101" i="32" s="1"/>
  <c r="N100" i="32"/>
  <c r="O100" i="32" s="1"/>
  <c r="K100" i="32"/>
  <c r="L100" i="32" s="1"/>
  <c r="I100" i="32"/>
  <c r="H100" i="32"/>
  <c r="E100" i="32"/>
  <c r="F100" i="32" s="1"/>
  <c r="O99" i="32"/>
  <c r="N99" i="32"/>
  <c r="K99" i="32"/>
  <c r="L99" i="32" s="1"/>
  <c r="H99" i="32"/>
  <c r="I99" i="32" s="1"/>
  <c r="E99" i="32"/>
  <c r="F99" i="32" s="1"/>
  <c r="O98" i="32"/>
  <c r="N98" i="32"/>
  <c r="L98" i="32"/>
  <c r="K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L90" i="32"/>
  <c r="K90" i="32"/>
  <c r="H90" i="32"/>
  <c r="I90" i="32" s="1"/>
  <c r="E90" i="32"/>
  <c r="F90" i="32" s="1"/>
  <c r="O89" i="32"/>
  <c r="N89" i="32"/>
  <c r="K89" i="32"/>
  <c r="L89" i="32" s="1"/>
  <c r="H89" i="32"/>
  <c r="I89" i="32" s="1"/>
  <c r="E89" i="32"/>
  <c r="F89" i="32" s="1"/>
  <c r="N88" i="32"/>
  <c r="O88" i="32" s="1"/>
  <c r="L88" i="32"/>
  <c r="K88" i="32"/>
  <c r="H88" i="32"/>
  <c r="I88" i="32" s="1"/>
  <c r="E88" i="32"/>
  <c r="F88" i="32" s="1"/>
  <c r="O87" i="32"/>
  <c r="N87" i="32"/>
  <c r="K87" i="32"/>
  <c r="L87" i="32" s="1"/>
  <c r="I87" i="32"/>
  <c r="H87" i="32"/>
  <c r="E87" i="32"/>
  <c r="F87" i="32" s="1"/>
  <c r="N86" i="32"/>
  <c r="O86" i="32" s="1"/>
  <c r="K86" i="32"/>
  <c r="L86" i="32" s="1"/>
  <c r="H86" i="32"/>
  <c r="I86" i="32" s="1"/>
  <c r="E86" i="32"/>
  <c r="F86" i="32" s="1"/>
  <c r="O85" i="32"/>
  <c r="N85" i="32"/>
  <c r="K85" i="32"/>
  <c r="L85" i="32" s="1"/>
  <c r="H85" i="32"/>
  <c r="I85" i="32" s="1"/>
  <c r="E85" i="32"/>
  <c r="F85" i="32" s="1"/>
  <c r="O84" i="32"/>
  <c r="N84" i="32"/>
  <c r="K84" i="32"/>
  <c r="L84" i="32" s="1"/>
  <c r="H84" i="32"/>
  <c r="I84" i="32" s="1"/>
  <c r="E84" i="32"/>
  <c r="F84" i="32" s="1"/>
  <c r="O83" i="32"/>
  <c r="N83" i="32"/>
  <c r="K83" i="32"/>
  <c r="L83" i="32" s="1"/>
  <c r="I83" i="32"/>
  <c r="H83" i="32"/>
  <c r="E83" i="32"/>
  <c r="F83" i="32" s="1"/>
  <c r="O82" i="32"/>
  <c r="N82" i="32"/>
  <c r="K82" i="32"/>
  <c r="L82" i="32" s="1"/>
  <c r="H82" i="32"/>
  <c r="I82" i="32" s="1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K80" i="32"/>
  <c r="L80" i="32" s="1"/>
  <c r="H80" i="32"/>
  <c r="I80" i="32" s="1"/>
  <c r="E80" i="32"/>
  <c r="F80" i="32" s="1"/>
  <c r="O79" i="32"/>
  <c r="N79" i="32"/>
  <c r="L79" i="32"/>
  <c r="K79" i="32"/>
  <c r="I79" i="32"/>
  <c r="H79" i="32"/>
  <c r="E79" i="32"/>
  <c r="F79" i="32" s="1"/>
  <c r="N78" i="32"/>
  <c r="O78" i="32" s="1"/>
  <c r="K78" i="32"/>
  <c r="L78" i="32" s="1"/>
  <c r="H78" i="32"/>
  <c r="I78" i="32" s="1"/>
  <c r="E78" i="32"/>
  <c r="F78" i="32" s="1"/>
  <c r="O77" i="32"/>
  <c r="N77" i="32"/>
  <c r="K77" i="32"/>
  <c r="L77" i="32" s="1"/>
  <c r="H77" i="32"/>
  <c r="I77" i="32" s="1"/>
  <c r="E77" i="32"/>
  <c r="F77" i="32" s="1"/>
  <c r="O76" i="32"/>
  <c r="N76" i="32"/>
  <c r="K76" i="32"/>
  <c r="L76" i="32" s="1"/>
  <c r="H76" i="32"/>
  <c r="I76" i="32" s="1"/>
  <c r="E76" i="32"/>
  <c r="F76" i="32" s="1"/>
  <c r="O75" i="32"/>
  <c r="N75" i="32"/>
  <c r="K75" i="32"/>
  <c r="L75" i="32" s="1"/>
  <c r="I75" i="32"/>
  <c r="H75" i="32"/>
  <c r="E75" i="32"/>
  <c r="F75" i="32" s="1"/>
  <c r="O74" i="32"/>
  <c r="N74" i="32"/>
  <c r="L74" i="32"/>
  <c r="K74" i="32"/>
  <c r="H74" i="32"/>
  <c r="I74" i="32" s="1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L72" i="32"/>
  <c r="K72" i="32"/>
  <c r="H72" i="32"/>
  <c r="I72" i="32" s="1"/>
  <c r="E72" i="32"/>
  <c r="F72" i="32" s="1"/>
  <c r="O71" i="32"/>
  <c r="N71" i="32"/>
  <c r="N91" i="32" s="1"/>
  <c r="K71" i="32"/>
  <c r="L71" i="32" s="1"/>
  <c r="L91" i="32" s="1"/>
  <c r="I71" i="32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L63" i="32"/>
  <c r="K63" i="32"/>
  <c r="H63" i="32"/>
  <c r="I63" i="32" s="1"/>
  <c r="E63" i="32"/>
  <c r="F63" i="32" s="1"/>
  <c r="O62" i="32"/>
  <c r="N62" i="32"/>
  <c r="K62" i="32"/>
  <c r="L62" i="32" s="1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O60" i="32"/>
  <c r="N60" i="32"/>
  <c r="K60" i="32"/>
  <c r="L60" i="32" s="1"/>
  <c r="I60" i="32"/>
  <c r="H60" i="32"/>
  <c r="E60" i="32"/>
  <c r="F60" i="32" s="1"/>
  <c r="N59" i="32"/>
  <c r="O59" i="32" s="1"/>
  <c r="K59" i="32"/>
  <c r="L59" i="32" s="1"/>
  <c r="H59" i="32"/>
  <c r="I59" i="32" s="1"/>
  <c r="E59" i="32"/>
  <c r="F59" i="32" s="1"/>
  <c r="N58" i="32"/>
  <c r="O58" i="32" s="1"/>
  <c r="L58" i="32"/>
  <c r="K58" i="32"/>
  <c r="H58" i="32"/>
  <c r="I58" i="32" s="1"/>
  <c r="E58" i="32"/>
  <c r="F58" i="32" s="1"/>
  <c r="O57" i="32"/>
  <c r="N57" i="32"/>
  <c r="K57" i="32"/>
  <c r="L57" i="32" s="1"/>
  <c r="H57" i="32"/>
  <c r="I57" i="32" s="1"/>
  <c r="E57" i="32"/>
  <c r="F57" i="32" s="1"/>
  <c r="N56" i="32"/>
  <c r="O56" i="32" s="1"/>
  <c r="L56" i="32"/>
  <c r="K56" i="32"/>
  <c r="I56" i="32"/>
  <c r="H56" i="32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H54" i="32"/>
  <c r="I54" i="32" s="1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L52" i="32"/>
  <c r="K52" i="32"/>
  <c r="I52" i="32"/>
  <c r="H52" i="32"/>
  <c r="E52" i="32"/>
  <c r="F52" i="32" s="1"/>
  <c r="O51" i="32"/>
  <c r="N51" i="32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L49" i="32"/>
  <c r="K49" i="32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L47" i="32"/>
  <c r="K47" i="32"/>
  <c r="H47" i="32"/>
  <c r="I47" i="32" s="1"/>
  <c r="E47" i="32"/>
  <c r="F47" i="32" s="1"/>
  <c r="O46" i="32"/>
  <c r="N46" i="32"/>
  <c r="K46" i="32"/>
  <c r="L46" i="32" s="1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O44" i="32"/>
  <c r="N44" i="32"/>
  <c r="K44" i="32"/>
  <c r="K64" i="32" s="1"/>
  <c r="I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H198" i="31"/>
  <c r="I198" i="31" s="1"/>
  <c r="F198" i="31"/>
  <c r="E198" i="31"/>
  <c r="N197" i="31"/>
  <c r="O197" i="31" s="1"/>
  <c r="K197" i="31"/>
  <c r="L197" i="31" s="1"/>
  <c r="H197" i="31"/>
  <c r="I197" i="31" s="1"/>
  <c r="F197" i="31"/>
  <c r="E197" i="31"/>
  <c r="N196" i="31"/>
  <c r="O196" i="31" s="1"/>
  <c r="K196" i="31"/>
  <c r="L196" i="31" s="1"/>
  <c r="H196" i="31"/>
  <c r="I196" i="31" s="1"/>
  <c r="F196" i="31"/>
  <c r="E196" i="31"/>
  <c r="N195" i="31"/>
  <c r="O195" i="31" s="1"/>
  <c r="K195" i="31"/>
  <c r="L195" i="31" s="1"/>
  <c r="H195" i="31"/>
  <c r="I195" i="31" s="1"/>
  <c r="F195" i="31"/>
  <c r="E195" i="31"/>
  <c r="N194" i="31"/>
  <c r="O194" i="31" s="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N189" i="31"/>
  <c r="O189" i="31" s="1"/>
  <c r="K189" i="31"/>
  <c r="L189" i="31" s="1"/>
  <c r="H189" i="31"/>
  <c r="I189" i="31" s="1"/>
  <c r="F189" i="31"/>
  <c r="E189" i="31"/>
  <c r="N188" i="31"/>
  <c r="O188" i="31" s="1"/>
  <c r="K188" i="31"/>
  <c r="L188" i="31" s="1"/>
  <c r="H188" i="31"/>
  <c r="I188" i="31" s="1"/>
  <c r="F188" i="31"/>
  <c r="E188" i="31"/>
  <c r="N187" i="31"/>
  <c r="O187" i="31" s="1"/>
  <c r="K187" i="31"/>
  <c r="L187" i="31" s="1"/>
  <c r="H187" i="31"/>
  <c r="I187" i="31" s="1"/>
  <c r="F187" i="31"/>
  <c r="E187" i="31"/>
  <c r="N186" i="31"/>
  <c r="O186" i="31" s="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N181" i="31"/>
  <c r="O181" i="31" s="1"/>
  <c r="K181" i="31"/>
  <c r="L181" i="31" s="1"/>
  <c r="H181" i="31"/>
  <c r="I181" i="31" s="1"/>
  <c r="F181" i="31"/>
  <c r="E181" i="31"/>
  <c r="N180" i="31"/>
  <c r="O180" i="31" s="1"/>
  <c r="K180" i="31"/>
  <c r="L180" i="31" s="1"/>
  <c r="H180" i="31"/>
  <c r="I180" i="31" s="1"/>
  <c r="F180" i="31"/>
  <c r="E180" i="31"/>
  <c r="N179" i="3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N166" i="31"/>
  <c r="O166" i="31" s="1"/>
  <c r="K166" i="31"/>
  <c r="L166" i="31" s="1"/>
  <c r="H166" i="31"/>
  <c r="I166" i="31" s="1"/>
  <c r="F166" i="31"/>
  <c r="E166" i="31"/>
  <c r="N165" i="31"/>
  <c r="O165" i="31" s="1"/>
  <c r="K165" i="31"/>
  <c r="L165" i="31" s="1"/>
  <c r="H165" i="31"/>
  <c r="I165" i="31" s="1"/>
  <c r="F165" i="31"/>
  <c r="E165" i="31"/>
  <c r="N164" i="31"/>
  <c r="O164" i="31" s="1"/>
  <c r="K164" i="31"/>
  <c r="L164" i="31" s="1"/>
  <c r="H164" i="31"/>
  <c r="I164" i="31" s="1"/>
  <c r="F164" i="31"/>
  <c r="E164" i="31"/>
  <c r="N163" i="31"/>
  <c r="O163" i="31" s="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N158" i="31"/>
  <c r="O158" i="31" s="1"/>
  <c r="K158" i="31"/>
  <c r="L158" i="31" s="1"/>
  <c r="H158" i="31"/>
  <c r="I158" i="31" s="1"/>
  <c r="F158" i="31"/>
  <c r="E158" i="31"/>
  <c r="N157" i="31"/>
  <c r="O157" i="31" s="1"/>
  <c r="K157" i="31"/>
  <c r="L157" i="31" s="1"/>
  <c r="H157" i="31"/>
  <c r="I157" i="31" s="1"/>
  <c r="F157" i="31"/>
  <c r="E157" i="31"/>
  <c r="N156" i="31"/>
  <c r="O156" i="31" s="1"/>
  <c r="K156" i="31"/>
  <c r="L156" i="31" s="1"/>
  <c r="H156" i="31"/>
  <c r="I156" i="31" s="1"/>
  <c r="F156" i="31"/>
  <c r="E156" i="31"/>
  <c r="N155" i="31"/>
  <c r="O155" i="31" s="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N152" i="3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N143" i="31"/>
  <c r="O143" i="31" s="1"/>
  <c r="L143" i="31"/>
  <c r="K143" i="31"/>
  <c r="H143" i="31"/>
  <c r="I143" i="31" s="1"/>
  <c r="F143" i="31"/>
  <c r="E143" i="31"/>
  <c r="N142" i="31"/>
  <c r="O142" i="31" s="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N140" i="31"/>
  <c r="O140" i="31" s="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N137" i="31"/>
  <c r="O137" i="31" s="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N135" i="31"/>
  <c r="O135" i="31" s="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L132" i="31"/>
  <c r="K132" i="3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E116" i="31"/>
  <c r="F116" i="31" s="1"/>
  <c r="N115" i="31"/>
  <c r="O115" i="31" s="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L112" i="31"/>
  <c r="K112" i="3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L110" i="31"/>
  <c r="K110" i="31"/>
  <c r="I110" i="31"/>
  <c r="H110" i="31"/>
  <c r="E110" i="31"/>
  <c r="F110" i="31" s="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E108" i="31"/>
  <c r="F108" i="31" s="1"/>
  <c r="N107" i="31"/>
  <c r="O107" i="31" s="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N105" i="31"/>
  <c r="O105" i="31" s="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N103" i="31"/>
  <c r="O103" i="31" s="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N98" i="3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N87" i="31"/>
  <c r="O87" i="31" s="1"/>
  <c r="L87" i="31"/>
  <c r="K87" i="31"/>
  <c r="I87" i="31"/>
  <c r="H87" i="31"/>
  <c r="E87" i="31"/>
  <c r="F87" i="31" s="1"/>
  <c r="N86" i="31"/>
  <c r="O86" i="31" s="1"/>
  <c r="K86" i="31"/>
  <c r="L86" i="31" s="1"/>
  <c r="H86" i="31"/>
  <c r="I86" i="31" s="1"/>
  <c r="E86" i="31"/>
  <c r="F86" i="31" s="1"/>
  <c r="N85" i="31"/>
  <c r="O85" i="31" s="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N83" i="31"/>
  <c r="O83" i="31" s="1"/>
  <c r="K83" i="31"/>
  <c r="L83" i="31" s="1"/>
  <c r="I83" i="31"/>
  <c r="H83" i="31"/>
  <c r="E83" i="31"/>
  <c r="F83" i="31" s="1"/>
  <c r="N82" i="31"/>
  <c r="O82" i="31" s="1"/>
  <c r="L82" i="31"/>
  <c r="K82" i="31"/>
  <c r="H82" i="31"/>
  <c r="I82" i="31" s="1"/>
  <c r="E82" i="31"/>
  <c r="F82" i="31" s="1"/>
  <c r="N81" i="31"/>
  <c r="O81" i="31" s="1"/>
  <c r="K81" i="31"/>
  <c r="L81" i="31" s="1"/>
  <c r="H81" i="31"/>
  <c r="I81" i="31" s="1"/>
  <c r="E81" i="31"/>
  <c r="F81" i="31" s="1"/>
  <c r="N80" i="31"/>
  <c r="O80" i="31" s="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N78" i="31"/>
  <c r="O78" i="31" s="1"/>
  <c r="K78" i="31"/>
  <c r="L78" i="31" s="1"/>
  <c r="H78" i="31"/>
  <c r="I78" i="31" s="1"/>
  <c r="E78" i="31"/>
  <c r="F78" i="31" s="1"/>
  <c r="N77" i="31"/>
  <c r="O77" i="31" s="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N74" i="31"/>
  <c r="O74" i="31" s="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N72" i="31"/>
  <c r="O72" i="31" s="1"/>
  <c r="K72" i="31"/>
  <c r="L72" i="31" s="1"/>
  <c r="H72" i="31"/>
  <c r="I72" i="31" s="1"/>
  <c r="E72" i="31"/>
  <c r="F72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N61" i="31"/>
  <c r="O61" i="31" s="1"/>
  <c r="K61" i="31"/>
  <c r="L61" i="31" s="1"/>
  <c r="H61" i="31"/>
  <c r="I61" i="31" s="1"/>
  <c r="F61" i="31"/>
  <c r="E61" i="31"/>
  <c r="N60" i="31"/>
  <c r="O60" i="31" s="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N57" i="31"/>
  <c r="O57" i="31" s="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N52" i="31"/>
  <c r="O52" i="31" s="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N49" i="31"/>
  <c r="O49" i="31" s="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N47" i="31"/>
  <c r="O47" i="31" s="1"/>
  <c r="K47" i="31"/>
  <c r="L47" i="31" s="1"/>
  <c r="H47" i="31"/>
  <c r="I47" i="31" s="1"/>
  <c r="F47" i="31"/>
  <c r="E47" i="31"/>
  <c r="N46" i="31"/>
  <c r="O46" i="31" s="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18" i="35" l="1"/>
  <c r="L98" i="35"/>
  <c r="L118" i="35" s="1"/>
  <c r="K91" i="35"/>
  <c r="L71" i="35"/>
  <c r="L91" i="35" s="1"/>
  <c r="L64" i="35"/>
  <c r="F98" i="35"/>
  <c r="F118" i="35" s="1"/>
  <c r="F71" i="35"/>
  <c r="F91" i="35" s="1"/>
  <c r="O179" i="34"/>
  <c r="O199" i="34" s="1"/>
  <c r="O152" i="34"/>
  <c r="O172" i="34" s="1"/>
  <c r="N145" i="34"/>
  <c r="O125" i="34"/>
  <c r="O145" i="34" s="1"/>
  <c r="O98" i="34"/>
  <c r="O118" i="34" s="1"/>
  <c r="O64" i="34"/>
  <c r="G9" i="35"/>
  <c r="E37" i="35"/>
  <c r="K37" i="35"/>
  <c r="O37" i="35"/>
  <c r="F37" i="35"/>
  <c r="N37" i="35"/>
  <c r="H37" i="35"/>
  <c r="L37" i="35"/>
  <c r="I37" i="35"/>
  <c r="G5" i="35"/>
  <c r="G7" i="35"/>
  <c r="G3" i="35"/>
  <c r="K145" i="34"/>
  <c r="L145" i="34"/>
  <c r="F199" i="34"/>
  <c r="G9" i="34" s="1"/>
  <c r="F125" i="34"/>
  <c r="F145" i="34" s="1"/>
  <c r="F64" i="34"/>
  <c r="G5" i="34" s="1"/>
  <c r="O37" i="34"/>
  <c r="K37" i="34"/>
  <c r="N199" i="33"/>
  <c r="O179" i="33"/>
  <c r="O199" i="33" s="1"/>
  <c r="O152" i="33"/>
  <c r="O172" i="33" s="1"/>
  <c r="N145" i="33"/>
  <c r="O125" i="33"/>
  <c r="O145" i="33" s="1"/>
  <c r="N118" i="33"/>
  <c r="O98" i="33"/>
  <c r="O118" i="33" s="1"/>
  <c r="O71" i="33"/>
  <c r="O91" i="33" s="1"/>
  <c r="N64" i="33"/>
  <c r="O64" i="33"/>
  <c r="F37" i="34"/>
  <c r="N37" i="34"/>
  <c r="H37" i="34"/>
  <c r="L37" i="34"/>
  <c r="E37" i="34"/>
  <c r="I37" i="34"/>
  <c r="G7" i="34"/>
  <c r="G3" i="34"/>
  <c r="K118" i="33"/>
  <c r="K91" i="33"/>
  <c r="K199" i="33"/>
  <c r="L199" i="33"/>
  <c r="K145" i="33"/>
  <c r="L145" i="33"/>
  <c r="L98" i="33"/>
  <c r="L118" i="33" s="1"/>
  <c r="L71" i="33"/>
  <c r="L91" i="33" s="1"/>
  <c r="G7" i="33" s="1"/>
  <c r="L64" i="33"/>
  <c r="K64" i="33"/>
  <c r="G5" i="33" s="1"/>
  <c r="I179" i="33"/>
  <c r="I199" i="33" s="1"/>
  <c r="I145" i="33"/>
  <c r="I118" i="33"/>
  <c r="H118" i="33"/>
  <c r="G3" i="33" s="1"/>
  <c r="I91" i="33"/>
  <c r="H91" i="33"/>
  <c r="I64" i="33"/>
  <c r="H64" i="33"/>
  <c r="F125" i="33"/>
  <c r="F145" i="33" s="1"/>
  <c r="F98" i="33"/>
  <c r="F118" i="33" s="1"/>
  <c r="F71" i="33"/>
  <c r="F91" i="33" s="1"/>
  <c r="F44" i="33"/>
  <c r="F64" i="33" s="1"/>
  <c r="N199" i="32"/>
  <c r="O179" i="32"/>
  <c r="O199" i="32" s="1"/>
  <c r="N172" i="32"/>
  <c r="O152" i="32"/>
  <c r="O172" i="32" s="1"/>
  <c r="O125" i="32"/>
  <c r="O145" i="32" s="1"/>
  <c r="N118" i="32"/>
  <c r="O118" i="32"/>
  <c r="G3" i="32" s="1"/>
  <c r="O91" i="32"/>
  <c r="O64" i="32"/>
  <c r="N64" i="32"/>
  <c r="K37" i="33"/>
  <c r="O37" i="33"/>
  <c r="H37" i="33"/>
  <c r="L37" i="33"/>
  <c r="E37" i="33"/>
  <c r="I37" i="33"/>
  <c r="F37" i="33"/>
  <c r="N37" i="33"/>
  <c r="G9" i="33"/>
  <c r="K199" i="32"/>
  <c r="L179" i="32"/>
  <c r="L199" i="32" s="1"/>
  <c r="K172" i="32"/>
  <c r="L152" i="32"/>
  <c r="L172" i="32" s="1"/>
  <c r="K145" i="32"/>
  <c r="L125" i="32"/>
  <c r="L145" i="32" s="1"/>
  <c r="L118" i="32"/>
  <c r="K118" i="32"/>
  <c r="K91" i="32"/>
  <c r="L44" i="32"/>
  <c r="L64" i="32" s="1"/>
  <c r="I179" i="32"/>
  <c r="I199" i="32" s="1"/>
  <c r="I152" i="32"/>
  <c r="I172" i="32" s="1"/>
  <c r="H145" i="32"/>
  <c r="I125" i="32"/>
  <c r="I145" i="32" s="1"/>
  <c r="H118" i="32"/>
  <c r="I98" i="32"/>
  <c r="I118" i="32" s="1"/>
  <c r="I91" i="32"/>
  <c r="H91" i="32"/>
  <c r="I64" i="32"/>
  <c r="H64" i="32"/>
  <c r="F125" i="32"/>
  <c r="F145" i="32" s="1"/>
  <c r="F98" i="32"/>
  <c r="F118" i="32" s="1"/>
  <c r="F71" i="32"/>
  <c r="F91" i="32" s="1"/>
  <c r="F44" i="32"/>
  <c r="F64" i="32" s="1"/>
  <c r="N199" i="31"/>
  <c r="G9" i="31" s="1"/>
  <c r="O179" i="31"/>
  <c r="O199" i="31" s="1"/>
  <c r="N172" i="31"/>
  <c r="O172" i="31"/>
  <c r="O125" i="31"/>
  <c r="O145" i="31" s="1"/>
  <c r="N118" i="31"/>
  <c r="O98" i="31"/>
  <c r="O118" i="31" s="1"/>
  <c r="O71" i="31"/>
  <c r="O91" i="31" s="1"/>
  <c r="O44" i="31"/>
  <c r="O64" i="31" s="1"/>
  <c r="G5" i="31" s="1"/>
  <c r="G5" i="32"/>
  <c r="H37" i="32"/>
  <c r="L37" i="32"/>
  <c r="F37" i="32"/>
  <c r="N37" i="32"/>
  <c r="K37" i="32"/>
  <c r="E37" i="32"/>
  <c r="I37" i="32"/>
  <c r="O37" i="32"/>
  <c r="G7" i="32"/>
  <c r="G9" i="32"/>
  <c r="K199" i="3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7" i="31"/>
  <c r="G3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5" l="1"/>
  <c r="G11" i="34"/>
  <c r="G11" i="33"/>
  <c r="G11" i="32"/>
  <c r="G11" i="3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O28" i="9"/>
  <c r="H72" i="9"/>
  <c r="K19" i="5"/>
  <c r="K86" i="9"/>
  <c r="E256" i="9"/>
  <c r="E165" i="9"/>
  <c r="H99" i="9"/>
  <c r="N269" i="9"/>
  <c r="N280" i="9"/>
  <c r="F280" i="9"/>
  <c r="E84" i="9"/>
  <c r="N213" i="9"/>
  <c r="K36" i="9"/>
  <c r="F212" i="9"/>
  <c r="K101" i="9"/>
  <c r="I235" i="9"/>
  <c r="I30" i="9"/>
  <c r="E188" i="9"/>
  <c r="L37" i="9"/>
  <c r="K111" i="9"/>
  <c r="L38" i="9"/>
  <c r="I108" i="9"/>
  <c r="K257" i="9"/>
  <c r="O262" i="9"/>
  <c r="L190" i="9"/>
  <c r="I147" i="9"/>
  <c r="O30" i="9"/>
  <c r="N120" i="9"/>
  <c r="K16" i="5"/>
  <c r="K203" i="9"/>
  <c r="C221" i="9"/>
  <c r="E51" i="9"/>
  <c r="I202" i="9"/>
  <c r="L275" i="9"/>
  <c r="O101" i="9"/>
  <c r="I83" i="9"/>
  <c r="K47" i="3"/>
  <c r="C27" i="9"/>
  <c r="K164" i="9"/>
  <c r="N28" i="9"/>
  <c r="L81" i="9"/>
  <c r="L251" i="9"/>
  <c r="K251" i="9"/>
  <c r="O32" i="3"/>
  <c r="C49" i="9"/>
  <c r="C32" i="9"/>
  <c r="H254" i="9"/>
  <c r="I84" i="9"/>
  <c r="I264" i="9"/>
  <c r="H86" i="9"/>
  <c r="K99" i="9"/>
  <c r="O277" i="9"/>
  <c r="L239" i="9"/>
  <c r="H195" i="9"/>
  <c r="O118" i="9"/>
  <c r="O49" i="3"/>
  <c r="F188" i="9"/>
  <c r="C71" i="9"/>
  <c r="F31" i="9"/>
  <c r="O69" i="9"/>
  <c r="O83" i="9"/>
  <c r="K83" i="9"/>
  <c r="I241" i="9"/>
  <c r="F34" i="9"/>
  <c r="N40" i="9"/>
  <c r="O158" i="9"/>
  <c r="N266" i="9"/>
  <c r="L257" i="9"/>
  <c r="E212" i="9"/>
  <c r="E122" i="9"/>
  <c r="I257" i="9"/>
  <c r="E62" i="9"/>
  <c r="O50" i="9"/>
  <c r="O219" i="9"/>
  <c r="H188" i="9"/>
  <c r="I151" i="9"/>
  <c r="H268" i="9"/>
  <c r="G41" i="3"/>
  <c r="E33" i="9"/>
  <c r="N219" i="9"/>
  <c r="E100" i="9"/>
  <c r="K25" i="9"/>
  <c r="C217" i="9"/>
  <c r="N212" i="9"/>
  <c r="I120" i="9"/>
  <c r="H259" i="9"/>
  <c r="K77" i="9"/>
  <c r="H38" i="9"/>
  <c r="N179" i="9"/>
  <c r="G63" i="3"/>
  <c r="F144" i="9"/>
  <c r="H226" i="9"/>
  <c r="H279" i="9"/>
  <c r="C103" i="9"/>
  <c r="I118" i="9"/>
  <c r="I73" i="9"/>
  <c r="C122" i="9"/>
  <c r="N154" i="9"/>
  <c r="L220" i="9"/>
  <c r="C256" i="9"/>
  <c r="O73" i="3"/>
  <c r="I251" i="9"/>
  <c r="E186" i="9"/>
  <c r="K20" i="3"/>
  <c r="I85" i="9"/>
  <c r="N90" i="9"/>
  <c r="C85" i="9"/>
  <c r="N104" i="9"/>
  <c r="L142" i="9"/>
  <c r="C81" i="9"/>
  <c r="O71" i="9"/>
  <c r="I161" i="9"/>
  <c r="H43" i="9"/>
  <c r="F45" i="9"/>
  <c r="L263" i="9"/>
  <c r="L24" i="9"/>
  <c r="N77" i="9"/>
  <c r="F60" i="9"/>
  <c r="N36" i="9"/>
  <c r="L110" i="9"/>
  <c r="F217" i="9"/>
  <c r="E75" i="9"/>
  <c r="N191" i="9"/>
  <c r="I70" i="9"/>
  <c r="K43" i="3"/>
  <c r="K148" i="9"/>
  <c r="G73" i="3"/>
  <c r="E88" i="9"/>
  <c r="O48" i="9"/>
  <c r="E48" i="9"/>
  <c r="K11" i="5"/>
  <c r="E203" i="9"/>
  <c r="I178" i="9"/>
  <c r="H222" i="9"/>
  <c r="N89" i="9"/>
  <c r="E176" i="9"/>
  <c r="C128" i="9"/>
  <c r="K200" i="9"/>
  <c r="H262" i="9"/>
  <c r="K30" i="9"/>
  <c r="O114" i="9"/>
  <c r="O117" i="9"/>
  <c r="K6" i="3"/>
  <c r="I114" i="9"/>
  <c r="H139" i="9"/>
  <c r="H125" i="9"/>
  <c r="H272" i="9"/>
  <c r="L149" i="9"/>
  <c r="H82" i="9"/>
  <c r="C159" i="9"/>
  <c r="F239" i="9"/>
  <c r="E79" i="9"/>
  <c r="O89" i="9"/>
  <c r="N262" i="9"/>
  <c r="O79" i="9"/>
  <c r="K79" i="9"/>
  <c r="F120" i="9"/>
  <c r="L157" i="9"/>
  <c r="O74" i="3"/>
  <c r="C40" i="9"/>
  <c r="E118" i="9"/>
  <c r="K114" i="9"/>
  <c r="N124" i="9"/>
  <c r="F128" i="9"/>
  <c r="O146" i="9"/>
  <c r="O159" i="9"/>
  <c r="C112" i="9"/>
  <c r="K58" i="3"/>
  <c r="O23" i="9"/>
  <c r="N106" i="9"/>
  <c r="E237" i="9"/>
  <c r="K204" i="9"/>
  <c r="F273" i="9"/>
  <c r="C74" i="9"/>
  <c r="I238" i="9"/>
  <c r="K233" i="9"/>
  <c r="K123" i="9"/>
  <c r="I214" i="9"/>
  <c r="L35" i="9"/>
  <c r="H145" i="9"/>
  <c r="I274" i="9"/>
  <c r="I27" i="9"/>
  <c r="N176" i="9"/>
  <c r="K42" i="3"/>
  <c r="I273" i="9"/>
  <c r="C100" i="9"/>
  <c r="N216" i="9"/>
  <c r="N69" i="9"/>
  <c r="E153" i="9"/>
  <c r="O67" i="9"/>
  <c r="H66" i="9"/>
  <c r="O278" i="9"/>
  <c r="O62" i="9"/>
  <c r="H164" i="9"/>
  <c r="H70" i="9"/>
  <c r="F215" i="9"/>
  <c r="L276" i="9"/>
  <c r="I225" i="9"/>
  <c r="L200" i="9"/>
  <c r="F36" i="9"/>
  <c r="H50" i="9"/>
  <c r="I195" i="9"/>
  <c r="E177" i="9"/>
  <c r="E29" i="9"/>
  <c r="L221" i="9"/>
  <c r="K50" i="9"/>
  <c r="E200" i="9"/>
  <c r="K147" i="9"/>
  <c r="F227" i="9"/>
  <c r="O42" i="3"/>
  <c r="I216" i="9"/>
  <c r="E227" i="9"/>
  <c r="N146" i="9"/>
  <c r="K72" i="9"/>
  <c r="E70" i="9"/>
  <c r="O85" i="9"/>
  <c r="O33" i="3"/>
  <c r="F136" i="9"/>
  <c r="K238" i="9"/>
  <c r="I201" i="9"/>
  <c r="O39" i="9"/>
  <c r="C213" i="9"/>
  <c r="C156" i="9"/>
  <c r="L197" i="9"/>
  <c r="I256" i="9"/>
  <c r="K106" i="9"/>
  <c r="I69" i="9"/>
  <c r="I148" i="9"/>
  <c r="G32" i="3"/>
  <c r="L278" i="9"/>
  <c r="K68" i="9"/>
  <c r="E102" i="9"/>
  <c r="C258" i="9"/>
  <c r="L152" i="9"/>
  <c r="I226" i="9"/>
  <c r="E275" i="9"/>
  <c r="K256" i="9"/>
  <c r="L242" i="9"/>
  <c r="K71" i="3"/>
  <c r="I234" i="9"/>
  <c r="N43" i="9"/>
  <c r="H271" i="9"/>
  <c r="C66" i="9"/>
  <c r="L127" i="9"/>
  <c r="C267" i="9"/>
  <c r="K21" i="3"/>
  <c r="F195" i="9"/>
  <c r="F160" i="9"/>
  <c r="N100" i="9"/>
  <c r="F234" i="9"/>
  <c r="K267" i="9"/>
  <c r="I82" i="9"/>
  <c r="C42" i="9"/>
  <c r="H111" i="9"/>
  <c r="L163" i="9"/>
  <c r="E264" i="9"/>
  <c r="F153" i="9"/>
  <c r="F41" i="9"/>
  <c r="K175" i="9"/>
  <c r="O113" i="9"/>
  <c r="L29" i="9"/>
  <c r="C41" i="9"/>
  <c r="C76" i="9"/>
  <c r="H61" i="9"/>
  <c r="N229" i="9"/>
  <c r="E202" i="9"/>
  <c r="L271" i="9"/>
  <c r="C216" i="9"/>
  <c r="G56" i="3"/>
  <c r="O253" i="9"/>
  <c r="O106" i="9"/>
  <c r="C259" i="9"/>
  <c r="L150" i="9"/>
  <c r="F270" i="9"/>
  <c r="E230" i="9"/>
  <c r="F74" i="9"/>
  <c r="O263" i="9"/>
  <c r="K112" i="9"/>
  <c r="L31" i="9"/>
  <c r="O68" i="9"/>
  <c r="L83" i="9"/>
  <c r="N242" i="9"/>
  <c r="O141" i="9"/>
  <c r="O88" i="9"/>
  <c r="K196" i="9"/>
  <c r="L120" i="9"/>
  <c r="I280" i="9"/>
  <c r="E180" i="9"/>
  <c r="E111" i="9"/>
  <c r="L231" i="9"/>
  <c r="L177" i="9"/>
  <c r="C193" i="9"/>
  <c r="I230" i="9"/>
  <c r="G71" i="3"/>
  <c r="K13" i="3"/>
  <c r="L270" i="9"/>
  <c r="N228" i="9"/>
  <c r="F124" i="9"/>
  <c r="I65" i="9"/>
  <c r="E228" i="9"/>
  <c r="K27" i="9"/>
  <c r="O80" i="9"/>
  <c r="F50" i="9"/>
  <c r="K239" i="9"/>
  <c r="H260" i="9"/>
  <c r="F122" i="9"/>
  <c r="C30" i="9"/>
  <c r="O24" i="9"/>
  <c r="O63" i="9"/>
  <c r="O70" i="3"/>
  <c r="K235" i="9"/>
  <c r="L146" i="9"/>
  <c r="K176" i="9"/>
  <c r="H176" i="9"/>
  <c r="K225" i="9"/>
  <c r="G64" i="3"/>
  <c r="H30" i="9"/>
  <c r="F39" i="9"/>
  <c r="C186" i="9"/>
  <c r="F156" i="9"/>
  <c r="I270" i="9"/>
  <c r="H49" i="9"/>
  <c r="I26" i="9"/>
  <c r="N194" i="9"/>
  <c r="N254" i="9"/>
  <c r="I227" i="9"/>
  <c r="F233" i="9"/>
  <c r="H40" i="9"/>
  <c r="H153" i="9"/>
  <c r="I137" i="9"/>
  <c r="O148" i="9"/>
  <c r="O176" i="9"/>
  <c r="H75" i="9"/>
  <c r="H152" i="9"/>
  <c r="K158" i="9"/>
  <c r="N70" i="9"/>
  <c r="E151" i="9"/>
  <c r="L165" i="9"/>
  <c r="O269" i="9"/>
  <c r="L219" i="9"/>
  <c r="N140" i="9"/>
  <c r="L102" i="9"/>
  <c r="F180" i="9"/>
  <c r="F38" i="9"/>
  <c r="O265" i="9"/>
  <c r="O77" i="9"/>
  <c r="F213" i="9"/>
  <c r="C39" i="9"/>
  <c r="K181" i="9"/>
  <c r="L25" i="9"/>
  <c r="F149" i="9"/>
  <c r="C260" i="9"/>
  <c r="I184" i="9"/>
  <c r="G45" i="3"/>
  <c r="F117" i="9"/>
  <c r="C26" i="9"/>
  <c r="N201" i="9"/>
  <c r="K69" i="9"/>
  <c r="E116" i="9"/>
  <c r="L186" i="9"/>
  <c r="E60" i="9"/>
  <c r="E276" i="9"/>
  <c r="F275" i="9"/>
  <c r="F154" i="9"/>
  <c r="C68" i="9"/>
  <c r="O255" i="9"/>
  <c r="N86" i="9"/>
  <c r="K9" i="3"/>
  <c r="E234" i="9"/>
  <c r="L154" i="9"/>
  <c r="K70" i="9"/>
  <c r="H213" i="9"/>
  <c r="N22" i="9"/>
  <c r="I156" i="9"/>
  <c r="H191" i="9"/>
  <c r="C165" i="9"/>
  <c r="H25" i="9"/>
  <c r="N234" i="9"/>
  <c r="O34" i="9"/>
  <c r="K188" i="9"/>
  <c r="O257" i="9"/>
  <c r="O44" i="3"/>
  <c r="K67" i="3"/>
  <c r="H64" i="9"/>
  <c r="N190" i="9"/>
  <c r="O273" i="9"/>
  <c r="H199" i="9"/>
  <c r="F194" i="9"/>
  <c r="F138" i="9"/>
  <c r="C127" i="9"/>
  <c r="K265" i="9"/>
  <c r="N178" i="9"/>
  <c r="L101" i="9"/>
  <c r="H84" i="9"/>
  <c r="O212" i="9"/>
  <c r="E81" i="9"/>
  <c r="O185" i="9"/>
  <c r="N74" i="9"/>
  <c r="H37" i="9"/>
  <c r="C37" i="9"/>
  <c r="H155" i="9"/>
  <c r="N155" i="9"/>
  <c r="H121" i="9"/>
  <c r="L189" i="9"/>
  <c r="O34" i="3"/>
  <c r="H24" i="9"/>
  <c r="C158" i="9"/>
  <c r="I122" i="9"/>
  <c r="H193" i="9"/>
  <c r="E50" i="9"/>
  <c r="K128" i="9"/>
  <c r="C229" i="9"/>
  <c r="K254" i="9"/>
  <c r="K146" i="9"/>
  <c r="K219" i="9"/>
  <c r="K182" i="9"/>
  <c r="K138" i="9"/>
  <c r="I198" i="9"/>
  <c r="N127" i="9"/>
  <c r="E160" i="9"/>
  <c r="L34" i="9"/>
  <c r="E273" i="9"/>
  <c r="L70" i="9"/>
  <c r="I177" i="9"/>
  <c r="L121" i="9"/>
  <c r="I22" i="9"/>
  <c r="O35" i="3"/>
  <c r="F22" i="9"/>
  <c r="N185" i="9"/>
  <c r="C214" i="9"/>
  <c r="N138" i="9"/>
  <c r="I160" i="9"/>
  <c r="L103" i="9"/>
  <c r="K192" i="9"/>
  <c r="F178" i="9"/>
  <c r="H81" i="9"/>
  <c r="E260" i="9"/>
  <c r="K279" i="9"/>
  <c r="E121" i="9"/>
  <c r="I101" i="9"/>
  <c r="F269" i="9"/>
  <c r="O48" i="3"/>
  <c r="L65" i="9"/>
  <c r="K218" i="9"/>
  <c r="L261" i="9"/>
  <c r="L236" i="9"/>
  <c r="I63" i="9"/>
  <c r="O178" i="9"/>
  <c r="G44" i="3"/>
  <c r="K137" i="9"/>
  <c r="H69" i="9"/>
  <c r="K250" i="9"/>
  <c r="C65" i="9"/>
  <c r="I196" i="9"/>
  <c r="N218" i="9"/>
  <c r="K89" i="9"/>
  <c r="E149" i="9"/>
  <c r="I164" i="9"/>
  <c r="I109" i="9"/>
  <c r="I182" i="9"/>
  <c r="F204" i="9"/>
  <c r="H163" i="9"/>
  <c r="I220" i="9"/>
  <c r="O36" i="9"/>
  <c r="N157" i="9"/>
  <c r="L262" i="9"/>
  <c r="N102" i="9"/>
  <c r="E142" i="9"/>
  <c r="I141" i="9"/>
  <c r="H79" i="9"/>
  <c r="H178" i="9"/>
  <c r="H90" i="9"/>
  <c r="I110" i="9"/>
  <c r="C22" i="9"/>
  <c r="H261" i="9"/>
  <c r="O214" i="9"/>
  <c r="I213" i="9"/>
  <c r="N233" i="9"/>
  <c r="L52" i="9"/>
  <c r="O29" i="9"/>
  <c r="F157" i="9"/>
  <c r="E32" i="9"/>
  <c r="K22" i="3"/>
  <c r="O46" i="9"/>
  <c r="G49" i="3"/>
  <c r="K199" i="9"/>
  <c r="K68" i="3"/>
  <c r="N223" i="9"/>
  <c r="E80" i="9"/>
  <c r="K220" i="9"/>
  <c r="O26" i="9"/>
  <c r="E125" i="9"/>
  <c r="I154" i="9"/>
  <c r="F216" i="9"/>
  <c r="H116" i="9"/>
  <c r="N161" i="9"/>
  <c r="H76" i="9"/>
  <c r="C191" i="9"/>
  <c r="F232" i="9"/>
  <c r="K262" i="9"/>
  <c r="F150" i="9"/>
  <c r="O280" i="9"/>
  <c r="C231" i="9"/>
  <c r="L188" i="9"/>
  <c r="L71" i="9"/>
  <c r="C241" i="9"/>
  <c r="I125" i="9"/>
  <c r="O67" i="3"/>
  <c r="N121" i="9"/>
  <c r="O25" i="9"/>
  <c r="L158" i="9"/>
  <c r="H98" i="9"/>
  <c r="O99" i="9"/>
  <c r="H277" i="9"/>
  <c r="E236" i="9"/>
  <c r="E182" i="9"/>
  <c r="O187" i="9"/>
  <c r="K43" i="9"/>
  <c r="K255" i="9"/>
  <c r="I261" i="9"/>
  <c r="K7" i="3"/>
  <c r="N277" i="9"/>
  <c r="N182" i="9"/>
  <c r="H120" i="9"/>
  <c r="H184" i="9"/>
  <c r="L223" i="9"/>
  <c r="H36" i="9"/>
  <c r="K269" i="9"/>
  <c r="O109" i="9"/>
  <c r="H255" i="9"/>
  <c r="H157" i="9"/>
  <c r="L274" i="9"/>
  <c r="E99" i="9"/>
  <c r="N215" i="9"/>
  <c r="C123" i="9"/>
  <c r="F166" i="9"/>
  <c r="K217" i="9"/>
  <c r="I190" i="9"/>
  <c r="N116" i="9"/>
  <c r="O61" i="9"/>
  <c r="E190" i="9"/>
  <c r="E37" i="9"/>
  <c r="L215" i="9"/>
  <c r="G31" i="3"/>
  <c r="H182" i="9"/>
  <c r="K25" i="3"/>
  <c r="H27" i="9"/>
  <c r="O204" i="9"/>
  <c r="K14" i="3"/>
  <c r="H274" i="9"/>
  <c r="I51" i="9"/>
  <c r="C62" i="9"/>
  <c r="K195" i="9"/>
  <c r="H28" i="9"/>
  <c r="N276" i="9"/>
  <c r="E137" i="9"/>
  <c r="F241" i="9"/>
  <c r="I163" i="9"/>
  <c r="H276" i="9"/>
  <c r="H127" i="9"/>
  <c r="C202" i="9"/>
  <c r="I191" i="9"/>
  <c r="H220" i="9"/>
  <c r="C69" i="9"/>
  <c r="K110" i="9"/>
  <c r="E192" i="9"/>
  <c r="F108" i="9"/>
  <c r="E224" i="9"/>
  <c r="F163" i="9"/>
  <c r="E40" i="9"/>
  <c r="L195" i="9"/>
  <c r="O137" i="9"/>
  <c r="H34" i="9"/>
  <c r="F187" i="9"/>
  <c r="L125" i="9"/>
  <c r="E154" i="9"/>
  <c r="F139" i="9"/>
  <c r="E63" i="9"/>
  <c r="L160" i="9"/>
  <c r="L202" i="9"/>
  <c r="I35" i="9"/>
  <c r="E147" i="9"/>
  <c r="O188" i="9"/>
  <c r="N79" i="9"/>
  <c r="O220" i="9"/>
  <c r="N279" i="9"/>
  <c r="E156" i="9"/>
  <c r="I60" i="9"/>
  <c r="F262" i="9"/>
  <c r="C215" i="9"/>
  <c r="I46" i="9"/>
  <c r="L84" i="9"/>
  <c r="I255" i="9"/>
  <c r="O228" i="9"/>
  <c r="F155" i="9"/>
  <c r="E108" i="9"/>
  <c r="K229" i="9"/>
  <c r="K73" i="9"/>
  <c r="H107" i="9"/>
  <c r="E280" i="9"/>
  <c r="E240" i="9"/>
  <c r="I71" i="9"/>
  <c r="E112" i="9"/>
  <c r="F98" i="9"/>
  <c r="E42" i="9"/>
  <c r="C108" i="9"/>
  <c r="O60" i="9"/>
  <c r="F223" i="9"/>
  <c r="K116" i="9"/>
  <c r="F114" i="9"/>
  <c r="K150" i="9"/>
  <c r="E238" i="9"/>
  <c r="K179" i="9"/>
  <c r="K271" i="9"/>
  <c r="N268" i="9"/>
  <c r="E27" i="9"/>
  <c r="E278" i="9"/>
  <c r="N148" i="9"/>
  <c r="O222" i="9"/>
  <c r="C163" i="9"/>
  <c r="G66" i="3"/>
  <c r="K62" i="3"/>
  <c r="L78" i="9"/>
  <c r="O162" i="9"/>
  <c r="O128" i="9"/>
  <c r="N241" i="9"/>
  <c r="I74" i="9"/>
  <c r="K80" i="9"/>
  <c r="L227" i="9"/>
  <c r="E139" i="9"/>
  <c r="C225" i="9"/>
  <c r="F75" i="9"/>
  <c r="C184" i="9"/>
  <c r="O45" i="9"/>
  <c r="C266" i="9"/>
  <c r="L139" i="9"/>
  <c r="C280" i="9"/>
  <c r="H39" i="9"/>
  <c r="L76" i="9"/>
  <c r="I186" i="9"/>
  <c r="O223" i="9"/>
  <c r="I279" i="9"/>
  <c r="H68" i="9"/>
  <c r="N220" i="9"/>
  <c r="K189" i="9"/>
  <c r="E161" i="9"/>
  <c r="C224" i="9"/>
  <c r="O104" i="9"/>
  <c r="E82" i="9"/>
  <c r="E87" i="9"/>
  <c r="I219" i="9"/>
  <c r="L235" i="9"/>
  <c r="O75" i="9"/>
  <c r="C36" i="9"/>
  <c r="N260" i="9"/>
  <c r="C102" i="9"/>
  <c r="H123" i="9"/>
  <c r="E34" i="9"/>
  <c r="N235" i="9"/>
  <c r="I119" i="9"/>
  <c r="K49" i="3"/>
  <c r="L272" i="9"/>
  <c r="C273" i="9"/>
  <c r="K143" i="9"/>
  <c r="N80" i="9"/>
  <c r="N166" i="9"/>
  <c r="C255" i="9"/>
  <c r="F184" i="9"/>
  <c r="K46" i="9"/>
  <c r="K98" i="9"/>
  <c r="I159" i="9"/>
  <c r="H32" i="9"/>
  <c r="O35" i="9"/>
  <c r="L136" i="9"/>
  <c r="I180" i="9"/>
  <c r="C67" i="9"/>
  <c r="N37" i="9"/>
  <c r="K17" i="3"/>
  <c r="O45" i="3"/>
  <c r="E101" i="9"/>
  <c r="L184" i="9"/>
  <c r="C80" i="9"/>
  <c r="K60" i="3"/>
  <c r="H73" i="9"/>
  <c r="I104" i="9"/>
  <c r="H190" i="9"/>
  <c r="C121" i="9"/>
  <c r="O111" i="9"/>
  <c r="L47" i="9"/>
  <c r="H109" i="9"/>
  <c r="K230" i="9"/>
  <c r="K165" i="9"/>
  <c r="H201" i="9"/>
  <c r="E185" i="9"/>
  <c r="L185" i="9"/>
  <c r="F193" i="9"/>
  <c r="L73" i="9"/>
  <c r="O267" i="9"/>
  <c r="N101" i="9"/>
  <c r="L64" i="9"/>
  <c r="O65" i="3"/>
  <c r="I36" i="9"/>
  <c r="I89" i="9"/>
  <c r="G59" i="3"/>
  <c r="I278" i="9"/>
  <c r="C61" i="9"/>
  <c r="L68" i="9"/>
  <c r="H45" i="9"/>
  <c r="K22" i="9"/>
  <c r="H219" i="9"/>
  <c r="E189" i="9"/>
  <c r="K23" i="9"/>
  <c r="I266" i="9"/>
  <c r="K61" i="3"/>
  <c r="C178" i="9"/>
  <c r="E73" i="9"/>
  <c r="K38" i="3"/>
  <c r="H146" i="9"/>
  <c r="E103" i="9"/>
  <c r="F33" i="9"/>
  <c r="L237" i="9"/>
  <c r="O32" i="9"/>
  <c r="O61" i="3"/>
  <c r="F78" i="9"/>
  <c r="F24" i="9"/>
  <c r="C137" i="9"/>
  <c r="F32" i="9"/>
  <c r="K226" i="9"/>
  <c r="E68" i="9"/>
  <c r="H138" i="9"/>
  <c r="F66" i="9"/>
  <c r="O191" i="9"/>
  <c r="H119" i="9"/>
  <c r="L22" i="9"/>
  <c r="I72" i="9"/>
  <c r="G33" i="3"/>
  <c r="I203" i="9"/>
  <c r="H183" i="9"/>
  <c r="E127" i="9"/>
  <c r="E146" i="9"/>
  <c r="I100" i="9"/>
  <c r="O268" i="9"/>
  <c r="K62" i="9"/>
  <c r="C200" i="9"/>
  <c r="L266" i="9"/>
  <c r="H77" i="9"/>
  <c r="F218" i="9"/>
  <c r="O264" i="9"/>
  <c r="C254" i="9"/>
  <c r="C272" i="9"/>
  <c r="F175" i="9"/>
  <c r="E233" i="9"/>
  <c r="L226" i="9"/>
  <c r="K213" i="9"/>
  <c r="N143" i="9"/>
  <c r="N267" i="9"/>
  <c r="L153" i="9"/>
  <c r="E225" i="9"/>
  <c r="C212" i="9"/>
  <c r="E268" i="9"/>
  <c r="K223" i="9"/>
  <c r="F183" i="9"/>
  <c r="I106" i="9"/>
  <c r="H114" i="9"/>
  <c r="K184" i="9"/>
  <c r="K37" i="9"/>
  <c r="H273" i="9"/>
  <c r="K24" i="3"/>
  <c r="I43" i="9"/>
  <c r="O75" i="3"/>
  <c r="C219" i="9"/>
  <c r="K117" i="9"/>
  <c r="L148" i="9"/>
  <c r="L117" i="9"/>
  <c r="H239" i="9"/>
  <c r="O251" i="9"/>
  <c r="N108" i="9"/>
  <c r="K263" i="9"/>
  <c r="L32" i="9"/>
  <c r="N114" i="9"/>
  <c r="E184" i="9"/>
  <c r="H102" i="9"/>
  <c r="E86" i="9"/>
  <c r="K275" i="9"/>
  <c r="L260" i="9"/>
  <c r="N188" i="9"/>
  <c r="E226" i="9"/>
  <c r="O72" i="3"/>
  <c r="C151" i="9"/>
  <c r="N239" i="9"/>
  <c r="L162" i="9"/>
  <c r="F43" i="9"/>
  <c r="K161" i="9"/>
  <c r="H270" i="9"/>
  <c r="F51" i="9"/>
  <c r="C152" i="9"/>
  <c r="L224" i="9"/>
  <c r="I81" i="9"/>
  <c r="N257" i="9"/>
  <c r="N115" i="9"/>
  <c r="C28" i="9"/>
  <c r="C120" i="9"/>
  <c r="H87" i="9"/>
  <c r="H23" i="9"/>
  <c r="E216" i="9"/>
  <c r="I223" i="9"/>
  <c r="F127" i="9"/>
  <c r="N98" i="9"/>
  <c r="L39" i="9"/>
  <c r="K64" i="3"/>
  <c r="F89" i="9"/>
  <c r="H85" i="9"/>
  <c r="L109" i="9"/>
  <c r="C264" i="9"/>
  <c r="O235" i="9"/>
  <c r="E262" i="9"/>
  <c r="I86" i="9"/>
  <c r="H202" i="9"/>
  <c r="F185" i="9"/>
  <c r="F179" i="9"/>
  <c r="H159" i="9"/>
  <c r="L141" i="9"/>
  <c r="H242" i="9"/>
  <c r="F67" i="9"/>
  <c r="N275" i="9"/>
  <c r="O274" i="9"/>
  <c r="E215" i="9"/>
  <c r="E38" i="9"/>
  <c r="I123" i="9"/>
  <c r="E157" i="9"/>
  <c r="E114" i="9"/>
  <c r="K258" i="9"/>
  <c r="O59" i="3"/>
  <c r="K67" i="9"/>
  <c r="N186" i="9"/>
  <c r="C77" i="9"/>
  <c r="F84" i="9"/>
  <c r="C279" i="9"/>
  <c r="C232" i="9"/>
  <c r="C73" i="9"/>
  <c r="O142" i="9"/>
  <c r="O86" i="9"/>
  <c r="O64" i="3"/>
  <c r="L178" i="9"/>
  <c r="O227" i="9"/>
  <c r="N199" i="9"/>
  <c r="L193" i="9"/>
  <c r="G39" i="3"/>
  <c r="K71" i="9"/>
  <c r="N67" i="9"/>
  <c r="E28" i="9"/>
  <c r="K160" i="9"/>
  <c r="O62" i="3"/>
  <c r="C90" i="9"/>
  <c r="C70" i="9"/>
  <c r="C149" i="9"/>
  <c r="K103" i="9"/>
  <c r="H126" i="9"/>
  <c r="L88" i="9"/>
  <c r="I144" i="9"/>
  <c r="C140" i="9"/>
  <c r="O218" i="9"/>
  <c r="H31" i="9"/>
  <c r="H214" i="9"/>
  <c r="C148" i="9"/>
  <c r="F69" i="9"/>
  <c r="O105" i="9"/>
  <c r="N181" i="9"/>
  <c r="O149" i="9"/>
  <c r="H230" i="9"/>
  <c r="L176" i="9"/>
  <c r="N83" i="9"/>
  <c r="C107" i="9"/>
  <c r="O201" i="9"/>
  <c r="O217" i="9"/>
  <c r="C142" i="9"/>
  <c r="E43" i="9"/>
  <c r="K50" i="3"/>
  <c r="K37" i="3"/>
  <c r="G75" i="3"/>
  <c r="L90" i="9"/>
  <c r="I193" i="9"/>
  <c r="H104" i="9"/>
  <c r="F85" i="9"/>
  <c r="H257" i="9"/>
  <c r="L115" i="9"/>
  <c r="I233" i="9"/>
  <c r="E150" i="9"/>
  <c r="O73" i="9"/>
  <c r="K29" i="9"/>
  <c r="C268" i="9"/>
  <c r="H265" i="9"/>
  <c r="E77" i="9"/>
  <c r="O224" i="9"/>
  <c r="E115" i="9"/>
  <c r="F65" i="9"/>
  <c r="K278" i="9"/>
  <c r="C204" i="9"/>
  <c r="F254" i="9"/>
  <c r="L69" i="9"/>
  <c r="E222" i="9"/>
  <c r="K10" i="3"/>
  <c r="F272" i="9"/>
  <c r="K163" i="9"/>
  <c r="E201" i="9"/>
  <c r="O49" i="9"/>
  <c r="G72" i="3"/>
  <c r="O76" i="9"/>
  <c r="N31" i="9"/>
  <c r="N183" i="9"/>
  <c r="E140" i="9"/>
  <c r="I150" i="9"/>
  <c r="C228" i="9"/>
  <c r="K155" i="9"/>
  <c r="N122" i="9"/>
  <c r="I263" i="9"/>
  <c r="F219" i="9"/>
  <c r="K142" i="9"/>
  <c r="K242" i="9"/>
  <c r="C257" i="9"/>
  <c r="L111" i="9"/>
  <c r="C43" i="9"/>
  <c r="G57" i="3"/>
  <c r="N221" i="9"/>
  <c r="L216" i="9"/>
  <c r="O47" i="3"/>
  <c r="G37" i="3"/>
  <c r="E164" i="9"/>
  <c r="N180" i="9"/>
  <c r="H89" i="9"/>
  <c r="C31" i="9"/>
  <c r="K72" i="3"/>
  <c r="H179" i="9"/>
  <c r="K197" i="9"/>
  <c r="L122" i="9"/>
  <c r="K18" i="5"/>
  <c r="H147" i="9"/>
  <c r="L256" i="9"/>
  <c r="E152" i="9"/>
  <c r="H63" i="9"/>
  <c r="O38" i="3"/>
  <c r="K82" i="9"/>
  <c r="O120" i="9"/>
  <c r="I239" i="9"/>
  <c r="L238" i="9"/>
  <c r="O121" i="9"/>
  <c r="L75" i="9"/>
  <c r="H137" i="9"/>
  <c r="F189" i="9"/>
  <c r="F268" i="9"/>
  <c r="L46" i="9"/>
  <c r="F165" i="9"/>
  <c r="C47" i="9"/>
  <c r="C141" i="9"/>
  <c r="F123" i="9"/>
  <c r="F267" i="9"/>
  <c r="O199" i="9"/>
  <c r="N33" i="9"/>
  <c r="L268" i="9"/>
  <c r="L63" i="9"/>
  <c r="H198" i="9"/>
  <c r="G46" i="3"/>
  <c r="C118" i="9"/>
  <c r="F83" i="9"/>
  <c r="E66" i="9"/>
  <c r="E128" i="9"/>
  <c r="C227" i="9"/>
  <c r="O68" i="3"/>
  <c r="K124" i="9"/>
  <c r="C150" i="9"/>
  <c r="O270" i="9"/>
  <c r="O22" i="9"/>
  <c r="N71" i="9"/>
  <c r="E155" i="9"/>
  <c r="H161" i="9"/>
  <c r="F63" i="9"/>
  <c r="N84" i="9"/>
  <c r="K65" i="9"/>
  <c r="I152" i="9"/>
  <c r="I240" i="9"/>
  <c r="E136" i="9"/>
  <c r="N237" i="9"/>
  <c r="E166" i="9"/>
  <c r="C253" i="9"/>
  <c r="I269" i="9"/>
  <c r="F264" i="9"/>
  <c r="N142" i="9"/>
  <c r="N42" i="9"/>
  <c r="K39" i="3"/>
  <c r="E26" i="9"/>
  <c r="N125" i="9"/>
  <c r="O256" i="9"/>
  <c r="O31" i="3"/>
  <c r="E138" i="9"/>
  <c r="C189" i="9"/>
  <c r="N23" i="9"/>
  <c r="K273" i="9"/>
  <c r="E36" i="9"/>
  <c r="K127" i="9"/>
  <c r="I48" i="9"/>
  <c r="E251" i="9"/>
  <c r="I68" i="9"/>
  <c r="C233" i="9"/>
  <c r="H185" i="9"/>
  <c r="C51" i="9"/>
  <c r="K126" i="9"/>
  <c r="G62" i="3"/>
  <c r="L252" i="9"/>
  <c r="H256" i="9"/>
  <c r="N200" i="9"/>
  <c r="H60" i="9"/>
  <c r="F263" i="9"/>
  <c r="H238" i="9"/>
  <c r="N162" i="9"/>
  <c r="F113" i="9"/>
  <c r="N204" i="9"/>
  <c r="O138" i="9"/>
  <c r="O65" i="9"/>
  <c r="K17" i="5"/>
  <c r="O70" i="9"/>
  <c r="N136" i="9"/>
  <c r="O260" i="9"/>
  <c r="L138" i="9"/>
  <c r="F25" i="9"/>
  <c r="I44" i="9"/>
  <c r="F162" i="9"/>
  <c r="C175" i="9"/>
  <c r="L116" i="9"/>
  <c r="N26" i="9"/>
  <c r="E44" i="9"/>
  <c r="E45" i="9"/>
  <c r="O144" i="9"/>
  <c r="L77" i="9"/>
  <c r="H160" i="9"/>
  <c r="N68" i="9"/>
  <c r="E46" i="9"/>
  <c r="I271" i="9"/>
  <c r="F49" i="9"/>
  <c r="E126" i="9"/>
  <c r="L42" i="9"/>
  <c r="F255" i="9"/>
  <c r="K41" i="9"/>
  <c r="E120" i="9"/>
  <c r="N147" i="9"/>
  <c r="N265" i="9"/>
  <c r="H269" i="9"/>
  <c r="N128" i="9"/>
  <c r="L144" i="9"/>
  <c r="F61" i="9"/>
  <c r="L279" i="9"/>
  <c r="O107" i="9"/>
  <c r="K10" i="5"/>
  <c r="F228" i="9"/>
  <c r="O44" i="9"/>
  <c r="E239" i="9"/>
  <c r="L26" i="9"/>
  <c r="L277" i="9"/>
  <c r="O66" i="3"/>
  <c r="H158" i="9"/>
  <c r="K136" i="9"/>
  <c r="I124" i="9"/>
  <c r="H112" i="9"/>
  <c r="C113" i="9"/>
  <c r="K12" i="3"/>
  <c r="C117" i="9"/>
  <c r="L155" i="9"/>
  <c r="O119" i="9"/>
  <c r="H217" i="9"/>
  <c r="F148" i="9"/>
  <c r="O266" i="9"/>
  <c r="L112" i="9"/>
  <c r="N240" i="9"/>
  <c r="K44" i="9"/>
  <c r="O226" i="9"/>
  <c r="H101" i="9"/>
  <c r="F102" i="9"/>
  <c r="L217" i="9"/>
  <c r="O184" i="9"/>
  <c r="C223" i="9"/>
  <c r="F276" i="9"/>
  <c r="L28" i="9"/>
  <c r="F164" i="9"/>
  <c r="E67" i="9"/>
  <c r="L181" i="9"/>
  <c r="C88" i="9"/>
  <c r="O36" i="3"/>
  <c r="N256" i="9"/>
  <c r="F202" i="9"/>
  <c r="N158" i="9"/>
  <c r="E23" i="9"/>
  <c r="G69" i="3"/>
  <c r="O200" i="9"/>
  <c r="K280" i="9"/>
  <c r="K45" i="3"/>
  <c r="L164" i="9"/>
  <c r="K216" i="9"/>
  <c r="K39" i="9"/>
  <c r="K70" i="3"/>
  <c r="H166" i="9"/>
  <c r="C250" i="9"/>
  <c r="I187" i="9"/>
  <c r="C50" i="9"/>
  <c r="O232" i="9"/>
  <c r="N119" i="9"/>
  <c r="K194" i="9"/>
  <c r="O239" i="9"/>
  <c r="C261" i="9"/>
  <c r="I222" i="9"/>
  <c r="N149" i="9"/>
  <c r="O43" i="3"/>
  <c r="H47" i="9"/>
  <c r="O213" i="9"/>
  <c r="K65" i="3"/>
  <c r="F119" i="9"/>
  <c r="K22" i="5"/>
  <c r="F140" i="9"/>
  <c r="I166" i="9"/>
  <c r="K76" i="9"/>
  <c r="C35" i="9"/>
  <c r="C187" i="9"/>
  <c r="F23" i="9"/>
  <c r="F72" i="9"/>
  <c r="O127" i="9"/>
  <c r="O152" i="9"/>
  <c r="K122" i="9"/>
  <c r="I111" i="9"/>
  <c r="K23" i="5"/>
  <c r="O153" i="9"/>
  <c r="F125" i="9"/>
  <c r="H103" i="9"/>
  <c r="L214" i="9"/>
  <c r="O47" i="9"/>
  <c r="E197" i="9"/>
  <c r="N64" i="9"/>
  <c r="K260" i="9"/>
  <c r="H148" i="9"/>
  <c r="N236" i="9"/>
  <c r="C199" i="9"/>
  <c r="H88" i="9"/>
  <c r="C153" i="9"/>
  <c r="C164" i="9"/>
  <c r="C238" i="9"/>
  <c r="I28" i="9"/>
  <c r="F111" i="9"/>
  <c r="K144" i="9"/>
  <c r="C98" i="9"/>
  <c r="N24" i="9"/>
  <c r="L140" i="9"/>
  <c r="O241" i="9"/>
  <c r="I262" i="9"/>
  <c r="C176" i="9"/>
  <c r="I259" i="9"/>
  <c r="I128" i="9"/>
  <c r="N73" i="9"/>
  <c r="I242" i="9"/>
  <c r="L232" i="9"/>
  <c r="K44" i="3"/>
  <c r="I52" i="9"/>
  <c r="H165" i="9"/>
  <c r="K259" i="9"/>
  <c r="O183" i="9"/>
  <c r="O125" i="9"/>
  <c r="K48" i="9"/>
  <c r="I188" i="9"/>
  <c r="F214" i="9"/>
  <c r="F252" i="9"/>
  <c r="N87" i="9"/>
  <c r="C251" i="9"/>
  <c r="L128" i="9"/>
  <c r="I45" i="9"/>
  <c r="O229" i="9"/>
  <c r="C226" i="9"/>
  <c r="F182" i="9"/>
  <c r="L179" i="9"/>
  <c r="O175" i="9"/>
  <c r="F143" i="9"/>
  <c r="C126" i="9"/>
  <c r="L250" i="9"/>
  <c r="C144" i="9"/>
  <c r="O98" i="9"/>
  <c r="E223" i="9"/>
  <c r="C271" i="9"/>
  <c r="K45" i="9"/>
  <c r="C197" i="9"/>
  <c r="E109" i="9"/>
  <c r="F277" i="9"/>
  <c r="O156" i="9"/>
  <c r="E174" i="9"/>
  <c r="H229" i="9"/>
  <c r="N41" i="9"/>
  <c r="K63" i="3"/>
  <c r="N88" i="9"/>
  <c r="E69" i="9"/>
  <c r="K113" i="9"/>
  <c r="L145" i="9"/>
  <c r="C181" i="9"/>
  <c r="F231" i="9"/>
  <c r="H258" i="9"/>
  <c r="H105" i="9"/>
  <c r="O46" i="3"/>
  <c r="E41" i="9"/>
  <c r="L126" i="9"/>
  <c r="I64" i="9"/>
  <c r="C23" i="9"/>
  <c r="I197" i="9"/>
  <c r="H228" i="9"/>
  <c r="L259" i="9"/>
  <c r="N62" i="9"/>
  <c r="I215" i="9"/>
  <c r="L74" i="9"/>
  <c r="C194" i="9"/>
  <c r="C34" i="9"/>
  <c r="E232" i="9"/>
  <c r="O154" i="9"/>
  <c r="F224" i="9"/>
  <c r="F177" i="9"/>
  <c r="K145" i="9"/>
  <c r="K151" i="9"/>
  <c r="K277" i="9"/>
  <c r="H223" i="9"/>
  <c r="O110" i="9"/>
  <c r="O177" i="9"/>
  <c r="I67" i="9"/>
  <c r="H186" i="9"/>
  <c r="I42" i="9"/>
  <c r="L267" i="9"/>
  <c r="F190" i="9"/>
  <c r="H175" i="9"/>
  <c r="O165" i="9"/>
  <c r="K74" i="9"/>
  <c r="K35" i="3"/>
  <c r="I200" i="9"/>
  <c r="F271" i="9"/>
  <c r="O189" i="9"/>
  <c r="H100" i="9"/>
  <c r="I272" i="9"/>
  <c r="G68" i="3"/>
  <c r="G38" i="3"/>
  <c r="L241" i="9"/>
  <c r="N61" i="9"/>
  <c r="K11" i="3"/>
  <c r="K149" i="9"/>
  <c r="E106" i="9"/>
  <c r="K35" i="9"/>
  <c r="G43" i="3"/>
  <c r="F30" i="9"/>
  <c r="L183" i="9"/>
  <c r="F126" i="9"/>
  <c r="E74" i="9"/>
  <c r="I40" i="9"/>
  <c r="E193" i="9"/>
  <c r="N118" i="9"/>
  <c r="F266" i="9"/>
  <c r="F158" i="9"/>
  <c r="K21" i="5"/>
  <c r="O276" i="9"/>
  <c r="C155" i="9"/>
  <c r="K186" i="9"/>
  <c r="C48" i="9"/>
  <c r="N65" i="9"/>
  <c r="F116" i="9"/>
  <c r="K252" i="9"/>
  <c r="H215" i="9"/>
  <c r="E25" i="9"/>
  <c r="O123" i="9"/>
  <c r="F76" i="9"/>
  <c r="H83" i="9"/>
  <c r="O42" i="9"/>
  <c r="L230" i="9"/>
  <c r="N38" i="9"/>
  <c r="I250" i="9"/>
  <c r="O64" i="9"/>
  <c r="O180" i="9"/>
  <c r="O72" i="9"/>
  <c r="K119" i="9"/>
  <c r="N52" i="9"/>
  <c r="C147" i="9"/>
  <c r="N50" i="9"/>
  <c r="K20" i="5"/>
  <c r="O37" i="9"/>
  <c r="I139" i="9"/>
  <c r="L86" i="9"/>
  <c r="C46" i="9"/>
  <c r="K75" i="9"/>
  <c r="E98" i="9"/>
  <c r="H151" i="9"/>
  <c r="C75" i="9"/>
  <c r="L30" i="9"/>
  <c r="K261" i="9"/>
  <c r="K105" i="9"/>
  <c r="K153" i="9"/>
  <c r="C104" i="9"/>
  <c r="E272" i="9"/>
  <c r="K100" i="9"/>
  <c r="E30" i="9"/>
  <c r="F221" i="9"/>
  <c r="L107" i="9"/>
  <c r="O279" i="9"/>
  <c r="O38" i="9"/>
  <c r="H141" i="9"/>
  <c r="K212" i="9"/>
  <c r="C114" i="9"/>
  <c r="K174" i="9"/>
  <c r="L269" i="9"/>
  <c r="F121" i="9"/>
  <c r="I79" i="9"/>
  <c r="K52" i="9"/>
  <c r="C188" i="9"/>
  <c r="F142" i="9"/>
  <c r="N224" i="9"/>
  <c r="I143" i="9"/>
  <c r="C63" i="9"/>
  <c r="E144" i="9"/>
  <c r="I218" i="9"/>
  <c r="O102" i="9"/>
  <c r="F70" i="9"/>
  <c r="C110" i="9"/>
  <c r="O234" i="9"/>
  <c r="H264" i="9"/>
  <c r="I107" i="9"/>
  <c r="N184" i="9"/>
  <c r="F181" i="9"/>
  <c r="K180" i="9"/>
  <c r="K34" i="9"/>
  <c r="O242" i="9"/>
  <c r="K28" i="9"/>
  <c r="C262" i="9"/>
  <c r="L255" i="9"/>
  <c r="K139" i="9"/>
  <c r="C138" i="9"/>
  <c r="H136" i="9"/>
  <c r="I77" i="9"/>
  <c r="F238" i="9"/>
  <c r="C218" i="9"/>
  <c r="I275" i="9"/>
  <c r="H71" i="9"/>
  <c r="L273" i="9"/>
  <c r="H251" i="9"/>
  <c r="F87" i="9"/>
  <c r="H118" i="9"/>
  <c r="O122" i="9"/>
  <c r="K215" i="9"/>
  <c r="K109" i="9"/>
  <c r="C192" i="9"/>
  <c r="E35" i="9"/>
  <c r="K266" i="9"/>
  <c r="H227" i="9"/>
  <c r="N66" i="9"/>
  <c r="I155" i="9"/>
  <c r="O40" i="3"/>
  <c r="L80" i="9"/>
  <c r="G60" i="3"/>
  <c r="E252" i="9"/>
  <c r="K42" i="9"/>
  <c r="O150" i="9"/>
  <c r="C119" i="9"/>
  <c r="F229" i="9"/>
  <c r="C139" i="9"/>
  <c r="C160" i="9"/>
  <c r="N76" i="9"/>
  <c r="L67" i="9"/>
  <c r="H22" i="9"/>
  <c r="E218" i="9"/>
  <c r="C162" i="9"/>
  <c r="I236" i="9"/>
  <c r="C25" i="9"/>
  <c r="O124" i="9"/>
  <c r="N187" i="9"/>
  <c r="I49" i="9"/>
  <c r="K69" i="3"/>
  <c r="F256" i="9"/>
  <c r="I237" i="9"/>
  <c r="O174" i="9"/>
  <c r="C235" i="9"/>
  <c r="F44" i="9"/>
  <c r="F47" i="9"/>
  <c r="L27" i="9"/>
  <c r="K222" i="9"/>
  <c r="O43" i="9"/>
  <c r="E214" i="9"/>
  <c r="L33" i="9"/>
  <c r="N197" i="9"/>
  <c r="G67" i="3"/>
  <c r="F115" i="9"/>
  <c r="L194" i="9"/>
  <c r="I153" i="9"/>
  <c r="N105" i="9"/>
  <c r="L280" i="9"/>
  <c r="L166" i="9"/>
  <c r="E89" i="9"/>
  <c r="K6" i="5"/>
  <c r="F203" i="9"/>
  <c r="L213" i="9"/>
  <c r="N46" i="9"/>
  <c r="I254" i="9"/>
  <c r="H194" i="9"/>
  <c r="K214" i="9"/>
  <c r="O39" i="3"/>
  <c r="E269" i="9"/>
  <c r="H80" i="9"/>
  <c r="F236" i="9"/>
  <c r="O41" i="3"/>
  <c r="O221" i="9"/>
  <c r="L66" i="9"/>
  <c r="O87" i="9"/>
  <c r="H221" i="9"/>
  <c r="H231" i="9"/>
  <c r="C45" i="9"/>
  <c r="H234" i="9"/>
  <c r="N107" i="9"/>
  <c r="H67" i="9"/>
  <c r="E145" i="9"/>
  <c r="K78" i="9"/>
  <c r="O157" i="9"/>
  <c r="N27" i="9"/>
  <c r="K268" i="9"/>
  <c r="L61" i="9"/>
  <c r="I24" i="9"/>
  <c r="I276" i="9"/>
  <c r="F199" i="9"/>
  <c r="H275" i="9"/>
  <c r="L187" i="9"/>
  <c r="E199" i="9"/>
  <c r="L265" i="9"/>
  <c r="E159" i="9"/>
  <c r="K228" i="9"/>
  <c r="I194" i="9"/>
  <c r="K231" i="9"/>
  <c r="E47" i="9"/>
  <c r="N226" i="9"/>
  <c r="I117" i="9"/>
  <c r="O147" i="9"/>
  <c r="L100" i="9"/>
  <c r="E279" i="9"/>
  <c r="C106" i="9"/>
  <c r="L229" i="9"/>
  <c r="N153" i="9"/>
  <c r="O202" i="9"/>
  <c r="I176" i="9"/>
  <c r="N255" i="9"/>
  <c r="O179" i="9"/>
  <c r="L113" i="9"/>
  <c r="L151" i="9"/>
  <c r="N109" i="9"/>
  <c r="K177" i="9"/>
  <c r="K232" i="9"/>
  <c r="I136" i="9"/>
  <c r="N39" i="9"/>
  <c r="H278" i="9"/>
  <c r="O82" i="9"/>
  <c r="I116" i="9"/>
  <c r="N34" i="9"/>
  <c r="O193" i="9"/>
  <c r="I98" i="9"/>
  <c r="H216" i="9"/>
  <c r="K166" i="9"/>
  <c r="F77" i="9"/>
  <c r="N60" i="9"/>
  <c r="I126" i="9"/>
  <c r="K25" i="5"/>
  <c r="O78" i="9"/>
  <c r="I32" i="9"/>
  <c r="K84" i="9"/>
  <c r="E241" i="9"/>
  <c r="E64" i="9"/>
  <c r="G40" i="3"/>
  <c r="K162" i="9"/>
  <c r="N117" i="9"/>
  <c r="N144" i="9"/>
  <c r="G48" i="3"/>
  <c r="E196" i="9"/>
  <c r="E242" i="9"/>
  <c r="C270" i="9"/>
  <c r="H35" i="9"/>
  <c r="E274" i="9"/>
  <c r="N250" i="9"/>
  <c r="H189" i="9"/>
  <c r="K23" i="3"/>
  <c r="E194" i="9"/>
  <c r="L182" i="9"/>
  <c r="K120" i="9"/>
  <c r="C111" i="9"/>
  <c r="F278" i="9"/>
  <c r="F230" i="9"/>
  <c r="K15" i="5"/>
  <c r="N165" i="9"/>
  <c r="F71" i="9"/>
  <c r="C136" i="9"/>
  <c r="I105" i="9"/>
  <c r="L175" i="9"/>
  <c r="I39" i="9"/>
  <c r="I50" i="9"/>
  <c r="C146" i="9"/>
  <c r="I61" i="9"/>
  <c r="C145" i="9"/>
  <c r="L118" i="9"/>
  <c r="K236" i="9"/>
  <c r="O41" i="9"/>
  <c r="K57" i="3"/>
  <c r="C274" i="9"/>
  <c r="F237" i="9"/>
  <c r="E39" i="9"/>
  <c r="F250" i="9"/>
  <c r="L72" i="9"/>
  <c r="E119" i="9"/>
  <c r="E265" i="9"/>
  <c r="I140" i="9"/>
  <c r="F147" i="9"/>
  <c r="O164" i="9"/>
  <c r="I258" i="9"/>
  <c r="K240" i="9"/>
  <c r="C86" i="9"/>
  <c r="K64" i="9"/>
  <c r="N278" i="9"/>
  <c r="F68" i="9"/>
  <c r="O161" i="9"/>
  <c r="C203" i="9"/>
  <c r="F257" i="9"/>
  <c r="L85" i="9"/>
  <c r="F37" i="9"/>
  <c r="O112" i="9"/>
  <c r="O231" i="9"/>
  <c r="H117" i="9"/>
  <c r="N85" i="9"/>
  <c r="F222" i="9"/>
  <c r="E217" i="9"/>
  <c r="C240" i="9"/>
  <c r="H115" i="9"/>
  <c r="H128" i="9"/>
  <c r="I113" i="9"/>
  <c r="K274" i="9"/>
  <c r="E259" i="9"/>
  <c r="G50" i="3"/>
  <c r="I179" i="9"/>
  <c r="H241" i="9"/>
  <c r="F235" i="9"/>
  <c r="K19" i="3"/>
  <c r="K16" i="3"/>
  <c r="K33" i="3"/>
  <c r="O240" i="9"/>
  <c r="H196" i="9"/>
  <c r="H250" i="9"/>
  <c r="O236" i="9"/>
  <c r="K60" i="9"/>
  <c r="N195" i="9"/>
  <c r="C177" i="9"/>
  <c r="N230" i="9"/>
  <c r="K157" i="9"/>
  <c r="F261" i="9"/>
  <c r="K187" i="9"/>
  <c r="G35" i="3"/>
  <c r="E219" i="9"/>
  <c r="H44" i="9"/>
  <c r="H240" i="9"/>
  <c r="C115" i="9"/>
  <c r="K66" i="9"/>
  <c r="L106" i="9"/>
  <c r="N151" i="9"/>
  <c r="K81" i="9"/>
  <c r="C179" i="9"/>
  <c r="L233" i="9"/>
  <c r="K102" i="9"/>
  <c r="I102" i="9"/>
  <c r="N232" i="9"/>
  <c r="E83" i="9"/>
  <c r="F35" i="9"/>
  <c r="E181" i="9"/>
  <c r="C222" i="9"/>
  <c r="N225" i="9"/>
  <c r="L254" i="9"/>
  <c r="O100" i="9"/>
  <c r="N150" i="9"/>
  <c r="L225" i="9"/>
  <c r="L45" i="9"/>
  <c r="K107" i="9"/>
  <c r="L87" i="9"/>
  <c r="E104" i="9"/>
  <c r="E123" i="9"/>
  <c r="H232" i="9"/>
  <c r="C38" i="9"/>
  <c r="G42" i="3"/>
  <c r="O233" i="9"/>
  <c r="N35" i="9"/>
  <c r="N261" i="9"/>
  <c r="I33" i="9"/>
  <c r="E255" i="9"/>
  <c r="L50" i="9"/>
  <c r="K87" i="9"/>
  <c r="E220" i="9"/>
  <c r="E213" i="9"/>
  <c r="C29" i="9"/>
  <c r="F251" i="9"/>
  <c r="N112" i="9"/>
  <c r="L240" i="9"/>
  <c r="L204" i="9"/>
  <c r="C72" i="9"/>
  <c r="K59" i="3"/>
  <c r="I62" i="9"/>
  <c r="O81" i="9"/>
  <c r="F29" i="9"/>
  <c r="K156" i="9"/>
  <c r="N78" i="9"/>
  <c r="O198" i="9"/>
  <c r="H41" i="9"/>
  <c r="N32" i="9"/>
  <c r="F137" i="9"/>
  <c r="G65" i="3"/>
  <c r="C78" i="9"/>
  <c r="I88" i="9"/>
  <c r="O71" i="3"/>
  <c r="L119" i="9"/>
  <c r="K125" i="9"/>
  <c r="N160" i="9"/>
  <c r="O31" i="9"/>
  <c r="H224" i="9"/>
  <c r="L192" i="9"/>
  <c r="L156" i="9"/>
  <c r="I66" i="9"/>
  <c r="F88" i="9"/>
  <c r="C230" i="9"/>
  <c r="K185" i="9"/>
  <c r="O254" i="9"/>
  <c r="K41" i="3"/>
  <c r="O250" i="9"/>
  <c r="K15" i="3"/>
  <c r="H29" i="9"/>
  <c r="C234" i="9"/>
  <c r="K13" i="5"/>
  <c r="G36" i="3"/>
  <c r="E257" i="9"/>
  <c r="E277" i="9"/>
  <c r="K198" i="9"/>
  <c r="F196" i="9"/>
  <c r="I162" i="9"/>
  <c r="L174" i="9"/>
  <c r="F40" i="9"/>
  <c r="I185" i="9"/>
  <c r="L212" i="9"/>
  <c r="H108" i="9"/>
  <c r="N214" i="9"/>
  <c r="L161" i="9"/>
  <c r="N231" i="9"/>
  <c r="C166" i="9"/>
  <c r="H177" i="9"/>
  <c r="K152" i="9"/>
  <c r="L49" i="9"/>
  <c r="I181" i="9"/>
  <c r="N251" i="9"/>
  <c r="I183" i="9"/>
  <c r="O143" i="9"/>
  <c r="K74" i="3"/>
  <c r="E183" i="9"/>
  <c r="H252" i="9"/>
  <c r="I265" i="9"/>
  <c r="K14" i="5"/>
  <c r="F201" i="9"/>
  <c r="F240" i="9"/>
  <c r="F226" i="9"/>
  <c r="I157" i="9"/>
  <c r="I192" i="9"/>
  <c r="O116" i="9"/>
  <c r="K75" i="3"/>
  <c r="L147" i="9"/>
  <c r="N202" i="9"/>
  <c r="H142" i="9"/>
  <c r="F105" i="9"/>
  <c r="F141" i="9"/>
  <c r="K32" i="3"/>
  <c r="O145" i="9"/>
  <c r="C143" i="9"/>
  <c r="H149" i="9"/>
  <c r="H48" i="9"/>
  <c r="F106" i="9"/>
  <c r="K159" i="9"/>
  <c r="H33" i="9"/>
  <c r="N139" i="9"/>
  <c r="C263" i="9"/>
  <c r="O63" i="3"/>
  <c r="H42" i="9"/>
  <c r="K12" i="5"/>
  <c r="H110" i="9"/>
  <c r="H237" i="9"/>
  <c r="H51" i="9"/>
  <c r="K32" i="9"/>
  <c r="F200" i="9"/>
  <c r="C124" i="9"/>
  <c r="I232" i="9"/>
  <c r="O261" i="9"/>
  <c r="N264" i="9"/>
  <c r="E250" i="9"/>
  <c r="F220" i="9"/>
  <c r="L180" i="9"/>
  <c r="C278" i="9"/>
  <c r="E105" i="9"/>
  <c r="K51" i="9"/>
  <c r="I99" i="9"/>
  <c r="E198" i="9"/>
  <c r="K48" i="3"/>
  <c r="E261" i="9"/>
  <c r="C33" i="9"/>
  <c r="K104" i="9"/>
  <c r="L89" i="9"/>
  <c r="N222" i="9"/>
  <c r="O139" i="9"/>
  <c r="N238" i="9"/>
  <c r="H26" i="9"/>
  <c r="E78" i="9"/>
  <c r="F146" i="9"/>
  <c r="I189" i="9"/>
  <c r="I112" i="9"/>
  <c r="L99" i="9"/>
  <c r="I31" i="9"/>
  <c r="C180" i="9"/>
  <c r="I78" i="9"/>
  <c r="C64" i="9"/>
  <c r="O60" i="3"/>
  <c r="E141" i="9"/>
  <c r="O90" i="9"/>
  <c r="E61" i="9"/>
  <c r="O115" i="9"/>
  <c r="K221" i="9"/>
  <c r="F62" i="9"/>
  <c r="K73" i="3"/>
  <c r="N259" i="9"/>
  <c r="L79" i="9"/>
  <c r="C125" i="9"/>
  <c r="H197" i="9"/>
  <c r="F27" i="9"/>
  <c r="K234" i="9"/>
  <c r="E72" i="9"/>
  <c r="H140" i="9"/>
  <c r="E271" i="9"/>
  <c r="N44" i="9"/>
  <c r="K47" i="9"/>
  <c r="N82" i="9"/>
  <c r="K193" i="9"/>
  <c r="O197" i="9"/>
  <c r="I217" i="9"/>
  <c r="H225" i="9"/>
  <c r="L114" i="9"/>
  <c r="F81" i="9"/>
  <c r="H144" i="9"/>
  <c r="N193" i="9"/>
  <c r="L36" i="9"/>
  <c r="I121" i="9"/>
  <c r="F52" i="9"/>
  <c r="E22" i="9"/>
  <c r="K276" i="9"/>
  <c r="K90" i="9"/>
  <c r="O103" i="9"/>
  <c r="I75" i="9"/>
  <c r="F265" i="9"/>
  <c r="E175" i="9"/>
  <c r="C157" i="9"/>
  <c r="K154" i="9"/>
  <c r="E267" i="9"/>
  <c r="O203" i="9"/>
  <c r="I41" i="9"/>
  <c r="L264" i="9"/>
  <c r="F28" i="9"/>
  <c r="L51" i="9"/>
  <c r="F198" i="9"/>
  <c r="N159" i="9"/>
  <c r="I29" i="9"/>
  <c r="H267" i="9"/>
  <c r="K202" i="9"/>
  <c r="H280" i="9"/>
  <c r="O69" i="3"/>
  <c r="K270" i="9"/>
  <c r="F258" i="9"/>
  <c r="O155" i="9"/>
  <c r="L43" i="9"/>
  <c r="F279" i="9"/>
  <c r="O163" i="9"/>
  <c r="E71" i="9"/>
  <c r="O196" i="9"/>
  <c r="I221" i="9"/>
  <c r="K178" i="9"/>
  <c r="N164" i="9"/>
  <c r="O272" i="9"/>
  <c r="F159" i="9"/>
  <c r="E179" i="9"/>
  <c r="I87" i="9"/>
  <c r="C87" i="9"/>
  <c r="F90" i="9"/>
  <c r="N189" i="9"/>
  <c r="O56" i="3"/>
  <c r="K108" i="9"/>
  <c r="O166" i="9"/>
  <c r="C52" i="9"/>
  <c r="K141" i="9"/>
  <c r="H263" i="9"/>
  <c r="F73" i="9"/>
  <c r="O225" i="9"/>
  <c r="K272" i="9"/>
  <c r="F104" i="9"/>
  <c r="L228" i="9"/>
  <c r="K33" i="9"/>
  <c r="N25" i="9"/>
  <c r="E107" i="9"/>
  <c r="F197" i="9"/>
  <c r="I231" i="9"/>
  <c r="L196" i="9"/>
  <c r="I277" i="9"/>
  <c r="E65" i="9"/>
  <c r="O216" i="9"/>
  <c r="O52" i="9"/>
  <c r="C83" i="9"/>
  <c r="O151" i="9"/>
  <c r="O190" i="9"/>
  <c r="N174" i="9"/>
  <c r="E110" i="9"/>
  <c r="C89" i="9"/>
  <c r="F26" i="9"/>
  <c r="L104" i="9"/>
  <c r="K9" i="5"/>
  <c r="O58" i="3"/>
  <c r="H192" i="9"/>
  <c r="H203" i="9"/>
  <c r="E221" i="9"/>
  <c r="G61" i="3"/>
  <c r="O140" i="9"/>
  <c r="N126" i="9"/>
  <c r="K121" i="9"/>
  <c r="N163" i="9"/>
  <c r="L199" i="9"/>
  <c r="N217" i="9"/>
  <c r="I149" i="9"/>
  <c r="O74" i="9"/>
  <c r="N113" i="9"/>
  <c r="C275" i="9"/>
  <c r="I25" i="9"/>
  <c r="F103" i="9"/>
  <c r="I158" i="9"/>
  <c r="O195" i="9"/>
  <c r="L218" i="9"/>
  <c r="E143" i="9"/>
  <c r="F192" i="9"/>
  <c r="K253" i="9"/>
  <c r="K7" i="5"/>
  <c r="I224" i="9"/>
  <c r="N252" i="9"/>
  <c r="H113" i="9"/>
  <c r="E266" i="9"/>
  <c r="N198" i="9"/>
  <c r="H65" i="9"/>
  <c r="I268" i="9"/>
  <c r="C84" i="9"/>
  <c r="F186" i="9"/>
  <c r="N253" i="9"/>
  <c r="N49" i="9"/>
  <c r="N203" i="9"/>
  <c r="E254" i="9"/>
  <c r="H212" i="9"/>
  <c r="E31" i="9"/>
  <c r="F253" i="9"/>
  <c r="N29" i="9"/>
  <c r="N152" i="9"/>
  <c r="I165" i="9"/>
  <c r="K140" i="9"/>
  <c r="I199" i="9"/>
  <c r="N137" i="9"/>
  <c r="O66" i="9"/>
  <c r="H52" i="9"/>
  <c r="K191" i="9"/>
  <c r="L143" i="9"/>
  <c r="F260" i="9"/>
  <c r="K46" i="3"/>
  <c r="N63" i="9"/>
  <c r="N141" i="9"/>
  <c r="K31" i="3"/>
  <c r="C99" i="9"/>
  <c r="N72" i="9"/>
  <c r="L191" i="9"/>
  <c r="F42" i="9"/>
  <c r="L23" i="9"/>
  <c r="O252" i="9"/>
  <c r="L222" i="9"/>
  <c r="K40" i="3"/>
  <c r="N47" i="9"/>
  <c r="E229" i="9"/>
  <c r="F225" i="9"/>
  <c r="F48" i="9"/>
  <c r="O136" i="9"/>
  <c r="C239" i="9"/>
  <c r="K85" i="9"/>
  <c r="F145" i="9"/>
  <c r="C269" i="9"/>
  <c r="N258" i="9"/>
  <c r="K118" i="9"/>
  <c r="C24" i="9"/>
  <c r="O84" i="9"/>
  <c r="N192" i="9"/>
  <c r="K36" i="3"/>
  <c r="E85" i="9"/>
  <c r="N145" i="9"/>
  <c r="E204" i="9"/>
  <c r="N270" i="9"/>
  <c r="E148" i="9"/>
  <c r="O126" i="9"/>
  <c r="F151" i="9"/>
  <c r="H78" i="9"/>
  <c r="E113" i="9"/>
  <c r="C265" i="9"/>
  <c r="H174" i="9"/>
  <c r="C220" i="9"/>
  <c r="N99" i="9"/>
  <c r="K224" i="9"/>
  <c r="E49" i="9"/>
  <c r="F107" i="9"/>
  <c r="I204" i="9"/>
  <c r="N111" i="9"/>
  <c r="E52" i="9"/>
  <c r="F101" i="9"/>
  <c r="K264" i="9"/>
  <c r="H218" i="9"/>
  <c r="F109" i="9"/>
  <c r="H204" i="9"/>
  <c r="I260" i="9"/>
  <c r="O181" i="9"/>
  <c r="L60" i="9"/>
  <c r="H156" i="9"/>
  <c r="H236" i="9"/>
  <c r="L234" i="9"/>
  <c r="K56" i="3"/>
  <c r="I103" i="9"/>
  <c r="C236" i="9"/>
  <c r="N123" i="9"/>
  <c r="K8" i="3"/>
  <c r="E253" i="9"/>
  <c r="O51" i="9"/>
  <c r="K66" i="3"/>
  <c r="H180" i="9"/>
  <c r="G34" i="3"/>
  <c r="C190" i="9"/>
  <c r="N103" i="9"/>
  <c r="K31" i="9"/>
  <c r="N263" i="9"/>
  <c r="F112" i="9"/>
  <c r="N81" i="9"/>
  <c r="O37" i="3"/>
  <c r="K24" i="9"/>
  <c r="F64" i="9"/>
  <c r="I23" i="9"/>
  <c r="E187" i="9"/>
  <c r="I38" i="9"/>
  <c r="H150" i="9"/>
  <c r="H46" i="9"/>
  <c r="C109" i="9"/>
  <c r="K201" i="9"/>
  <c r="G74" i="3"/>
  <c r="O238" i="9"/>
  <c r="I34" i="9"/>
  <c r="N227" i="9"/>
  <c r="L123" i="9"/>
  <c r="E158" i="9"/>
  <c r="I47" i="9"/>
  <c r="H162" i="9"/>
  <c r="C198" i="9"/>
  <c r="F110" i="9"/>
  <c r="L105" i="9"/>
  <c r="N75" i="9"/>
  <c r="N196" i="9"/>
  <c r="E231" i="9"/>
  <c r="K115" i="9"/>
  <c r="H235" i="9"/>
  <c r="N51" i="9"/>
  <c r="H266" i="9"/>
  <c r="K190" i="9"/>
  <c r="I127" i="9"/>
  <c r="F174" i="9"/>
  <c r="I146" i="9"/>
  <c r="L82" i="9"/>
  <c r="L62" i="9"/>
  <c r="L108" i="9"/>
  <c r="C276" i="9"/>
  <c r="E191" i="9"/>
  <c r="L137" i="9"/>
  <c r="O33" i="9"/>
  <c r="I174" i="9"/>
  <c r="O108" i="9"/>
  <c r="C101" i="9"/>
  <c r="F242" i="9"/>
  <c r="C60" i="9"/>
  <c r="O192" i="9"/>
  <c r="L98" i="9"/>
  <c r="E24" i="9"/>
  <c r="N45" i="9"/>
  <c r="F259" i="9"/>
  <c r="C196" i="9"/>
  <c r="N48" i="9"/>
  <c r="I145" i="9"/>
  <c r="I175" i="9"/>
  <c r="I212" i="9"/>
  <c r="L159" i="9"/>
  <c r="O194" i="9"/>
  <c r="O40" i="9"/>
  <c r="C195" i="9"/>
  <c r="O271" i="9"/>
  <c r="E263" i="9"/>
  <c r="L253" i="9"/>
  <c r="K227" i="9"/>
  <c r="C161" i="9"/>
  <c r="F100" i="9"/>
  <c r="O237" i="9"/>
  <c r="H200" i="9"/>
  <c r="E162" i="9"/>
  <c r="K40" i="9"/>
  <c r="K241" i="9"/>
  <c r="N272" i="9"/>
  <c r="H74" i="9"/>
  <c r="L198" i="9"/>
  <c r="C82" i="9"/>
  <c r="L258" i="9"/>
  <c r="H122" i="9"/>
  <c r="C185" i="9"/>
  <c r="F191" i="9"/>
  <c r="O186" i="9"/>
  <c r="K49" i="9"/>
  <c r="L44" i="9"/>
  <c r="E90" i="9"/>
  <c r="K61" i="9"/>
  <c r="O275" i="9"/>
  <c r="N273" i="9"/>
  <c r="N175" i="9"/>
  <c r="C201" i="9"/>
  <c r="O57" i="3"/>
  <c r="H187" i="9"/>
  <c r="E195" i="9"/>
  <c r="I229" i="9"/>
  <c r="I252" i="9"/>
  <c r="I267" i="9"/>
  <c r="H106" i="9"/>
  <c r="H253" i="9"/>
  <c r="O258" i="9"/>
  <c r="H124" i="9"/>
  <c r="F46" i="9"/>
  <c r="C174" i="9"/>
  <c r="H143" i="9"/>
  <c r="I76" i="9"/>
  <c r="K88" i="9"/>
  <c r="C116" i="9"/>
  <c r="K24" i="5"/>
  <c r="E270" i="9"/>
  <c r="L40" i="9"/>
  <c r="C237" i="9"/>
  <c r="O259" i="9"/>
  <c r="E117" i="9"/>
  <c r="C154" i="9"/>
  <c r="K18" i="3"/>
  <c r="I37" i="9"/>
  <c r="E235" i="9"/>
  <c r="E76" i="9"/>
  <c r="K237" i="9"/>
  <c r="O215" i="9"/>
  <c r="N274" i="9"/>
  <c r="C242" i="9"/>
  <c r="I90" i="9"/>
  <c r="I115" i="9"/>
  <c r="C183" i="9"/>
  <c r="I228" i="9"/>
  <c r="H233" i="9"/>
  <c r="O50" i="3"/>
  <c r="N110" i="9"/>
  <c r="L201" i="9"/>
  <c r="O160" i="9"/>
  <c r="F99" i="9"/>
  <c r="K34" i="3"/>
  <c r="K63" i="9"/>
  <c r="G70" i="3"/>
  <c r="L124" i="9"/>
  <c r="C44" i="9"/>
  <c r="C277" i="9"/>
  <c r="G47" i="3"/>
  <c r="F152" i="9"/>
  <c r="O27" i="9"/>
  <c r="C79" i="9"/>
  <c r="F79" i="9"/>
  <c r="K26" i="9"/>
  <c r="E163" i="9"/>
  <c r="L203" i="9"/>
  <c r="F161" i="9"/>
  <c r="E258" i="9"/>
  <c r="F82" i="9"/>
  <c r="F80" i="9"/>
  <c r="K8" i="5"/>
  <c r="F274" i="9"/>
  <c r="H62" i="9"/>
  <c r="H154" i="9"/>
  <c r="E178" i="9"/>
  <c r="F86" i="9"/>
  <c r="L41" i="9"/>
  <c r="N156" i="9"/>
  <c r="K183" i="9"/>
  <c r="I142" i="9"/>
  <c r="C182" i="9"/>
  <c r="I80" i="9"/>
  <c r="H181" i="9"/>
  <c r="K38" i="9"/>
  <c r="I138" i="9"/>
  <c r="F176" i="9"/>
  <c r="N271" i="9"/>
  <c r="O230" i="9"/>
  <c r="N177" i="9"/>
  <c r="G58" i="3"/>
  <c r="O182" i="9"/>
  <c r="L48" i="9"/>
  <c r="I253" i="9"/>
  <c r="F118" i="9"/>
  <c r="E124" i="9"/>
  <c r="C252" i="9"/>
  <c r="N30" i="9"/>
  <c r="C105" i="9"/>
  <c r="M105" i="9" l="1"/>
  <c r="D105" i="9"/>
  <c r="J105" i="9"/>
  <c r="G105" i="9"/>
  <c r="G252" i="9"/>
  <c r="M252" i="9"/>
  <c r="J252" i="9"/>
  <c r="D252" i="9"/>
  <c r="H58" i="3"/>
  <c r="J58" i="3"/>
  <c r="I58" i="3"/>
  <c r="D182" i="9"/>
  <c r="J182" i="9"/>
  <c r="G182" i="9"/>
  <c r="M182" i="9"/>
  <c r="N8" i="5"/>
  <c r="L8" i="5"/>
  <c r="M8" i="5"/>
  <c r="D79" i="9"/>
  <c r="J79" i="9"/>
  <c r="G79" i="9"/>
  <c r="M79" i="9"/>
  <c r="H47" i="3"/>
  <c r="I47" i="3"/>
  <c r="J47" i="3"/>
  <c r="D277" i="9"/>
  <c r="G277" i="9"/>
  <c r="M277" i="9"/>
  <c r="J277" i="9"/>
  <c r="D44" i="9"/>
  <c r="G44" i="9"/>
  <c r="M44" i="9"/>
  <c r="J44" i="9"/>
  <c r="H70" i="3"/>
  <c r="I70" i="3"/>
  <c r="J70" i="3"/>
  <c r="L34" i="3"/>
  <c r="M34" i="3"/>
  <c r="N34" i="3"/>
  <c r="Q50" i="3"/>
  <c r="R50" i="3"/>
  <c r="P50" i="3"/>
  <c r="M183" i="9"/>
  <c r="D183" i="9"/>
  <c r="G183" i="9"/>
  <c r="J183" i="9"/>
  <c r="M242" i="9"/>
  <c r="J242" i="9"/>
  <c r="G242" i="9"/>
  <c r="D242" i="9"/>
  <c r="N18" i="3"/>
  <c r="L18" i="3"/>
  <c r="M18" i="3"/>
  <c r="M154" i="9"/>
  <c r="G154" i="9"/>
  <c r="J154" i="9"/>
  <c r="D154" i="9"/>
  <c r="M237" i="9"/>
  <c r="J237" i="9"/>
  <c r="G237" i="9"/>
  <c r="D237" i="9"/>
  <c r="M24" i="5"/>
  <c r="L24" i="5"/>
  <c r="N24" i="5"/>
  <c r="J116" i="9"/>
  <c r="G116" i="9"/>
  <c r="D116" i="9"/>
  <c r="M116" i="9"/>
  <c r="C206" i="9"/>
  <c r="G174" i="9"/>
  <c r="J174" i="9"/>
  <c r="D174" i="9"/>
  <c r="M174" i="9"/>
  <c r="Q57" i="3"/>
  <c r="R57" i="3"/>
  <c r="P57" i="3"/>
  <c r="J201" i="9"/>
  <c r="G201" i="9"/>
  <c r="M201" i="9"/>
  <c r="D201" i="9"/>
  <c r="M185" i="9"/>
  <c r="G185" i="9"/>
  <c r="J185" i="9"/>
  <c r="D185" i="9"/>
  <c r="J82" i="9"/>
  <c r="D82" i="9"/>
  <c r="M82" i="9"/>
  <c r="G82" i="9"/>
  <c r="D161" i="9"/>
  <c r="J161" i="9"/>
  <c r="M161" i="9"/>
  <c r="G161" i="9"/>
  <c r="M195" i="9"/>
  <c r="J195" i="9"/>
  <c r="G195" i="9"/>
  <c r="D195" i="9"/>
  <c r="I244" i="9"/>
  <c r="H244" i="9" s="1"/>
  <c r="G10" i="9" s="1"/>
  <c r="J196" i="9"/>
  <c r="M196" i="9"/>
  <c r="G196" i="9"/>
  <c r="D196" i="9"/>
  <c r="L130" i="9"/>
  <c r="K130" i="9" s="1"/>
  <c r="J6" i="9" s="1"/>
  <c r="D60" i="9"/>
  <c r="G60" i="9"/>
  <c r="J60" i="9"/>
  <c r="M60" i="9"/>
  <c r="C92" i="9"/>
  <c r="G101" i="9"/>
  <c r="J101" i="9"/>
  <c r="D101" i="9"/>
  <c r="M101" i="9"/>
  <c r="I206" i="9"/>
  <c r="H206" i="9" s="1"/>
  <c r="G8" i="9" s="1"/>
  <c r="J276" i="9"/>
  <c r="M276" i="9"/>
  <c r="D276" i="9"/>
  <c r="G276" i="9"/>
  <c r="F206" i="9"/>
  <c r="E206" i="9" s="1"/>
  <c r="D8" i="9" s="1"/>
  <c r="D198" i="9"/>
  <c r="J198" i="9"/>
  <c r="G198" i="9"/>
  <c r="M198" i="9"/>
  <c r="I74" i="3"/>
  <c r="H74" i="3"/>
  <c r="J74" i="3"/>
  <c r="M109" i="9"/>
  <c r="J109" i="9"/>
  <c r="D109" i="9"/>
  <c r="G109" i="9"/>
  <c r="P37" i="3"/>
  <c r="Q37" i="3"/>
  <c r="R37" i="3"/>
  <c r="J190" i="9"/>
  <c r="D190" i="9"/>
  <c r="M190" i="9"/>
  <c r="G190" i="9"/>
  <c r="I34" i="3"/>
  <c r="H34" i="3"/>
  <c r="J34" i="3"/>
  <c r="N66" i="3"/>
  <c r="L66" i="3"/>
  <c r="M66" i="3"/>
  <c r="N8" i="3"/>
  <c r="M8" i="3"/>
  <c r="L8" i="3"/>
  <c r="J236" i="9"/>
  <c r="G236" i="9"/>
  <c r="M236" i="9"/>
  <c r="D236" i="9"/>
  <c r="M56" i="3"/>
  <c r="N56" i="3"/>
  <c r="L56" i="3"/>
  <c r="L92" i="9"/>
  <c r="K92" i="9" s="1"/>
  <c r="J4" i="9" s="1"/>
  <c r="D220" i="9"/>
  <c r="J220" i="9"/>
  <c r="G220" i="9"/>
  <c r="M220" i="9"/>
  <c r="G265" i="9"/>
  <c r="J265" i="9"/>
  <c r="D265" i="9"/>
  <c r="M265" i="9"/>
  <c r="N36" i="3"/>
  <c r="M36" i="3"/>
  <c r="L36" i="3"/>
  <c r="G24" i="9"/>
  <c r="M24" i="9"/>
  <c r="D24" i="9"/>
  <c r="J24" i="9"/>
  <c r="D269" i="9"/>
  <c r="G269" i="9"/>
  <c r="M269" i="9"/>
  <c r="J269" i="9"/>
  <c r="D239" i="9"/>
  <c r="M239" i="9"/>
  <c r="J239" i="9"/>
  <c r="G239" i="9"/>
  <c r="O168" i="9"/>
  <c r="N168" i="9" s="1"/>
  <c r="M12" i="9" s="1"/>
  <c r="N40" i="3"/>
  <c r="M40" i="3"/>
  <c r="L40" i="3"/>
  <c r="G99" i="9"/>
  <c r="D99" i="9"/>
  <c r="M99" i="9"/>
  <c r="J99" i="9"/>
  <c r="N31" i="3"/>
  <c r="M31" i="3"/>
  <c r="L31" i="3"/>
  <c r="N46" i="3"/>
  <c r="L46" i="3"/>
  <c r="M46" i="3"/>
  <c r="M84" i="9"/>
  <c r="D84" i="9"/>
  <c r="G84" i="9"/>
  <c r="J84" i="9"/>
  <c r="N7" i="5"/>
  <c r="L7" i="5"/>
  <c r="M7" i="5"/>
  <c r="G275" i="9"/>
  <c r="M275" i="9"/>
  <c r="J275" i="9"/>
  <c r="D275" i="9"/>
  <c r="I61" i="3"/>
  <c r="H61" i="3"/>
  <c r="J61" i="3"/>
  <c r="Q58" i="3"/>
  <c r="P58" i="3"/>
  <c r="R58" i="3"/>
  <c r="M9" i="5"/>
  <c r="N9" i="5"/>
  <c r="L9" i="5"/>
  <c r="D89" i="9"/>
  <c r="J89" i="9"/>
  <c r="G89" i="9"/>
  <c r="M89" i="9"/>
  <c r="M83" i="9"/>
  <c r="J83" i="9"/>
  <c r="D83" i="9"/>
  <c r="G83" i="9"/>
  <c r="D52" i="9"/>
  <c r="J52" i="9"/>
  <c r="M52" i="9"/>
  <c r="G52" i="9"/>
  <c r="Q56" i="3"/>
  <c r="P56" i="3"/>
  <c r="R56" i="3"/>
  <c r="M87" i="9"/>
  <c r="D87" i="9"/>
  <c r="J87" i="9"/>
  <c r="G87" i="9"/>
  <c r="R69" i="3"/>
  <c r="P69" i="3"/>
  <c r="Q69" i="3"/>
  <c r="G157" i="9"/>
  <c r="J157" i="9"/>
  <c r="D157" i="9"/>
  <c r="M157" i="9"/>
  <c r="G125" i="9"/>
  <c r="J125" i="9"/>
  <c r="M125" i="9"/>
  <c r="D125" i="9"/>
  <c r="N73" i="3"/>
  <c r="M73" i="3"/>
  <c r="L73" i="3"/>
  <c r="R60" i="3"/>
  <c r="Q60" i="3"/>
  <c r="P60" i="3"/>
  <c r="M64" i="9"/>
  <c r="D64" i="9"/>
  <c r="J64" i="9"/>
  <c r="G64" i="9"/>
  <c r="M180" i="9"/>
  <c r="D180" i="9"/>
  <c r="G180" i="9"/>
  <c r="J180" i="9"/>
  <c r="M33" i="9"/>
  <c r="J33" i="9"/>
  <c r="G33" i="9"/>
  <c r="D33" i="9"/>
  <c r="L48" i="3"/>
  <c r="M48" i="3"/>
  <c r="N48" i="3"/>
  <c r="M278" i="9"/>
  <c r="J278" i="9"/>
  <c r="D278" i="9"/>
  <c r="G278" i="9"/>
  <c r="M124" i="9"/>
  <c r="J124" i="9"/>
  <c r="G124" i="9"/>
  <c r="D124" i="9"/>
  <c r="L12" i="5"/>
  <c r="M12" i="5"/>
  <c r="N12" i="5"/>
  <c r="Q63" i="3"/>
  <c r="P63" i="3"/>
  <c r="R63" i="3"/>
  <c r="G263" i="9"/>
  <c r="M263" i="9"/>
  <c r="J263" i="9"/>
  <c r="D263" i="9"/>
  <c r="M143" i="9"/>
  <c r="J143" i="9"/>
  <c r="G143" i="9"/>
  <c r="D143" i="9"/>
  <c r="L32" i="3"/>
  <c r="M32" i="3"/>
  <c r="N32" i="3"/>
  <c r="N75" i="3"/>
  <c r="M75" i="3"/>
  <c r="L75" i="3"/>
  <c r="L14" i="5"/>
  <c r="M14" i="5"/>
  <c r="N14" i="5"/>
  <c r="N74" i="3"/>
  <c r="M74" i="3"/>
  <c r="L74" i="3"/>
  <c r="M166" i="9"/>
  <c r="D166" i="9"/>
  <c r="G166" i="9"/>
  <c r="J166" i="9"/>
  <c r="L244" i="9"/>
  <c r="K244" i="9" s="1"/>
  <c r="J10" i="9" s="1"/>
  <c r="L206" i="9"/>
  <c r="K206" i="9" s="1"/>
  <c r="J8" i="9" s="1"/>
  <c r="H36" i="3"/>
  <c r="J36" i="3"/>
  <c r="I36" i="3"/>
  <c r="L13" i="5"/>
  <c r="N13" i="5"/>
  <c r="M13" i="5"/>
  <c r="G234" i="9"/>
  <c r="J234" i="9"/>
  <c r="M234" i="9"/>
  <c r="D234" i="9"/>
  <c r="N15" i="3"/>
  <c r="M15" i="3"/>
  <c r="L15" i="3"/>
  <c r="O282" i="9"/>
  <c r="N282" i="9" s="1"/>
  <c r="M14" i="9" s="1"/>
  <c r="N41" i="3"/>
  <c r="L41" i="3"/>
  <c r="M41" i="3"/>
  <c r="D230" i="9"/>
  <c r="J230" i="9"/>
  <c r="M230" i="9"/>
  <c r="G230" i="9"/>
  <c r="R71" i="3"/>
  <c r="P71" i="3"/>
  <c r="Q71" i="3"/>
  <c r="D78" i="9"/>
  <c r="M78" i="9"/>
  <c r="G78" i="9"/>
  <c r="J78" i="9"/>
  <c r="H65" i="3"/>
  <c r="I65" i="3"/>
  <c r="J65" i="3"/>
  <c r="L59" i="3"/>
  <c r="M59" i="3"/>
  <c r="N59" i="3"/>
  <c r="D72" i="9"/>
  <c r="M72" i="9"/>
  <c r="J72" i="9"/>
  <c r="G72" i="9"/>
  <c r="M29" i="9"/>
  <c r="G29" i="9"/>
  <c r="D29" i="9"/>
  <c r="J29" i="9"/>
  <c r="J42" i="3"/>
  <c r="I42" i="3"/>
  <c r="H42" i="3"/>
  <c r="M38" i="9"/>
  <c r="G38" i="9"/>
  <c r="J38" i="9"/>
  <c r="D38" i="9"/>
  <c r="D222" i="9"/>
  <c r="G222" i="9"/>
  <c r="M222" i="9"/>
  <c r="J222" i="9"/>
  <c r="J179" i="9"/>
  <c r="M179" i="9"/>
  <c r="D179" i="9"/>
  <c r="G179" i="9"/>
  <c r="M115" i="9"/>
  <c r="G115" i="9"/>
  <c r="J115" i="9"/>
  <c r="D115" i="9"/>
  <c r="I35" i="3"/>
  <c r="H35" i="3"/>
  <c r="J35" i="3"/>
  <c r="D177" i="9"/>
  <c r="G177" i="9"/>
  <c r="M177" i="9"/>
  <c r="J177" i="9"/>
  <c r="N33" i="3"/>
  <c r="L33" i="3"/>
  <c r="M33" i="3"/>
  <c r="M16" i="3"/>
  <c r="N16" i="3"/>
  <c r="L16" i="3"/>
  <c r="L19" i="3"/>
  <c r="N19" i="3"/>
  <c r="M19" i="3"/>
  <c r="H50" i="3"/>
  <c r="I50" i="3"/>
  <c r="J50" i="3"/>
  <c r="G240" i="9"/>
  <c r="D240" i="9"/>
  <c r="M240" i="9"/>
  <c r="J240" i="9"/>
  <c r="M203" i="9"/>
  <c r="J203" i="9"/>
  <c r="D203" i="9"/>
  <c r="G203" i="9"/>
  <c r="J86" i="9"/>
  <c r="G86" i="9"/>
  <c r="M86" i="9"/>
  <c r="D86" i="9"/>
  <c r="F282" i="9"/>
  <c r="E282" i="9" s="1"/>
  <c r="D14" i="9" s="1"/>
  <c r="G274" i="9"/>
  <c r="J274" i="9"/>
  <c r="D274" i="9"/>
  <c r="M274" i="9"/>
  <c r="N57" i="3"/>
  <c r="L57" i="3"/>
  <c r="M57" i="3"/>
  <c r="M145" i="9"/>
  <c r="J145" i="9"/>
  <c r="G145" i="9"/>
  <c r="D145" i="9"/>
  <c r="J146" i="9"/>
  <c r="D146" i="9"/>
  <c r="G146" i="9"/>
  <c r="M146" i="9"/>
  <c r="M136" i="9"/>
  <c r="G136" i="9"/>
  <c r="D136" i="9"/>
  <c r="J136" i="9"/>
  <c r="C168" i="9"/>
  <c r="L15" i="5"/>
  <c r="M15" i="5"/>
  <c r="N15" i="5"/>
  <c r="D111" i="9"/>
  <c r="J111" i="9"/>
  <c r="M111" i="9"/>
  <c r="G111" i="9"/>
  <c r="M23" i="3"/>
  <c r="N23" i="3"/>
  <c r="L23" i="3"/>
  <c r="M270" i="9"/>
  <c r="G270" i="9"/>
  <c r="D270" i="9"/>
  <c r="J270" i="9"/>
  <c r="H48" i="3"/>
  <c r="J48" i="3"/>
  <c r="I48" i="3"/>
  <c r="I40" i="3"/>
  <c r="J40" i="3"/>
  <c r="H40" i="3"/>
  <c r="L25" i="5"/>
  <c r="N25" i="5"/>
  <c r="M25" i="5"/>
  <c r="I130" i="9"/>
  <c r="H130" i="9" s="1"/>
  <c r="G6" i="9" s="1"/>
  <c r="I168" i="9"/>
  <c r="H168" i="9" s="1"/>
  <c r="G12" i="9" s="1"/>
  <c r="D106" i="9"/>
  <c r="G106" i="9"/>
  <c r="J106" i="9"/>
  <c r="M106" i="9"/>
  <c r="D45" i="9"/>
  <c r="G45" i="9"/>
  <c r="M45" i="9"/>
  <c r="J45" i="9"/>
  <c r="P41" i="3"/>
  <c r="Q41" i="3"/>
  <c r="R41" i="3"/>
  <c r="R39" i="3"/>
  <c r="P39" i="3"/>
  <c r="Q39" i="3"/>
  <c r="L6" i="5"/>
  <c r="N6" i="5"/>
  <c r="M6" i="5"/>
  <c r="I67" i="3"/>
  <c r="J67" i="3"/>
  <c r="H67" i="3"/>
  <c r="D235" i="9"/>
  <c r="J235" i="9"/>
  <c r="M235" i="9"/>
  <c r="G235" i="9"/>
  <c r="O206" i="9"/>
  <c r="N206" i="9" s="1"/>
  <c r="M8" i="9" s="1"/>
  <c r="M69" i="3"/>
  <c r="L69" i="3"/>
  <c r="N69" i="3"/>
  <c r="J25" i="9"/>
  <c r="G25" i="9"/>
  <c r="D25" i="9"/>
  <c r="M25" i="9"/>
  <c r="M162" i="9"/>
  <c r="J162" i="9"/>
  <c r="D162" i="9"/>
  <c r="G162" i="9"/>
  <c r="G160" i="9"/>
  <c r="J160" i="9"/>
  <c r="D160" i="9"/>
  <c r="M160" i="9"/>
  <c r="M139" i="9"/>
  <c r="J139" i="9"/>
  <c r="G139" i="9"/>
  <c r="D139" i="9"/>
  <c r="J119" i="9"/>
  <c r="G119" i="9"/>
  <c r="D119" i="9"/>
  <c r="M119" i="9"/>
  <c r="J60" i="3"/>
  <c r="H60" i="3"/>
  <c r="I60" i="3"/>
  <c r="R40" i="3"/>
  <c r="Q40" i="3"/>
  <c r="P40" i="3"/>
  <c r="G192" i="9"/>
  <c r="J192" i="9"/>
  <c r="D192" i="9"/>
  <c r="M192" i="9"/>
  <c r="G218" i="9"/>
  <c r="D218" i="9"/>
  <c r="M218" i="9"/>
  <c r="J218" i="9"/>
  <c r="M138" i="9"/>
  <c r="J138" i="9"/>
  <c r="G138" i="9"/>
  <c r="D138" i="9"/>
  <c r="M262" i="9"/>
  <c r="J262" i="9"/>
  <c r="G262" i="9"/>
  <c r="D262" i="9"/>
  <c r="J110" i="9"/>
  <c r="G110" i="9"/>
  <c r="M110" i="9"/>
  <c r="D110" i="9"/>
  <c r="G63" i="9"/>
  <c r="M63" i="9"/>
  <c r="J63" i="9"/>
  <c r="D63" i="9"/>
  <c r="G188" i="9"/>
  <c r="M188" i="9"/>
  <c r="D188" i="9"/>
  <c r="J188" i="9"/>
  <c r="G114" i="9"/>
  <c r="D114" i="9"/>
  <c r="J114" i="9"/>
  <c r="M114" i="9"/>
  <c r="G104" i="9"/>
  <c r="M104" i="9"/>
  <c r="J104" i="9"/>
  <c r="D104" i="9"/>
  <c r="G75" i="9"/>
  <c r="M75" i="9"/>
  <c r="D75" i="9"/>
  <c r="J75" i="9"/>
  <c r="G46" i="9"/>
  <c r="D46" i="9"/>
  <c r="M46" i="9"/>
  <c r="J46" i="9"/>
  <c r="N20" i="5"/>
  <c r="M20" i="5"/>
  <c r="L20" i="5"/>
  <c r="J147" i="9"/>
  <c r="G147" i="9"/>
  <c r="D147" i="9"/>
  <c r="M147" i="9"/>
  <c r="I282" i="9"/>
  <c r="H282" i="9" s="1"/>
  <c r="G14" i="9" s="1"/>
  <c r="M48" i="9"/>
  <c r="G48" i="9"/>
  <c r="D48" i="9"/>
  <c r="J48" i="9"/>
  <c r="D155" i="9"/>
  <c r="G155" i="9"/>
  <c r="M155" i="9"/>
  <c r="J155" i="9"/>
  <c r="M21" i="5"/>
  <c r="L21" i="5"/>
  <c r="N21" i="5"/>
  <c r="H43" i="3"/>
  <c r="J43" i="3"/>
  <c r="I43" i="3"/>
  <c r="N11" i="3"/>
  <c r="L11" i="3"/>
  <c r="M11" i="3"/>
  <c r="H38" i="3"/>
  <c r="I38" i="3"/>
  <c r="J38" i="3"/>
  <c r="I68" i="3"/>
  <c r="J68" i="3"/>
  <c r="H68" i="3"/>
  <c r="N35" i="3"/>
  <c r="L35" i="3"/>
  <c r="M35" i="3"/>
  <c r="J34" i="9"/>
  <c r="M34" i="9"/>
  <c r="D34" i="9"/>
  <c r="G34" i="9"/>
  <c r="J194" i="9"/>
  <c r="M194" i="9"/>
  <c r="G194" i="9"/>
  <c r="D194" i="9"/>
  <c r="D23" i="9"/>
  <c r="J23" i="9"/>
  <c r="M23" i="9"/>
  <c r="G23" i="9"/>
  <c r="R46" i="3"/>
  <c r="Q46" i="3"/>
  <c r="P46" i="3"/>
  <c r="M181" i="9"/>
  <c r="G181" i="9"/>
  <c r="D181" i="9"/>
  <c r="J181" i="9"/>
  <c r="L63" i="3"/>
  <c r="M63" i="3"/>
  <c r="N63" i="3"/>
  <c r="D197" i="9"/>
  <c r="M197" i="9"/>
  <c r="J197" i="9"/>
  <c r="G197" i="9"/>
  <c r="J271" i="9"/>
  <c r="G271" i="9"/>
  <c r="M271" i="9"/>
  <c r="D271" i="9"/>
  <c r="O130" i="9"/>
  <c r="N130" i="9" s="1"/>
  <c r="M6" i="9" s="1"/>
  <c r="D144" i="9"/>
  <c r="M144" i="9"/>
  <c r="J144" i="9"/>
  <c r="G144" i="9"/>
  <c r="L282" i="9"/>
  <c r="K282" i="9" s="1"/>
  <c r="J14" i="9" s="1"/>
  <c r="M126" i="9"/>
  <c r="J126" i="9"/>
  <c r="D126" i="9"/>
  <c r="G126" i="9"/>
  <c r="J226" i="9"/>
  <c r="M226" i="9"/>
  <c r="D226" i="9"/>
  <c r="G226" i="9"/>
  <c r="M251" i="9"/>
  <c r="G251" i="9"/>
  <c r="D251" i="9"/>
  <c r="J251" i="9"/>
  <c r="L44" i="3"/>
  <c r="N44" i="3"/>
  <c r="M44" i="3"/>
  <c r="J176" i="9"/>
  <c r="G176" i="9"/>
  <c r="D176" i="9"/>
  <c r="M176" i="9"/>
  <c r="D98" i="9"/>
  <c r="M98" i="9"/>
  <c r="C130" i="9"/>
  <c r="J98" i="9"/>
  <c r="G98" i="9"/>
  <c r="G238" i="9"/>
  <c r="J238" i="9"/>
  <c r="M238" i="9"/>
  <c r="D238" i="9"/>
  <c r="J164" i="9"/>
  <c r="D164" i="9"/>
  <c r="G164" i="9"/>
  <c r="M164" i="9"/>
  <c r="J153" i="9"/>
  <c r="D153" i="9"/>
  <c r="M153" i="9"/>
  <c r="G153" i="9"/>
  <c r="M199" i="9"/>
  <c r="G199" i="9"/>
  <c r="D199" i="9"/>
  <c r="J199" i="9"/>
  <c r="L23" i="5"/>
  <c r="N23" i="5"/>
  <c r="M23" i="5"/>
  <c r="G187" i="9"/>
  <c r="D187" i="9"/>
  <c r="M187" i="9"/>
  <c r="J187" i="9"/>
  <c r="D35" i="9"/>
  <c r="J35" i="9"/>
  <c r="G35" i="9"/>
  <c r="M35" i="9"/>
  <c r="L22" i="5"/>
  <c r="N22" i="5"/>
  <c r="M22" i="5"/>
  <c r="L65" i="3"/>
  <c r="N65" i="3"/>
  <c r="M65" i="3"/>
  <c r="R43" i="3"/>
  <c r="P43" i="3"/>
  <c r="Q43" i="3"/>
  <c r="D261" i="9"/>
  <c r="M261" i="9"/>
  <c r="J261" i="9"/>
  <c r="G261" i="9"/>
  <c r="J50" i="9"/>
  <c r="G50" i="9"/>
  <c r="D50" i="9"/>
  <c r="M50" i="9"/>
  <c r="G250" i="9"/>
  <c r="M250" i="9"/>
  <c r="C282" i="9"/>
  <c r="D250" i="9"/>
  <c r="J250" i="9"/>
  <c r="M70" i="3"/>
  <c r="L70" i="3"/>
  <c r="N70" i="3"/>
  <c r="L45" i="3"/>
  <c r="M45" i="3"/>
  <c r="N45" i="3"/>
  <c r="J69" i="3"/>
  <c r="I69" i="3"/>
  <c r="H69" i="3"/>
  <c r="Q36" i="3"/>
  <c r="R36" i="3"/>
  <c r="P36" i="3"/>
  <c r="M88" i="9"/>
  <c r="J88" i="9"/>
  <c r="D88" i="9"/>
  <c r="G88" i="9"/>
  <c r="G223" i="9"/>
  <c r="D223" i="9"/>
  <c r="M223" i="9"/>
  <c r="J223" i="9"/>
  <c r="M117" i="9"/>
  <c r="D117" i="9"/>
  <c r="G117" i="9"/>
  <c r="J117" i="9"/>
  <c r="L12" i="3"/>
  <c r="N12" i="3"/>
  <c r="M12" i="3"/>
  <c r="J113" i="9"/>
  <c r="M113" i="9"/>
  <c r="D113" i="9"/>
  <c r="G113" i="9"/>
  <c r="Q66" i="3"/>
  <c r="R66" i="3"/>
  <c r="P66" i="3"/>
  <c r="M10" i="5"/>
  <c r="L10" i="5"/>
  <c r="N10" i="5"/>
  <c r="J175" i="9"/>
  <c r="M175" i="9"/>
  <c r="D175" i="9"/>
  <c r="G175" i="9"/>
  <c r="M17" i="5"/>
  <c r="L17" i="5"/>
  <c r="N17" i="5"/>
  <c r="J62" i="3"/>
  <c r="I62" i="3"/>
  <c r="H62" i="3"/>
  <c r="J51" i="9"/>
  <c r="M51" i="9"/>
  <c r="G51" i="9"/>
  <c r="D51" i="9"/>
  <c r="J233" i="9"/>
  <c r="D233" i="9"/>
  <c r="G233" i="9"/>
  <c r="M233" i="9"/>
  <c r="D189" i="9"/>
  <c r="G189" i="9"/>
  <c r="J189" i="9"/>
  <c r="M189" i="9"/>
  <c r="Q31" i="3"/>
  <c r="P31" i="3"/>
  <c r="R31" i="3"/>
  <c r="L39" i="3"/>
  <c r="N39" i="3"/>
  <c r="M39" i="3"/>
  <c r="D253" i="9"/>
  <c r="J253" i="9"/>
  <c r="M253" i="9"/>
  <c r="G253" i="9"/>
  <c r="O54" i="9"/>
  <c r="N54" i="9" s="1"/>
  <c r="M16" i="9" s="1"/>
  <c r="M150" i="9"/>
  <c r="G150" i="9"/>
  <c r="J150" i="9"/>
  <c r="D150" i="9"/>
  <c r="Q68" i="3"/>
  <c r="R68" i="3"/>
  <c r="P68" i="3"/>
  <c r="G227" i="9"/>
  <c r="M227" i="9"/>
  <c r="J227" i="9"/>
  <c r="D227" i="9"/>
  <c r="M118" i="9"/>
  <c r="J118" i="9"/>
  <c r="D118" i="9"/>
  <c r="G118" i="9"/>
  <c r="I46" i="3"/>
  <c r="H46" i="3"/>
  <c r="J46" i="3"/>
  <c r="M141" i="9"/>
  <c r="J141" i="9"/>
  <c r="D141" i="9"/>
  <c r="G141" i="9"/>
  <c r="G47" i="9"/>
  <c r="M47" i="9"/>
  <c r="J47" i="9"/>
  <c r="D47" i="9"/>
  <c r="P38" i="3"/>
  <c r="R38" i="3"/>
  <c r="Q38" i="3"/>
  <c r="N18" i="5"/>
  <c r="M18" i="5"/>
  <c r="L18" i="5"/>
  <c r="M72" i="3"/>
  <c r="N72" i="3"/>
  <c r="L72" i="3"/>
  <c r="M31" i="9"/>
  <c r="D31" i="9"/>
  <c r="G31" i="9"/>
  <c r="J31" i="9"/>
  <c r="H37" i="3"/>
  <c r="I37" i="3"/>
  <c r="J37" i="3"/>
  <c r="Q47" i="3"/>
  <c r="P47" i="3"/>
  <c r="R47" i="3"/>
  <c r="H57" i="3"/>
  <c r="I57" i="3"/>
  <c r="J57" i="3"/>
  <c r="M43" i="9"/>
  <c r="D43" i="9"/>
  <c r="G43" i="9"/>
  <c r="J43" i="9"/>
  <c r="D257" i="9"/>
  <c r="M257" i="9"/>
  <c r="G257" i="9"/>
  <c r="J257" i="9"/>
  <c r="G228" i="9"/>
  <c r="J228" i="9"/>
  <c r="D228" i="9"/>
  <c r="M228" i="9"/>
  <c r="I72" i="3"/>
  <c r="H72" i="3"/>
  <c r="J72" i="3"/>
  <c r="N10" i="3"/>
  <c r="L10" i="3"/>
  <c r="M10" i="3"/>
  <c r="M204" i="9"/>
  <c r="D204" i="9"/>
  <c r="G204" i="9"/>
  <c r="J204" i="9"/>
  <c r="G268" i="9"/>
  <c r="M268" i="9"/>
  <c r="D268" i="9"/>
  <c r="J268" i="9"/>
  <c r="J75" i="3"/>
  <c r="H75" i="3"/>
  <c r="I75" i="3"/>
  <c r="L37" i="3"/>
  <c r="M37" i="3"/>
  <c r="N37" i="3"/>
  <c r="L50" i="3"/>
  <c r="N50" i="3"/>
  <c r="M50" i="3"/>
  <c r="G142" i="9"/>
  <c r="M142" i="9"/>
  <c r="D142" i="9"/>
  <c r="J142" i="9"/>
  <c r="G107" i="9"/>
  <c r="J107" i="9"/>
  <c r="D107" i="9"/>
  <c r="M107" i="9"/>
  <c r="G148" i="9"/>
  <c r="J148" i="9"/>
  <c r="D148" i="9"/>
  <c r="M148" i="9"/>
  <c r="M140" i="9"/>
  <c r="G140" i="9"/>
  <c r="J140" i="9"/>
  <c r="D140" i="9"/>
  <c r="D149" i="9"/>
  <c r="M149" i="9"/>
  <c r="J149" i="9"/>
  <c r="G149" i="9"/>
  <c r="M70" i="9"/>
  <c r="D70" i="9"/>
  <c r="J70" i="9"/>
  <c r="G70" i="9"/>
  <c r="G90" i="9"/>
  <c r="M90" i="9"/>
  <c r="D90" i="9"/>
  <c r="J90" i="9"/>
  <c r="R62" i="3"/>
  <c r="P62" i="3"/>
  <c r="Q62" i="3"/>
  <c r="I39" i="3"/>
  <c r="H39" i="3"/>
  <c r="J39" i="3"/>
  <c r="R64" i="3"/>
  <c r="Q64" i="3"/>
  <c r="P64" i="3"/>
  <c r="M73" i="9"/>
  <c r="J73" i="9"/>
  <c r="D73" i="9"/>
  <c r="G73" i="9"/>
  <c r="D232" i="9"/>
  <c r="J232" i="9"/>
  <c r="M232" i="9"/>
  <c r="G232" i="9"/>
  <c r="D279" i="9"/>
  <c r="M279" i="9"/>
  <c r="J279" i="9"/>
  <c r="G279" i="9"/>
  <c r="G77" i="9"/>
  <c r="J77" i="9"/>
  <c r="D77" i="9"/>
  <c r="M77" i="9"/>
  <c r="P59" i="3"/>
  <c r="R59" i="3"/>
  <c r="Q59" i="3"/>
  <c r="G264" i="9"/>
  <c r="J264" i="9"/>
  <c r="M264" i="9"/>
  <c r="D264" i="9"/>
  <c r="M64" i="3"/>
  <c r="L64" i="3"/>
  <c r="N64" i="3"/>
  <c r="G120" i="9"/>
  <c r="M120" i="9"/>
  <c r="D120" i="9"/>
  <c r="J120" i="9"/>
  <c r="J28" i="9"/>
  <c r="D28" i="9"/>
  <c r="M28" i="9"/>
  <c r="G28" i="9"/>
  <c r="G152" i="9"/>
  <c r="D152" i="9"/>
  <c r="J152" i="9"/>
  <c r="M152" i="9"/>
  <c r="J151" i="9"/>
  <c r="D151" i="9"/>
  <c r="G151" i="9"/>
  <c r="M151" i="9"/>
  <c r="P72" i="3"/>
  <c r="R72" i="3"/>
  <c r="Q72" i="3"/>
  <c r="D219" i="9"/>
  <c r="M219" i="9"/>
  <c r="J219" i="9"/>
  <c r="G219" i="9"/>
  <c r="P75" i="3"/>
  <c r="Q75" i="3"/>
  <c r="R75" i="3"/>
  <c r="L24" i="3"/>
  <c r="M24" i="3"/>
  <c r="N24" i="3"/>
  <c r="G212" i="9"/>
  <c r="D212" i="9"/>
  <c r="C244" i="9"/>
  <c r="M212" i="9"/>
  <c r="J212" i="9"/>
  <c r="D272" i="9"/>
  <c r="G272" i="9"/>
  <c r="M272" i="9"/>
  <c r="J272" i="9"/>
  <c r="D254" i="9"/>
  <c r="G254" i="9"/>
  <c r="J254" i="9"/>
  <c r="M254" i="9"/>
  <c r="M200" i="9"/>
  <c r="D200" i="9"/>
  <c r="J200" i="9"/>
  <c r="G200" i="9"/>
  <c r="H33" i="3"/>
  <c r="J33" i="3"/>
  <c r="I33" i="3"/>
  <c r="L54" i="9"/>
  <c r="K54" i="9" s="1"/>
  <c r="J16" i="9" s="1"/>
  <c r="D137" i="9"/>
  <c r="J137" i="9"/>
  <c r="M137" i="9"/>
  <c r="G137" i="9"/>
  <c r="Q61" i="3"/>
  <c r="P61" i="3"/>
  <c r="R61" i="3"/>
  <c r="L38" i="3"/>
  <c r="N38" i="3"/>
  <c r="M38" i="3"/>
  <c r="G178" i="9"/>
  <c r="D178" i="9"/>
  <c r="M178" i="9"/>
  <c r="J178" i="9"/>
  <c r="L61" i="3"/>
  <c r="N61" i="3"/>
  <c r="M61" i="3"/>
  <c r="G61" i="9"/>
  <c r="M61" i="9"/>
  <c r="J61" i="9"/>
  <c r="D61" i="9"/>
  <c r="I59" i="3"/>
  <c r="J59" i="3"/>
  <c r="H59" i="3"/>
  <c r="P65" i="3"/>
  <c r="Q65" i="3"/>
  <c r="R65" i="3"/>
  <c r="J121" i="9"/>
  <c r="M121" i="9"/>
  <c r="G121" i="9"/>
  <c r="D121" i="9"/>
  <c r="N60" i="3"/>
  <c r="M60" i="3"/>
  <c r="L60" i="3"/>
  <c r="J80" i="9"/>
  <c r="G80" i="9"/>
  <c r="D80" i="9"/>
  <c r="M80" i="9"/>
  <c r="Q45" i="3"/>
  <c r="R45" i="3"/>
  <c r="P45" i="3"/>
  <c r="M17" i="3"/>
  <c r="N17" i="3"/>
  <c r="L17" i="3"/>
  <c r="D67" i="9"/>
  <c r="G67" i="9"/>
  <c r="J67" i="9"/>
  <c r="M67" i="9"/>
  <c r="L168" i="9"/>
  <c r="K168" i="9" s="1"/>
  <c r="J12" i="9" s="1"/>
  <c r="G255" i="9"/>
  <c r="M255" i="9"/>
  <c r="D255" i="9"/>
  <c r="J255" i="9"/>
  <c r="G273" i="9"/>
  <c r="D273" i="9"/>
  <c r="M273" i="9"/>
  <c r="J273" i="9"/>
  <c r="N49" i="3"/>
  <c r="M49" i="3"/>
  <c r="L49" i="3"/>
  <c r="J102" i="9"/>
  <c r="D102" i="9"/>
  <c r="M102" i="9"/>
  <c r="G102" i="9"/>
  <c r="M36" i="9"/>
  <c r="J36" i="9"/>
  <c r="D36" i="9"/>
  <c r="G36" i="9"/>
  <c r="J224" i="9"/>
  <c r="D224" i="9"/>
  <c r="M224" i="9"/>
  <c r="G224" i="9"/>
  <c r="M280" i="9"/>
  <c r="D280" i="9"/>
  <c r="G280" i="9"/>
  <c r="J280" i="9"/>
  <c r="M266" i="9"/>
  <c r="D266" i="9"/>
  <c r="J266" i="9"/>
  <c r="G266" i="9"/>
  <c r="J184" i="9"/>
  <c r="M184" i="9"/>
  <c r="D184" i="9"/>
  <c r="G184" i="9"/>
  <c r="M225" i="9"/>
  <c r="J225" i="9"/>
  <c r="G225" i="9"/>
  <c r="D225" i="9"/>
  <c r="L62" i="3"/>
  <c r="N62" i="3"/>
  <c r="M62" i="3"/>
  <c r="H66" i="3"/>
  <c r="J66" i="3"/>
  <c r="I66" i="3"/>
  <c r="G163" i="9"/>
  <c r="J163" i="9"/>
  <c r="D163" i="9"/>
  <c r="M163" i="9"/>
  <c r="O92" i="9"/>
  <c r="N92" i="9" s="1"/>
  <c r="M4" i="9" s="1"/>
  <c r="D108" i="9"/>
  <c r="J108" i="9"/>
  <c r="M108" i="9"/>
  <c r="G108" i="9"/>
  <c r="F130" i="9"/>
  <c r="E130" i="9" s="1"/>
  <c r="D6" i="9" s="1"/>
  <c r="J215" i="9"/>
  <c r="D215" i="9"/>
  <c r="G215" i="9"/>
  <c r="M215" i="9"/>
  <c r="I92" i="9"/>
  <c r="H92" i="9" s="1"/>
  <c r="G4" i="9" s="1"/>
  <c r="M69" i="9"/>
  <c r="G69" i="9"/>
  <c r="D69" i="9"/>
  <c r="J69" i="9"/>
  <c r="M202" i="9"/>
  <c r="G202" i="9"/>
  <c r="D202" i="9"/>
  <c r="J202" i="9"/>
  <c r="J62" i="9"/>
  <c r="M62" i="9"/>
  <c r="G62" i="9"/>
  <c r="D62" i="9"/>
  <c r="L14" i="3"/>
  <c r="N14" i="3"/>
  <c r="M14" i="3"/>
  <c r="L25" i="3"/>
  <c r="N25" i="3"/>
  <c r="M25" i="3"/>
  <c r="I31" i="3"/>
  <c r="H31" i="3"/>
  <c r="J31" i="3"/>
  <c r="M123" i="9"/>
  <c r="D123" i="9"/>
  <c r="G123" i="9"/>
  <c r="J123" i="9"/>
  <c r="N7" i="3"/>
  <c r="M7" i="3"/>
  <c r="L7" i="3"/>
  <c r="R67" i="3"/>
  <c r="Q67" i="3"/>
  <c r="P67" i="3"/>
  <c r="J241" i="9"/>
  <c r="D241" i="9"/>
  <c r="G241" i="9"/>
  <c r="M241" i="9"/>
  <c r="M231" i="9"/>
  <c r="J231" i="9"/>
  <c r="D231" i="9"/>
  <c r="G231" i="9"/>
  <c r="M191" i="9"/>
  <c r="J191" i="9"/>
  <c r="D191" i="9"/>
  <c r="G191" i="9"/>
  <c r="M68" i="3"/>
  <c r="L68" i="3"/>
  <c r="N68" i="3"/>
  <c r="J49" i="3"/>
  <c r="H49" i="3"/>
  <c r="I49" i="3"/>
  <c r="M22" i="3"/>
  <c r="N22" i="3"/>
  <c r="L22" i="3"/>
  <c r="M22" i="9"/>
  <c r="J22" i="9"/>
  <c r="C54" i="9"/>
  <c r="G22" i="9"/>
  <c r="D22" i="9"/>
  <c r="D65" i="9"/>
  <c r="G65" i="9"/>
  <c r="M65" i="9"/>
  <c r="J65" i="9"/>
  <c r="H44" i="3"/>
  <c r="J44" i="3"/>
  <c r="I44" i="3"/>
  <c r="P48" i="3"/>
  <c r="Q48" i="3"/>
  <c r="R48" i="3"/>
  <c r="J214" i="9"/>
  <c r="G214" i="9"/>
  <c r="M214" i="9"/>
  <c r="D214" i="9"/>
  <c r="F54" i="9"/>
  <c r="Q35" i="3"/>
  <c r="R35" i="3"/>
  <c r="P35" i="3"/>
  <c r="I54" i="9"/>
  <c r="H54" i="9" s="1"/>
  <c r="G16" i="9" s="1"/>
  <c r="G229" i="9"/>
  <c r="J229" i="9"/>
  <c r="M229" i="9"/>
  <c r="D229" i="9"/>
  <c r="D158" i="9"/>
  <c r="J158" i="9"/>
  <c r="G158" i="9"/>
  <c r="M158" i="9"/>
  <c r="Q34" i="3"/>
  <c r="P34" i="3"/>
  <c r="R34" i="3"/>
  <c r="D37" i="9"/>
  <c r="J37" i="9"/>
  <c r="M37" i="9"/>
  <c r="G37" i="9"/>
  <c r="O244" i="9"/>
  <c r="N244" i="9" s="1"/>
  <c r="M10" i="9" s="1"/>
  <c r="M127" i="9"/>
  <c r="D127" i="9"/>
  <c r="G127" i="9"/>
  <c r="J127" i="9"/>
  <c r="N67" i="3"/>
  <c r="M67" i="3"/>
  <c r="L67" i="3"/>
  <c r="R44" i="3"/>
  <c r="Q44" i="3"/>
  <c r="P44" i="3"/>
  <c r="G165" i="9"/>
  <c r="M165" i="9"/>
  <c r="J165" i="9"/>
  <c r="D165" i="9"/>
  <c r="L9" i="3"/>
  <c r="N9" i="3"/>
  <c r="M9" i="3"/>
  <c r="J68" i="9"/>
  <c r="D68" i="9"/>
  <c r="G68" i="9"/>
  <c r="M68" i="9"/>
  <c r="M26" i="9"/>
  <c r="D26" i="9"/>
  <c r="G26" i="9"/>
  <c r="J26" i="9"/>
  <c r="I45" i="3"/>
  <c r="H45" i="3"/>
  <c r="J45" i="3"/>
  <c r="M260" i="9"/>
  <c r="G260" i="9"/>
  <c r="J260" i="9"/>
  <c r="D260" i="9"/>
  <c r="G39" i="9"/>
  <c r="J39" i="9"/>
  <c r="M39" i="9"/>
  <c r="D39" i="9"/>
  <c r="D186" i="9"/>
  <c r="M186" i="9"/>
  <c r="G186" i="9"/>
  <c r="J186" i="9"/>
  <c r="J64" i="3"/>
  <c r="H64" i="3"/>
  <c r="I64" i="3"/>
  <c r="P70" i="3"/>
  <c r="R70" i="3"/>
  <c r="Q70" i="3"/>
  <c r="M30" i="9"/>
  <c r="D30" i="9"/>
  <c r="G30" i="9"/>
  <c r="J30" i="9"/>
  <c r="M13" i="3"/>
  <c r="L13" i="3"/>
  <c r="N13" i="3"/>
  <c r="H71" i="3"/>
  <c r="J71" i="3"/>
  <c r="I71" i="3"/>
  <c r="D193" i="9"/>
  <c r="M193" i="9"/>
  <c r="G193" i="9"/>
  <c r="J193" i="9"/>
  <c r="M259" i="9"/>
  <c r="D259" i="9"/>
  <c r="G259" i="9"/>
  <c r="J259" i="9"/>
  <c r="H56" i="3"/>
  <c r="J56" i="3"/>
  <c r="I56" i="3"/>
  <c r="G216" i="9"/>
  <c r="M216" i="9"/>
  <c r="J216" i="9"/>
  <c r="D216" i="9"/>
  <c r="J76" i="9"/>
  <c r="G76" i="9"/>
  <c r="M76" i="9"/>
  <c r="D76" i="9"/>
  <c r="M41" i="9"/>
  <c r="D41" i="9"/>
  <c r="G41" i="9"/>
  <c r="J41" i="9"/>
  <c r="M42" i="9"/>
  <c r="J42" i="9"/>
  <c r="G42" i="9"/>
  <c r="D42" i="9"/>
  <c r="M21" i="3"/>
  <c r="N21" i="3"/>
  <c r="L21" i="3"/>
  <c r="G267" i="9"/>
  <c r="J267" i="9"/>
  <c r="D267" i="9"/>
  <c r="M267" i="9"/>
  <c r="G66" i="9"/>
  <c r="M66" i="9"/>
  <c r="D66" i="9"/>
  <c r="J66" i="9"/>
  <c r="M71" i="3"/>
  <c r="N71" i="3"/>
  <c r="L71" i="3"/>
  <c r="M258" i="9"/>
  <c r="D258" i="9"/>
  <c r="J258" i="9"/>
  <c r="G258" i="9"/>
  <c r="H32" i="3"/>
  <c r="I32" i="3"/>
  <c r="J32" i="3"/>
  <c r="J156" i="9"/>
  <c r="D156" i="9"/>
  <c r="M156" i="9"/>
  <c r="G156" i="9"/>
  <c r="G213" i="9"/>
  <c r="D213" i="9"/>
  <c r="M213" i="9"/>
  <c r="J213" i="9"/>
  <c r="F168" i="9"/>
  <c r="E168" i="9" s="1"/>
  <c r="D12" i="9" s="1"/>
  <c r="Q33" i="3"/>
  <c r="R33" i="3"/>
  <c r="P33" i="3"/>
  <c r="P42" i="3"/>
  <c r="Q42" i="3"/>
  <c r="R42" i="3"/>
  <c r="D100" i="9"/>
  <c r="J100" i="9"/>
  <c r="G100" i="9"/>
  <c r="M100" i="9"/>
  <c r="N42" i="3"/>
  <c r="L42" i="3"/>
  <c r="M42" i="3"/>
  <c r="G74" i="9"/>
  <c r="D74" i="9"/>
  <c r="J74" i="9"/>
  <c r="M74" i="9"/>
  <c r="N58" i="3"/>
  <c r="M58" i="3"/>
  <c r="L58" i="3"/>
  <c r="D112" i="9"/>
  <c r="M112" i="9"/>
  <c r="J112" i="9"/>
  <c r="G112" i="9"/>
  <c r="D40" i="9"/>
  <c r="M40" i="9"/>
  <c r="G40" i="9"/>
  <c r="J40" i="9"/>
  <c r="Q74" i="3"/>
  <c r="P74" i="3"/>
  <c r="R74" i="3"/>
  <c r="J159" i="9"/>
  <c r="M159" i="9"/>
  <c r="D159" i="9"/>
  <c r="G159" i="9"/>
  <c r="M6" i="3"/>
  <c r="L6" i="3"/>
  <c r="N6" i="3"/>
  <c r="J128" i="9"/>
  <c r="D128" i="9"/>
  <c r="M128" i="9"/>
  <c r="G128" i="9"/>
  <c r="M11" i="5"/>
  <c r="N11" i="5"/>
  <c r="L11" i="5"/>
  <c r="I73" i="3"/>
  <c r="J73" i="3"/>
  <c r="H73" i="3"/>
  <c r="M43" i="3"/>
  <c r="L43" i="3"/>
  <c r="N43" i="3"/>
  <c r="F92" i="9"/>
  <c r="E92" i="9" s="1"/>
  <c r="D4" i="9" s="1"/>
  <c r="G81" i="9"/>
  <c r="J81" i="9"/>
  <c r="M81" i="9"/>
  <c r="D81" i="9"/>
  <c r="M85" i="9"/>
  <c r="J85" i="9"/>
  <c r="G85" i="9"/>
  <c r="D85" i="9"/>
  <c r="N20" i="3"/>
  <c r="M20" i="3"/>
  <c r="L20" i="3"/>
  <c r="Q73" i="3"/>
  <c r="R73" i="3"/>
  <c r="P73" i="3"/>
  <c r="G256" i="9"/>
  <c r="D256" i="9"/>
  <c r="J256" i="9"/>
  <c r="M256" i="9"/>
  <c r="D122" i="9"/>
  <c r="J122" i="9"/>
  <c r="G122" i="9"/>
  <c r="M122" i="9"/>
  <c r="G103" i="9"/>
  <c r="J103" i="9"/>
  <c r="D103" i="9"/>
  <c r="M103" i="9"/>
  <c r="I63" i="3"/>
  <c r="H63" i="3"/>
  <c r="J63" i="3"/>
  <c r="M217" i="9"/>
  <c r="J217" i="9"/>
  <c r="D217" i="9"/>
  <c r="G217" i="9"/>
  <c r="H41" i="3"/>
  <c r="J41" i="3"/>
  <c r="I41" i="3"/>
  <c r="J71" i="9"/>
  <c r="M71" i="9"/>
  <c r="G71" i="9"/>
  <c r="D71" i="9"/>
  <c r="R49" i="3"/>
  <c r="Q49" i="3"/>
  <c r="P49" i="3"/>
  <c r="M32" i="9"/>
  <c r="D32" i="9"/>
  <c r="J32" i="9"/>
  <c r="G32" i="9"/>
  <c r="J49" i="9"/>
  <c r="G49" i="9"/>
  <c r="M49" i="9"/>
  <c r="D49" i="9"/>
  <c r="Q32" i="3"/>
  <c r="R32" i="3"/>
  <c r="P32" i="3"/>
  <c r="J27" i="9"/>
  <c r="M27" i="9"/>
  <c r="G27" i="9"/>
  <c r="D27" i="9"/>
  <c r="M47" i="3"/>
  <c r="L47" i="3"/>
  <c r="N47" i="3"/>
  <c r="M221" i="9"/>
  <c r="G221" i="9"/>
  <c r="D221" i="9"/>
  <c r="J221" i="9"/>
  <c r="L16" i="5"/>
  <c r="M16" i="5"/>
  <c r="N16" i="5"/>
  <c r="F244" i="9"/>
  <c r="E244" i="9" s="1"/>
  <c r="D10" i="9" s="1"/>
  <c r="L19" i="5"/>
  <c r="M19" i="5"/>
  <c r="N19" i="5"/>
  <c r="J54" i="9" l="1"/>
  <c r="M244" i="9"/>
  <c r="M282" i="9"/>
  <c r="J168" i="9"/>
  <c r="G92" i="9"/>
  <c r="D206" i="9"/>
  <c r="D54" i="9"/>
  <c r="M54" i="9"/>
  <c r="J282" i="9"/>
  <c r="G282" i="9"/>
  <c r="M130" i="9"/>
  <c r="D168" i="9"/>
  <c r="D92" i="9"/>
  <c r="J206" i="9"/>
  <c r="B10" i="9"/>
  <c r="B9" i="9"/>
  <c r="E54" i="9"/>
  <c r="D16" i="9" s="1"/>
  <c r="B12" i="9" s="1"/>
  <c r="B11" i="9"/>
  <c r="B16" i="9"/>
  <c r="B7" i="9"/>
  <c r="B15" i="9"/>
  <c r="B8" i="9"/>
  <c r="B3" i="9"/>
  <c r="B6" i="9"/>
  <c r="B13" i="9"/>
  <c r="B14" i="9"/>
  <c r="B5" i="9"/>
  <c r="B4" i="9"/>
  <c r="G54" i="9"/>
  <c r="D244" i="9"/>
  <c r="D282" i="9"/>
  <c r="G130" i="9"/>
  <c r="D130" i="9"/>
  <c r="G168" i="9"/>
  <c r="M92" i="9"/>
  <c r="G206" i="9"/>
  <c r="J244" i="9"/>
  <c r="G244" i="9"/>
  <c r="J130" i="9"/>
  <c r="M168" i="9"/>
  <c r="J92" i="9"/>
  <c r="M206" i="9"/>
</calcChain>
</file>

<file path=xl/sharedStrings.xml><?xml version="1.0" encoding="utf-8"?>
<sst xmlns="http://schemas.openxmlformats.org/spreadsheetml/2006/main" count="5509" uniqueCount="334">
  <si>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</si>
  <si>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</si>
  <si>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</si>
  <si>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</si>
  <si>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</si>
  <si>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</si>
  <si>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</si>
  <si>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</si>
  <si>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</si>
  <si>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</si>
  <si>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</si>
  <si>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</si>
  <si>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</si>
  <si>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</si>
  <si>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</si>
  <si>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</si>
  <si>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</si>
  <si>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</si>
  <si>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</si>
  <si>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</si>
  <si>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</si>
  <si>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</si>
  <si>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</si>
  <si>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</si>
  <si>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</si>
  <si>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</si>
  <si>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</si>
  <si>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</si>
  <si>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</si>
  <si>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</si>
  <si>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</si>
  <si>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</si>
  <si>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</si>
  <si>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</si>
  <si>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</si>
  <si>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</si>
  <si>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</si>
  <si>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</si>
  <si>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</si>
  <si>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</si>
  <si>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</si>
  <si>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</si>
  <si>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</si>
  <si>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</si>
  <si>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</si>
  <si>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</si>
  <si>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</si>
  <si>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</si>
  <si>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</si>
  <si>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</si>
  <si>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</si>
  <si>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</si>
  <si>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</si>
  <si>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</si>
  <si>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</si>
  <si>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</si>
  <si>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</si>
  <si>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</si>
  <si>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</si>
  <si>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</si>
  <si>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</si>
  <si>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</si>
  <si>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</si>
  <si>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</si>
  <si>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</si>
  <si>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</si>
  <si>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</si>
  <si>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</si>
  <si>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</si>
  <si>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</si>
  <si>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</si>
  <si>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</si>
  <si>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</si>
  <si>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</si>
  <si>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</si>
  <si>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</si>
  <si>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</si>
  <si>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</si>
  <si>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</si>
  <si>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</si>
  <si>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</si>
  <si>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</si>
  <si>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</si>
  <si>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</si>
  <si>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</si>
  <si>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</si>
  <si>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</si>
  <si>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</si>
  <si>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</si>
  <si>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</si>
  <si>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</si>
  <si>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</si>
  <si>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</si>
  <si>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</si>
  <si>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</si>
  <si>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</si>
  <si>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</si>
  <si>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</si>
  <si>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</si>
  <si>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</si>
  <si>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</si>
  <si>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</si>
  <si>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</si>
  <si>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</si>
  <si>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</si>
  <si>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</si>
  <si>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</si>
  <si>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</si>
  <si>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</si>
  <si>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</si>
  <si>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</si>
  <si>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</si>
  <si>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</si>
  <si>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</si>
  <si>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</si>
  <si>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</si>
  <si>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</si>
  <si>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</si>
  <si>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</si>
  <si>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</si>
  <si>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</si>
  <si>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</si>
  <si>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</si>
  <si>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</si>
  <si>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</si>
  <si>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</si>
  <si>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</si>
  <si>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</si>
  <si>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</si>
  <si>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</si>
  <si>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</si>
  <si>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</si>
  <si>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</si>
  <si>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</si>
  <si>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</si>
  <si>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</si>
  <si>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</si>
  <si>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</si>
  <si>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</si>
  <si>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</si>
  <si>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</si>
  <si>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</si>
  <si>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</si>
  <si>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</si>
  <si>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</si>
  <si>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</si>
  <si>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</si>
  <si>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</si>
  <si>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</si>
  <si>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</si>
  <si>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</si>
  <si>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</si>
  <si>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</si>
  <si>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</si>
  <si>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</si>
  <si>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</si>
  <si>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</si>
  <si>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</si>
  <si>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</si>
  <si>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</si>
  <si>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</si>
  <si>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</si>
  <si>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</si>
  <si>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</si>
  <si>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</si>
  <si>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</si>
  <si>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</si>
  <si>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</si>
  <si>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</si>
  <si>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</si>
  <si>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</si>
  <si>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</si>
  <si>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</si>
  <si>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</si>
  <si>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</si>
  <si>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</si>
  <si>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</si>
  <si>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</si>
  <si>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</si>
  <si>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</si>
  <si>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</si>
  <si>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</si>
  <si>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</si>
  <si>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</si>
  <si>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</si>
  <si>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</si>
  <si>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</si>
  <si>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</si>
  <si>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</si>
  <si>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</si>
  <si>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</si>
  <si>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</si>
  <si>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</si>
  <si>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</si>
  <si>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</si>
  <si>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</si>
  <si>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</si>
  <si>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</si>
  <si>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</si>
  <si>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</si>
  <si>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</si>
  <si>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</si>
  <si>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</si>
  <si>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</si>
  <si>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</si>
  <si>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</si>
  <si>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</si>
  <si>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</si>
  <si>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</si>
  <si>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</si>
  <si>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</si>
  <si>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</si>
  <si>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</si>
  <si>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</si>
  <si>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</si>
  <si>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</si>
  <si>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</si>
  <si>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</si>
  <si>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</si>
  <si>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</si>
  <si>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</si>
  <si>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</si>
  <si>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</si>
  <si>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</si>
  <si>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</si>
  <si>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</si>
  <si>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</si>
  <si>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</si>
  <si>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</si>
  <si>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</si>
  <si>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</si>
  <si>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</si>
  <si>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</si>
  <si>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</si>
  <si>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</si>
  <si>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</si>
  <si>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</si>
  <si>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</si>
  <si>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</si>
  <si>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</si>
  <si>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</si>
  <si>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</si>
  <si>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</si>
  <si>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</si>
  <si>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</si>
  <si>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</si>
  <si>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</si>
  <si>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</si>
  <si>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</si>
  <si>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</si>
  <si>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</si>
  <si>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</si>
  <si>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</si>
  <si>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</si>
  <si>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</si>
  <si>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</si>
  <si>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</si>
  <si>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</si>
  <si>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</si>
  <si>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</si>
  <si>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</si>
  <si>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</si>
  <si>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</si>
  <si>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</si>
  <si>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</si>
  <si>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</si>
  <si>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</si>
  <si>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</si>
  <si>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</si>
  <si>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</si>
  <si>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</si>
  <si>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</si>
  <si>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</si>
  <si>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</si>
  <si>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</si>
  <si>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</si>
  <si>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</si>
  <si>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</si>
  <si>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</si>
  <si>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</si>
  <si>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</si>
  <si>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</si>
  <si>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</si>
  <si>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</si>
  <si>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</si>
  <si>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</si>
  <si>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</si>
  <si>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</si>
  <si>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</si>
  <si>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</si>
  <si>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</si>
  <si>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</si>
  <si>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</si>
  <si>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</si>
  <si>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</si>
  <si>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</si>
  <si>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</si>
  <si>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</si>
  <si>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</si>
  <si>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</si>
  <si>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</si>
  <si>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</si>
  <si>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</si>
  <si>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</si>
  <si>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</si>
  <si>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</si>
  <si>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</si>
  <si>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</si>
  <si>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</si>
  <si>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</si>
  <si>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</si>
  <si>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</si>
  <si>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</si>
  <si>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</si>
  <si>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</si>
  <si>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</si>
  <si>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</si>
  <si>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</si>
  <si>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</si>
  <si>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</si>
  <si>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</si>
  <si>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</si>
  <si>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</si>
  <si>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</si>
  <si>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</si>
  <si>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</si>
  <si>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</si>
  <si>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</si>
  <si>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</si>
  <si>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</si>
  <si>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</si>
  <si>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</si>
  <si>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리퍼리움</t>
    <phoneticPr fontId="1" type="noConversion"/>
  </si>
  <si>
    <t>2021.07.12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</si>
</sst>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74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44287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" t="s">
        <v>3</v>
      </c>
      <c r="B2" s="261" t="s">
        <v>4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5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4" t="s">
        <v>7</v>
      </c>
      <c r="B3" s="252" t="s">
        <v>8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52" t="s">
        <v>9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52" t="s">
        <v>12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13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52" t="s">
        <v>16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52" t="s">
        <v>17</v>
      </c>
      <c r="L5" s="253"/>
      <c r="M5" s="253"/>
      <c r="N5" s="253"/>
      <c r="O5" s="254"/>
    </row>
    <row r="6" spans="1:19">
      <c r="A6" s="4" t="s">
        <v>18</v>
      </c>
      <c r="B6" s="252" t="s">
        <v>19</v>
      </c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20</v>
      </c>
      <c r="L6" s="253"/>
      <c r="M6" s="253"/>
      <c r="N6" s="253"/>
      <c r="O6" s="254"/>
    </row>
    <row r="7" spans="1:19" ht="17.25" thickBot="1">
      <c r="A7" s="4" t="s">
        <v>21</v>
      </c>
      <c r="B7" s="252" t="s">
        <v>22</v>
      </c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52" t="s">
        <v>23</v>
      </c>
      <c r="L7" s="253"/>
      <c r="M7" s="253"/>
      <c r="N7" s="253"/>
      <c r="O7" s="254"/>
    </row>
    <row r="8" spans="1:19" ht="17.25" thickBot="1">
      <c r="A8" s="4" t="s">
        <v>24</v>
      </c>
      <c r="B8" s="252" t="s">
        <v>25</v>
      </c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 t="s">
        <v>26</v>
      </c>
      <c r="L8" s="253"/>
      <c r="M8" s="253"/>
      <c r="N8" s="253"/>
      <c r="O8" s="254"/>
      <c r="Q8" s="227" t="s">
        <v>27</v>
      </c>
      <c r="R8" s="229"/>
    </row>
    <row r="9" spans="1:19" ht="17.25" thickBot="1">
      <c r="A9" s="4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52" t="s">
        <v>264</v>
      </c>
      <c r="L9" s="253"/>
      <c r="M9" s="253"/>
      <c r="N9" s="253"/>
      <c r="O9" s="254"/>
      <c r="Q9" s="2" t="s">
        <v>29</v>
      </c>
      <c r="R9" s="6">
        <v>10</v>
      </c>
    </row>
    <row r="10" spans="1:19">
      <c r="A10" s="4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/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7" t="s">
        <v>32</v>
      </c>
      <c r="B11" s="245"/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/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1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51" t="s">
        <v>39</v>
      </c>
      <c r="B15" s="243" t="str">
        <f>TEXT($G$1, "[$-ko-KR]yyyy-mm-dd(ddd) ") &amp; "오전 00:00"</f>
        <v>2021-04-01(목) 오전 00:00</v>
      </c>
      <c r="C15" s="244"/>
      <c r="D15" s="240" t="str">
        <f>TEXT($G$1, "[$-ko-KR]yyyy-mm-dd(ddd) ") &amp; "오후 14:00"</f>
        <v>2021-04-01(목) 오후 14:00</v>
      </c>
      <c r="E15" s="241"/>
      <c r="F15" s="242"/>
      <c r="G15" s="240" t="str">
        <f>TEXT($G$1, "[$-ko-KR]yyyy-mm-dd(ddd) ") &amp; "오후 19:00"</f>
        <v>2021-04-01(목) 오후 19:00</v>
      </c>
      <c r="H15" s="241"/>
      <c r="I15" s="242"/>
      <c r="J15" s="240" t="str">
        <f>TEXT($G$1, "[$-ko-KR]yyyy-mm-dd(ddd) ") &amp; "오후 21:00"</f>
        <v>2021-04-01(목) 오후 21:00</v>
      </c>
      <c r="K15" s="241"/>
      <c r="L15" s="242"/>
      <c r="M15" s="240" t="str">
        <f>TEXT($G$1+1, "[$-ko-KR]yyyy-mm-dd(ddd) ") &amp; "오전 00:00"</f>
        <v>2021-04-02(금) 오전 00:00</v>
      </c>
      <c r="N15" s="241"/>
      <c r="O15" s="242"/>
      <c r="Q15" s="226"/>
      <c r="R15" s="226"/>
      <c r="S15" s="226"/>
    </row>
    <row r="16" spans="1:19" ht="17.25" customHeight="1" thickBot="1">
      <c r="A16" s="2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26" t="s">
        <v>42</v>
      </c>
      <c r="B37" s="214">
        <v>300000</v>
      </c>
      <c r="C37" s="21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1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36" t="s">
        <v>55</v>
      </c>
      <c r="B42" s="238" t="str">
        <f>TEXT($G$1, "[$-ko-KR]yyyy-mm-dd(ddd) ") &amp; "오전 00:00"</f>
        <v>2021-04-01(목) 오전 00:00</v>
      </c>
      <c r="C42" s="239"/>
      <c r="D42" s="240" t="str">
        <f>TEXT($G$1, "[$-ko-KR]yyyy-mm-dd(ddd) ") &amp; "오후 14:00"</f>
        <v>2021-04-01(목) 오후 14:00</v>
      </c>
      <c r="E42" s="241"/>
      <c r="F42" s="242"/>
      <c r="G42" s="240" t="str">
        <f>TEXT($G$1, "[$-ko-KR]yyyy-mm-dd(ddd) ") &amp; "오후 19:00"</f>
        <v>2021-04-01(목) 오후 19:00</v>
      </c>
      <c r="H42" s="241"/>
      <c r="I42" s="242"/>
      <c r="J42" s="240" t="str">
        <f>TEXT($G$1, "[$-ko-KR]yyyy-mm-dd(ddd) ") &amp; "오후 21:00"</f>
        <v>2021-04-01(목) 오후 21:00</v>
      </c>
      <c r="K42" s="241"/>
      <c r="L42" s="242"/>
      <c r="M42" s="240" t="str">
        <f>TEXT($G$1+1, "[$-ko-KR]yyyy-mm-dd(ddd) ") &amp; "오전 00:00"</f>
        <v>2021-04-02(금) 오전 00:00</v>
      </c>
      <c r="N42" s="241"/>
      <c r="O42" s="242"/>
      <c r="Q42" s="226"/>
      <c r="R42" s="226"/>
      <c r="S42" s="226"/>
    </row>
    <row r="43" spans="1:19" ht="17.25" customHeight="1" thickBot="1">
      <c r="A43" s="237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26" t="s">
        <v>271</v>
      </c>
      <c r="B64" s="214">
        <f>$B$37</f>
        <v>300000</v>
      </c>
      <c r="C64" s="215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1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36" t="s">
        <v>55</v>
      </c>
      <c r="B69" s="238" t="str">
        <f>TEXT($G$1, "[$-ko-KR]yyyy-mm-dd(ddd) ") &amp; "오전 00:00"</f>
        <v>2021-04-01(목) 오전 00:00</v>
      </c>
      <c r="C69" s="239"/>
      <c r="D69" s="240" t="str">
        <f>TEXT($G$1, "[$-ko-KR]yyyy-mm-dd(ddd) ") &amp; "오후 14:00"</f>
        <v>2021-04-01(목) 오후 14:00</v>
      </c>
      <c r="E69" s="241"/>
      <c r="F69" s="242"/>
      <c r="G69" s="240" t="str">
        <f>TEXT($G$1, "[$-ko-KR]yyyy-mm-dd(ddd) ") &amp; "오후 19:00"</f>
        <v>2021-04-01(목) 오후 19:00</v>
      </c>
      <c r="H69" s="241"/>
      <c r="I69" s="242"/>
      <c r="J69" s="240" t="str">
        <f>TEXT($G$1, "[$-ko-KR]yyyy-mm-dd(ddd) ") &amp; "오후 21:00"</f>
        <v>2021-04-01(목) 오후 21:00</v>
      </c>
      <c r="K69" s="241"/>
      <c r="L69" s="242"/>
      <c r="M69" s="240" t="str">
        <f>TEXT($G$1+1, "[$-ko-KR]yyyy-mm-dd(ddd) ") &amp; "오전 00:00"</f>
        <v>2021-04-02(금) 오전 00:00</v>
      </c>
      <c r="N69" s="241"/>
      <c r="O69" s="242"/>
      <c r="Q69" s="226"/>
      <c r="R69" s="226"/>
      <c r="S69" s="226"/>
    </row>
    <row r="70" spans="1:19" ht="17.25" thickBot="1">
      <c r="A70" s="237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26" t="s">
        <v>271</v>
      </c>
      <c r="B91" s="214">
        <f>$B$37</f>
        <v>300000</v>
      </c>
      <c r="C91" s="215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1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36" t="s">
        <v>55</v>
      </c>
      <c r="B96" s="238" t="str">
        <f>TEXT($G$1, "[$-ko-KR]yyyy-mm-dd(ddd) ") &amp; "오전 00:00"</f>
        <v>2021-04-01(목) 오전 00:00</v>
      </c>
      <c r="C96" s="239"/>
      <c r="D96" s="240" t="str">
        <f>TEXT($G$1, "[$-ko-KR]yyyy-mm-dd(ddd) ") &amp; "오후 14:00"</f>
        <v>2021-04-01(목) 오후 14:00</v>
      </c>
      <c r="E96" s="241"/>
      <c r="F96" s="242"/>
      <c r="G96" s="240" t="str">
        <f>TEXT($G$1, "[$-ko-KR]yyyy-mm-dd(ddd) ") &amp; "오후 19:00"</f>
        <v>2021-04-01(목) 오후 19:00</v>
      </c>
      <c r="H96" s="241"/>
      <c r="I96" s="242"/>
      <c r="J96" s="240" t="str">
        <f>TEXT($G$1, "[$-ko-KR]yyyy-mm-dd(ddd) ") &amp; "오후 21:00"</f>
        <v>2021-04-01(목) 오후 21:00</v>
      </c>
      <c r="K96" s="241"/>
      <c r="L96" s="242"/>
      <c r="M96" s="240" t="str">
        <f>TEXT($G$1+1, "[$-ko-KR]yyyy-mm-dd(ddd) ") &amp; "오전 00:00"</f>
        <v>2021-04-02(금) 오전 00:00</v>
      </c>
      <c r="N96" s="241"/>
      <c r="O96" s="242"/>
      <c r="Q96" s="226"/>
      <c r="R96" s="226"/>
      <c r="S96" s="226"/>
    </row>
    <row r="97" spans="1:19" ht="17.25" thickBot="1">
      <c r="A97" s="237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26" t="s">
        <v>271</v>
      </c>
      <c r="B118" s="214">
        <f>$B$37</f>
        <v>300000</v>
      </c>
      <c r="C118" s="215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1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36" t="s">
        <v>55</v>
      </c>
      <c r="B123" s="238" t="str">
        <f>TEXT($G$1, "[$-ko-KR]yyyy-mm-dd(ddd) ") &amp; "오전 00:00"</f>
        <v>2021-04-01(목) 오전 00:00</v>
      </c>
      <c r="C123" s="239"/>
      <c r="D123" s="240" t="str">
        <f>TEXT($G$1, "[$-ko-KR]yyyy-mm-dd(ddd) ") &amp; "오후 14:00"</f>
        <v>2021-04-01(목) 오후 14:00</v>
      </c>
      <c r="E123" s="241"/>
      <c r="F123" s="242"/>
      <c r="G123" s="240" t="str">
        <f>TEXT($G$1, "[$-ko-KR]yyyy-mm-dd(ddd) ") &amp; "오후 19:00"</f>
        <v>2021-04-01(목) 오후 19:00</v>
      </c>
      <c r="H123" s="241"/>
      <c r="I123" s="242"/>
      <c r="J123" s="240" t="str">
        <f>TEXT($G$1, "[$-ko-KR]yyyy-mm-dd(ddd) ") &amp; "오후 21:00"</f>
        <v>2021-04-01(목) 오후 21:00</v>
      </c>
      <c r="K123" s="241"/>
      <c r="L123" s="242"/>
      <c r="M123" s="240" t="str">
        <f>TEXT($G$1+1, "[$-ko-KR]yyyy-mm-dd(ddd) ") &amp; "오전 00:00"</f>
        <v>2021-04-02(금) 오전 00:00</v>
      </c>
      <c r="N123" s="241"/>
      <c r="O123" s="242"/>
      <c r="Q123" s="226"/>
      <c r="R123" s="226"/>
      <c r="S123" s="226"/>
    </row>
    <row r="124" spans="1:19" ht="17.25" thickBot="1">
      <c r="A124" s="237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26" t="s">
        <v>271</v>
      </c>
      <c r="B145" s="214">
        <f>$B$37</f>
        <v>300000</v>
      </c>
      <c r="C145" s="215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1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36" t="s">
        <v>55</v>
      </c>
      <c r="B150" s="238" t="str">
        <f>TEXT($G$1, "[$-ko-KR]yyyy-mm-dd(ddd) ") &amp; "오전 00:00"</f>
        <v>2021-04-01(목) 오전 00:00</v>
      </c>
      <c r="C150" s="239"/>
      <c r="D150" s="240" t="str">
        <f>TEXT($G$1, "[$-ko-KR]yyyy-mm-dd(ddd) ") &amp; "오후 14:00"</f>
        <v>2021-04-01(목) 오후 14:00</v>
      </c>
      <c r="E150" s="241"/>
      <c r="F150" s="242"/>
      <c r="G150" s="240" t="str">
        <f>TEXT($G$1, "[$-ko-KR]yyyy-mm-dd(ddd) ") &amp; "오후 19:00"</f>
        <v>2021-04-01(목) 오후 19:00</v>
      </c>
      <c r="H150" s="241"/>
      <c r="I150" s="242"/>
      <c r="J150" s="240" t="str">
        <f>TEXT($G$1, "[$-ko-KR]yyyy-mm-dd(ddd) ") &amp; "오후 21:00"</f>
        <v>2021-04-01(목) 오후 21:00</v>
      </c>
      <c r="K150" s="241"/>
      <c r="L150" s="242"/>
      <c r="M150" s="240" t="str">
        <f>TEXT($G$1+1, "[$-ko-KR]yyyy-mm-dd(ddd) ") &amp; "오전 00:00"</f>
        <v>2021-04-02(금) 오전 00:00</v>
      </c>
      <c r="N150" s="241"/>
      <c r="O150" s="242"/>
      <c r="Q150" s="226"/>
      <c r="R150" s="226"/>
      <c r="S150" s="226"/>
    </row>
    <row r="151" spans="1:19" ht="17.25" thickBot="1">
      <c r="A151" s="237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26" t="s">
        <v>271</v>
      </c>
      <c r="B172" s="214">
        <f>$B$37</f>
        <v>300000</v>
      </c>
      <c r="C172" s="215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1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36" t="s">
        <v>55</v>
      </c>
      <c r="B177" s="238" t="str">
        <f>TEXT($G$1, "[$-ko-KR]yyyy-mm-dd(ddd) ") &amp; "오전 00:00"</f>
        <v>2021-04-01(목) 오전 00:00</v>
      </c>
      <c r="C177" s="239"/>
      <c r="D177" s="240" t="str">
        <f>TEXT($G$1, "[$-ko-KR]yyyy-mm-dd(ddd) ") &amp; "오후 14:00"</f>
        <v>2021-04-01(목) 오후 14:00</v>
      </c>
      <c r="E177" s="241"/>
      <c r="F177" s="242"/>
      <c r="G177" s="240" t="str">
        <f>TEXT($G$1, "[$-ko-KR]yyyy-mm-dd(ddd) ") &amp; "오후 19:00"</f>
        <v>2021-04-01(목) 오후 19:00</v>
      </c>
      <c r="H177" s="241"/>
      <c r="I177" s="242"/>
      <c r="J177" s="240" t="str">
        <f>TEXT($G$1, "[$-ko-KR]yyyy-mm-dd(ddd) ") &amp; "오후 21:00"</f>
        <v>2021-04-01(목) 오후 21:00</v>
      </c>
      <c r="K177" s="241"/>
      <c r="L177" s="242"/>
      <c r="M177" s="240" t="str">
        <f>TEXT($G$1+1, "[$-ko-KR]yyyy-mm-dd(ddd) ") &amp; "오전 00:00"</f>
        <v>2021-04-02(금) 오전 00:00</v>
      </c>
      <c r="N177" s="241"/>
      <c r="O177" s="242"/>
      <c r="Q177" s="226"/>
      <c r="R177" s="226"/>
      <c r="S177" s="226"/>
    </row>
    <row r="178" spans="1:19" ht="17.25" thickBot="1">
      <c r="A178" s="237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26" t="s">
        <v>271</v>
      </c>
      <c r="B199" s="214">
        <f>$B$37</f>
        <v>300000</v>
      </c>
      <c r="C199" s="215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74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74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74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74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73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73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73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73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73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73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733" priority="157">
      <formula>AND($N17 &gt; 0, ISNUMBER($N17))</formula>
    </cfRule>
    <cfRule type="expression" dxfId="2732" priority="158">
      <formula>AND($N17 = 0 * ISNUMBER($N17))</formula>
    </cfRule>
    <cfRule type="expression" dxfId="2731" priority="159">
      <formula>AND($N17 &lt; 0, ISNUMBER($N17))</formula>
    </cfRule>
  </conditionalFormatting>
  <conditionalFormatting sqref="A17:F36">
    <cfRule type="expression" dxfId="2730" priority="166">
      <formula>AND($E17 &gt; 0, ISNUMBER($E17))</formula>
    </cfRule>
    <cfRule type="expression" dxfId="2729" priority="167">
      <formula>AND($E17 = 0 * ISNUMBER($E17))</formula>
    </cfRule>
    <cfRule type="expression" dxfId="2728" priority="168">
      <formula>AND($E17 &lt; 0, ISNUMBER($E17))</formula>
    </cfRule>
  </conditionalFormatting>
  <conditionalFormatting sqref="A17:C36 G17:I36">
    <cfRule type="expression" dxfId="2727" priority="163">
      <formula>AND($H17 &gt; 0, ISNUMBER($H17))</formula>
    </cfRule>
    <cfRule type="expression" dxfId="2726" priority="164">
      <formula>AND($H17 = 0 * ISNUMBER($H17))</formula>
    </cfRule>
    <cfRule type="expression" dxfId="2725" priority="165">
      <formula>AND($H17 &lt; 0, ISNUMBER($H17))</formula>
    </cfRule>
  </conditionalFormatting>
  <conditionalFormatting sqref="A17:C36 J17:L36">
    <cfRule type="expression" dxfId="2724" priority="160">
      <formula>AND($K17 &gt; 0, ISNUMBER($K17))</formula>
    </cfRule>
    <cfRule type="expression" dxfId="2723" priority="161">
      <formula>AND($K17 = 0 * ISNUMBER($K17))</formula>
    </cfRule>
    <cfRule type="expression" dxfId="2722" priority="162">
      <formula>AND($K17 &lt; 0, ISNUMBER($K17))</formula>
    </cfRule>
  </conditionalFormatting>
  <conditionalFormatting sqref="D15:F16 E37:F37">
    <cfRule type="expression" dxfId="2721" priority="154">
      <formula>$E$37 &gt; 0</formula>
    </cfRule>
    <cfRule type="expression" dxfId="2720" priority="155">
      <formula>$E$37 = 0</formula>
    </cfRule>
    <cfRule type="expression" dxfId="2719" priority="156">
      <formula>$E$37 &lt; 0</formula>
    </cfRule>
  </conditionalFormatting>
  <conditionalFormatting sqref="G15:I16 H37:I37">
    <cfRule type="expression" dxfId="2718" priority="151">
      <formula>$H$37 &gt; 0</formula>
    </cfRule>
    <cfRule type="expression" dxfId="2717" priority="152">
      <formula>$H$37 = 0</formula>
    </cfRule>
    <cfRule type="expression" dxfId="2716" priority="153">
      <formula>$H$37 &lt; 0</formula>
    </cfRule>
  </conditionalFormatting>
  <conditionalFormatting sqref="J15:L16 K37:L37">
    <cfRule type="expression" dxfId="2715" priority="148">
      <formula>$K$37 &gt; 0</formula>
    </cfRule>
    <cfRule type="expression" dxfId="2714" priority="149">
      <formula>$K$37 = 0</formula>
    </cfRule>
    <cfRule type="expression" dxfId="2713" priority="150">
      <formula>$K$37 &lt; 0</formula>
    </cfRule>
  </conditionalFormatting>
  <conditionalFormatting sqref="M15:O16 N37:O37">
    <cfRule type="expression" dxfId="2712" priority="145">
      <formula>$N$37 &gt; 0</formula>
    </cfRule>
    <cfRule type="expression" dxfId="2711" priority="146">
      <formula>$N$37 = 0</formula>
    </cfRule>
    <cfRule type="expression" dxfId="2710" priority="147">
      <formula>$N$37 &lt; 0</formula>
    </cfRule>
  </conditionalFormatting>
  <conditionalFormatting sqref="A44:C63 M44:O63">
    <cfRule type="expression" dxfId="2709" priority="133">
      <formula>AND($N44 &gt; 0, ISNUMBER($N44))</formula>
    </cfRule>
    <cfRule type="expression" dxfId="2708" priority="134">
      <formula>AND($N44 = 0 * ISNUMBER($N44))</formula>
    </cfRule>
    <cfRule type="expression" dxfId="2707" priority="135">
      <formula>AND($N44 &lt; 0, ISNUMBER($N44))</formula>
    </cfRule>
  </conditionalFormatting>
  <conditionalFormatting sqref="A44:F63">
    <cfRule type="expression" dxfId="2706" priority="142">
      <formula>AND($E44 &gt; 0, ISNUMBER($E44))</formula>
    </cfRule>
    <cfRule type="expression" dxfId="2705" priority="143">
      <formula>AND($E44 = 0 * ISNUMBER($E44))</formula>
    </cfRule>
    <cfRule type="expression" dxfId="2704" priority="144">
      <formula>AND($E44 &lt; 0, ISNUMBER($E44))</formula>
    </cfRule>
  </conditionalFormatting>
  <conditionalFormatting sqref="A44:C63 G44:I63">
    <cfRule type="expression" dxfId="2703" priority="139">
      <formula>AND($H44 &gt; 0, ISNUMBER($H44))</formula>
    </cfRule>
    <cfRule type="expression" dxfId="2702" priority="140">
      <formula>AND($H44 = 0 * ISNUMBER($H44))</formula>
    </cfRule>
    <cfRule type="expression" dxfId="2701" priority="141">
      <formula>AND($H44 &lt; 0, ISNUMBER($H44))</formula>
    </cfRule>
  </conditionalFormatting>
  <conditionalFormatting sqref="A44:C63 J44:L63">
    <cfRule type="expression" dxfId="2700" priority="136">
      <formula>AND($K44 &gt; 0, ISNUMBER($K44))</formula>
    </cfRule>
    <cfRule type="expression" dxfId="2699" priority="137">
      <formula>AND($K44 = 0 * ISNUMBER($K44))</formula>
    </cfRule>
    <cfRule type="expression" dxfId="2698" priority="138">
      <formula>AND($K44 &lt; 0, ISNUMBER($K44))</formula>
    </cfRule>
  </conditionalFormatting>
  <conditionalFormatting sqref="D42:F43 E64:F64">
    <cfRule type="expression" dxfId="2697" priority="130">
      <formula>$E$64 &gt; 0</formula>
    </cfRule>
    <cfRule type="expression" dxfId="2696" priority="131">
      <formula>$E$64 = 0</formula>
    </cfRule>
    <cfRule type="expression" dxfId="2695" priority="132">
      <formula>$E$64 &lt; 0</formula>
    </cfRule>
  </conditionalFormatting>
  <conditionalFormatting sqref="G42:I43 H64:I64">
    <cfRule type="expression" dxfId="2694" priority="127">
      <formula>$H$64 &gt; 0</formula>
    </cfRule>
    <cfRule type="expression" dxfId="2693" priority="128">
      <formula>$H$64 = 0</formula>
    </cfRule>
    <cfRule type="expression" dxfId="2692" priority="129">
      <formula>$H$64 &lt; 0</formula>
    </cfRule>
  </conditionalFormatting>
  <conditionalFormatting sqref="J42:L43 K64:L64">
    <cfRule type="expression" dxfId="2691" priority="124">
      <formula>$K$64 &gt; 0</formula>
    </cfRule>
    <cfRule type="expression" dxfId="2690" priority="125">
      <formula>$K$64 = 0</formula>
    </cfRule>
    <cfRule type="expression" dxfId="2689" priority="126">
      <formula>$K$64 &lt; 0</formula>
    </cfRule>
  </conditionalFormatting>
  <conditionalFormatting sqref="M42:O43 N64:O64">
    <cfRule type="expression" dxfId="2688" priority="121">
      <formula>$N$64 &gt; 0</formula>
    </cfRule>
    <cfRule type="expression" dxfId="2687" priority="122">
      <formula>$N$64 = 0</formula>
    </cfRule>
    <cfRule type="expression" dxfId="2686" priority="123">
      <formula>$N$64 &lt; 0</formula>
    </cfRule>
  </conditionalFormatting>
  <conditionalFormatting sqref="A71:C90 M71:O90">
    <cfRule type="expression" dxfId="2685" priority="109">
      <formula>AND($N71 &gt; 0, ISNUMBER($N71))</formula>
    </cfRule>
    <cfRule type="expression" dxfId="2684" priority="110">
      <formula>AND($N71 = 0 * ISNUMBER($N71))</formula>
    </cfRule>
    <cfRule type="expression" dxfId="2683" priority="111">
      <formula>AND($N71 &lt; 0, ISNUMBER($N71))</formula>
    </cfRule>
  </conditionalFormatting>
  <conditionalFormatting sqref="A71:F90">
    <cfRule type="expression" dxfId="2682" priority="118">
      <formula>AND($E71 &gt; 0, ISNUMBER($E71))</formula>
    </cfRule>
    <cfRule type="expression" dxfId="2681" priority="119">
      <formula>AND($E71 = 0 * ISNUMBER($E71))</formula>
    </cfRule>
    <cfRule type="expression" dxfId="2680" priority="120">
      <formula>AND($E71 &lt; 0, ISNUMBER($E71))</formula>
    </cfRule>
  </conditionalFormatting>
  <conditionalFormatting sqref="A71:C90 G71:I90">
    <cfRule type="expression" dxfId="2679" priority="115">
      <formula>AND($H71 &gt; 0, ISNUMBER($H71))</formula>
    </cfRule>
    <cfRule type="expression" dxfId="2678" priority="116">
      <formula>AND($H71 = 0 * ISNUMBER($H71))</formula>
    </cfRule>
    <cfRule type="expression" dxfId="2677" priority="117">
      <formula>AND($H71 &lt; 0, ISNUMBER($H71))</formula>
    </cfRule>
  </conditionalFormatting>
  <conditionalFormatting sqref="A71:C90 J71:L90">
    <cfRule type="expression" dxfId="2676" priority="112">
      <formula>AND($K71 &gt; 0, ISNUMBER($K71))</formula>
    </cfRule>
    <cfRule type="expression" dxfId="2675" priority="113">
      <formula>AND($K71 = 0 * ISNUMBER($K71))</formula>
    </cfRule>
    <cfRule type="expression" dxfId="2674" priority="114">
      <formula>AND($K71 &lt; 0, ISNUMBER($K71))</formula>
    </cfRule>
  </conditionalFormatting>
  <conditionalFormatting sqref="D69:F70 E91:F91">
    <cfRule type="expression" dxfId="2673" priority="106">
      <formula>$E$91 &gt; 0</formula>
    </cfRule>
    <cfRule type="expression" dxfId="2672" priority="107">
      <formula>$E$91 = 0</formula>
    </cfRule>
    <cfRule type="expression" dxfId="2671" priority="108">
      <formula>$E$91 &lt; 0</formula>
    </cfRule>
  </conditionalFormatting>
  <conditionalFormatting sqref="G69:I70 H91:I91">
    <cfRule type="expression" dxfId="2670" priority="103">
      <formula>$H$91 &gt; 0</formula>
    </cfRule>
    <cfRule type="expression" dxfId="2669" priority="104">
      <formula>$H$91 = 0</formula>
    </cfRule>
    <cfRule type="expression" dxfId="2668" priority="105">
      <formula>$H$91 &lt; 0</formula>
    </cfRule>
  </conditionalFormatting>
  <conditionalFormatting sqref="J69:L70 K91:L91">
    <cfRule type="expression" dxfId="2667" priority="100">
      <formula>$K$91 &gt; 0</formula>
    </cfRule>
    <cfRule type="expression" dxfId="2666" priority="101">
      <formula>$K$91 = 0</formula>
    </cfRule>
    <cfRule type="expression" dxfId="2665" priority="102">
      <formula>$K$91 &lt; 0</formula>
    </cfRule>
  </conditionalFormatting>
  <conditionalFormatting sqref="M69:O70 N91:O91">
    <cfRule type="expression" dxfId="2664" priority="97">
      <formula>$N$91 &gt; 0</formula>
    </cfRule>
    <cfRule type="expression" dxfId="2663" priority="98">
      <formula>$N$91 = 0</formula>
    </cfRule>
    <cfRule type="expression" dxfId="2662" priority="99">
      <formula>$N$91 &lt; 0</formula>
    </cfRule>
  </conditionalFormatting>
  <conditionalFormatting sqref="A98:C117 M98:O117">
    <cfRule type="expression" dxfId="2661" priority="85">
      <formula>AND($N98 &gt; 0, ISNUMBER($N98))</formula>
    </cfRule>
    <cfRule type="expression" dxfId="2660" priority="86">
      <formula>AND($N98 = 0 * ISNUMBER($N98))</formula>
    </cfRule>
    <cfRule type="expression" dxfId="2659" priority="87">
      <formula>AND($N98 &lt; 0, ISNUMBER($N98))</formula>
    </cfRule>
  </conditionalFormatting>
  <conditionalFormatting sqref="A98:F117">
    <cfRule type="expression" dxfId="2658" priority="94">
      <formula>AND($E98 &gt; 0, ISNUMBER($E98))</formula>
    </cfRule>
    <cfRule type="expression" dxfId="2657" priority="95">
      <formula>AND($E98 = 0 * ISNUMBER($E98))</formula>
    </cfRule>
    <cfRule type="expression" dxfId="2656" priority="96">
      <formula>AND($E98 &lt; 0, ISNUMBER($E98))</formula>
    </cfRule>
  </conditionalFormatting>
  <conditionalFormatting sqref="A98:C117 G98:I117">
    <cfRule type="expression" dxfId="2655" priority="91">
      <formula>AND($H98 &gt; 0, ISNUMBER($H98))</formula>
    </cfRule>
    <cfRule type="expression" dxfId="2654" priority="92">
      <formula>AND($H98 = 0 * ISNUMBER($H98))</formula>
    </cfRule>
    <cfRule type="expression" dxfId="2653" priority="93">
      <formula>AND($H98 &lt; 0, ISNUMBER($H98))</formula>
    </cfRule>
  </conditionalFormatting>
  <conditionalFormatting sqref="A98:C117 J98:L117">
    <cfRule type="expression" dxfId="2652" priority="88">
      <formula>AND($K98 &gt; 0, ISNUMBER($K98))</formula>
    </cfRule>
    <cfRule type="expression" dxfId="2651" priority="89">
      <formula>AND($K98 = 0 * ISNUMBER($K98))</formula>
    </cfRule>
    <cfRule type="expression" dxfId="2650" priority="90">
      <formula>AND($K98 &lt; 0, ISNUMBER($K98))</formula>
    </cfRule>
  </conditionalFormatting>
  <conditionalFormatting sqref="D96:F97 E118:F118">
    <cfRule type="expression" dxfId="2649" priority="82">
      <formula>$E$118 &gt; 0</formula>
    </cfRule>
    <cfRule type="expression" dxfId="2648" priority="83">
      <formula>$E$118 = 0</formula>
    </cfRule>
    <cfRule type="expression" dxfId="2647" priority="84">
      <formula>$E$118 &lt; 0</formula>
    </cfRule>
  </conditionalFormatting>
  <conditionalFormatting sqref="G96:I97 H118:I118">
    <cfRule type="expression" dxfId="2646" priority="79">
      <formula>$H$118 &gt; 0</formula>
    </cfRule>
    <cfRule type="expression" dxfId="2645" priority="80">
      <formula>$H$118 = 0</formula>
    </cfRule>
    <cfRule type="expression" dxfId="2644" priority="81">
      <formula>$H$118 &lt; 0</formula>
    </cfRule>
  </conditionalFormatting>
  <conditionalFormatting sqref="J96:L97 K118:L118">
    <cfRule type="expression" dxfId="2643" priority="76">
      <formula>$K$118 &gt; 0</formula>
    </cfRule>
    <cfRule type="expression" dxfId="2642" priority="77">
      <formula>$K$118 = 0</formula>
    </cfRule>
    <cfRule type="expression" dxfId="2641" priority="78">
      <formula>$K$118 &lt; 0</formula>
    </cfRule>
  </conditionalFormatting>
  <conditionalFormatting sqref="M96:O97 N118:O118">
    <cfRule type="expression" dxfId="2640" priority="73">
      <formula>$N$118 &gt; 0</formula>
    </cfRule>
    <cfRule type="expression" dxfId="2639" priority="74">
      <formula>$N$118 = 0</formula>
    </cfRule>
    <cfRule type="expression" dxfId="2638" priority="75">
      <formula>$N$118 &lt; 0</formula>
    </cfRule>
  </conditionalFormatting>
  <conditionalFormatting sqref="A125:C144 M125:O144">
    <cfRule type="expression" dxfId="2637" priority="61">
      <formula>AND($N125 &gt; 0, ISNUMBER($N125))</formula>
    </cfRule>
    <cfRule type="expression" dxfId="2636" priority="62">
      <formula>AND($N125 = 0 * ISNUMBER($N125))</formula>
    </cfRule>
    <cfRule type="expression" dxfId="2635" priority="63">
      <formula>AND($N125 &lt; 0, ISNUMBER($N125))</formula>
    </cfRule>
  </conditionalFormatting>
  <conditionalFormatting sqref="A125:F144">
    <cfRule type="expression" dxfId="2634" priority="70">
      <formula>AND($E125 &gt; 0, ISNUMBER($E125))</formula>
    </cfRule>
    <cfRule type="expression" dxfId="2633" priority="71">
      <formula>AND($E125 = 0 * ISNUMBER($E125))</formula>
    </cfRule>
    <cfRule type="expression" dxfId="2632" priority="72">
      <formula>AND($E125 &lt; 0, ISNUMBER($E125))</formula>
    </cfRule>
  </conditionalFormatting>
  <conditionalFormatting sqref="A125:C144 G125:I144">
    <cfRule type="expression" dxfId="2631" priority="67">
      <formula>AND($H125 &gt; 0, ISNUMBER($H125))</formula>
    </cfRule>
    <cfRule type="expression" dxfId="2630" priority="68">
      <formula>AND($H125 = 0 * ISNUMBER($H125))</formula>
    </cfRule>
    <cfRule type="expression" dxfId="2629" priority="69">
      <formula>AND($H125 &lt; 0, ISNUMBER($H125))</formula>
    </cfRule>
  </conditionalFormatting>
  <conditionalFormatting sqref="A125:C144 J125:L144">
    <cfRule type="expression" dxfId="2628" priority="64">
      <formula>AND($K125 &gt; 0, ISNUMBER($K125))</formula>
    </cfRule>
    <cfRule type="expression" dxfId="2627" priority="65">
      <formula>AND($K125 = 0 * ISNUMBER($K125))</formula>
    </cfRule>
    <cfRule type="expression" dxfId="2626" priority="66">
      <formula>AND($K125 &lt; 0, ISNUMBER($K125))</formula>
    </cfRule>
  </conditionalFormatting>
  <conditionalFormatting sqref="D123:F124 E145:F145">
    <cfRule type="expression" dxfId="2625" priority="58">
      <formula>$E$145 &gt; 0</formula>
    </cfRule>
    <cfRule type="expression" dxfId="2624" priority="59">
      <formula>$E$145 = 0</formula>
    </cfRule>
    <cfRule type="expression" dxfId="2623" priority="60">
      <formula>$E$145 &lt; 0</formula>
    </cfRule>
  </conditionalFormatting>
  <conditionalFormatting sqref="G123:I124 H145:I145">
    <cfRule type="expression" dxfId="2622" priority="55">
      <formula>$H$145 &gt; 0</formula>
    </cfRule>
    <cfRule type="expression" dxfId="2621" priority="56">
      <formula>$H$145 = 0</formula>
    </cfRule>
    <cfRule type="expression" dxfId="2620" priority="57">
      <formula>$H$145 &lt; 0</formula>
    </cfRule>
  </conditionalFormatting>
  <conditionalFormatting sqref="J123:L124 K145:L145">
    <cfRule type="expression" dxfId="2619" priority="52">
      <formula>$K$145 &gt; 0</formula>
    </cfRule>
    <cfRule type="expression" dxfId="2618" priority="53">
      <formula>$K$145 = 0</formula>
    </cfRule>
    <cfRule type="expression" dxfId="2617" priority="54">
      <formula>$K$145 &lt; 0</formula>
    </cfRule>
  </conditionalFormatting>
  <conditionalFormatting sqref="M123:O124 N145:O145">
    <cfRule type="expression" dxfId="2616" priority="49">
      <formula>$N$145 &gt; 0</formula>
    </cfRule>
    <cfRule type="expression" dxfId="2615" priority="50">
      <formula>$N$145 = 0</formula>
    </cfRule>
    <cfRule type="expression" dxfId="2614" priority="51">
      <formula>$N$145 &lt; 0</formula>
    </cfRule>
  </conditionalFormatting>
  <conditionalFormatting sqref="A152:C171 M152:O171">
    <cfRule type="expression" dxfId="2613" priority="37">
      <formula>AND($N152 &gt; 0, ISNUMBER($N152))</formula>
    </cfRule>
    <cfRule type="expression" dxfId="2612" priority="38">
      <formula>AND($N152 = 0 * ISNUMBER($N152))</formula>
    </cfRule>
    <cfRule type="expression" dxfId="2611" priority="39">
      <formula>AND($N152 &lt; 0, ISNUMBER($N152))</formula>
    </cfRule>
  </conditionalFormatting>
  <conditionalFormatting sqref="A152:F171">
    <cfRule type="expression" dxfId="2610" priority="46">
      <formula>AND($E152 &gt; 0, ISNUMBER($E152))</formula>
    </cfRule>
    <cfRule type="expression" dxfId="2609" priority="47">
      <formula>AND($E152 = 0 * ISNUMBER($E152))</formula>
    </cfRule>
    <cfRule type="expression" dxfId="2608" priority="48">
      <formula>AND($E152 &lt; 0, ISNUMBER($E152))</formula>
    </cfRule>
  </conditionalFormatting>
  <conditionalFormatting sqref="A152:C171 G152:I171">
    <cfRule type="expression" dxfId="2607" priority="43">
      <formula>AND($H152 &gt; 0, ISNUMBER($H152))</formula>
    </cfRule>
    <cfRule type="expression" dxfId="2606" priority="44">
      <formula>AND($H152 = 0 * ISNUMBER($H152))</formula>
    </cfRule>
    <cfRule type="expression" dxfId="2605" priority="45">
      <formula>AND($H152 &lt; 0, ISNUMBER($H152))</formula>
    </cfRule>
  </conditionalFormatting>
  <conditionalFormatting sqref="A152:C171 J152:L171">
    <cfRule type="expression" dxfId="2604" priority="40">
      <formula>AND($K152 &gt; 0, ISNUMBER($K152))</formula>
    </cfRule>
    <cfRule type="expression" dxfId="2603" priority="41">
      <formula>AND($K152 = 0 * ISNUMBER($K152))</formula>
    </cfRule>
    <cfRule type="expression" dxfId="2602" priority="42">
      <formula>AND($K152 &lt; 0, ISNUMBER($K152))</formula>
    </cfRule>
  </conditionalFormatting>
  <conditionalFormatting sqref="D150:F151 E172:F172">
    <cfRule type="expression" dxfId="2601" priority="34">
      <formula>$E$172 &gt; 0</formula>
    </cfRule>
    <cfRule type="expression" dxfId="2600" priority="35">
      <formula>$E$172 = 0</formula>
    </cfRule>
    <cfRule type="expression" dxfId="2599" priority="36">
      <formula>$E$172 &lt; 0</formula>
    </cfRule>
  </conditionalFormatting>
  <conditionalFormatting sqref="G150:I151 H172:I172">
    <cfRule type="expression" dxfId="2598" priority="31">
      <formula>$H$172 &gt; 0</formula>
    </cfRule>
    <cfRule type="expression" dxfId="2597" priority="32">
      <formula>$H$172 = 0</formula>
    </cfRule>
    <cfRule type="expression" dxfId="2596" priority="33">
      <formula>$H$172 &lt; 0</formula>
    </cfRule>
  </conditionalFormatting>
  <conditionalFormatting sqref="J150:L151 K172:L172">
    <cfRule type="expression" dxfId="2595" priority="28">
      <formula>$K$172 &gt; 0</formula>
    </cfRule>
    <cfRule type="expression" dxfId="2594" priority="29">
      <formula>$K$172 = 0</formula>
    </cfRule>
    <cfRule type="expression" dxfId="2593" priority="30">
      <formula>$K$172 &lt; 0</formula>
    </cfRule>
  </conditionalFormatting>
  <conditionalFormatting sqref="M150:O151 N172:O172">
    <cfRule type="expression" dxfId="2592" priority="25">
      <formula>$N$172 &gt; 0</formula>
    </cfRule>
    <cfRule type="expression" dxfId="2591" priority="26">
      <formula>$N$172 = 0</formula>
    </cfRule>
    <cfRule type="expression" dxfId="2590" priority="27">
      <formula>$N$172 &lt; 0</formula>
    </cfRule>
  </conditionalFormatting>
  <conditionalFormatting sqref="A179:C198 M179:O198">
    <cfRule type="expression" dxfId="2589" priority="13">
      <formula>AND($N179 &gt; 0, ISNUMBER($N179))</formula>
    </cfRule>
    <cfRule type="expression" dxfId="2588" priority="14">
      <formula>AND($N179 = 0 * ISNUMBER($N179))</formula>
    </cfRule>
    <cfRule type="expression" dxfId="2587" priority="15">
      <formula>AND($N179 &lt; 0, ISNUMBER($N179))</formula>
    </cfRule>
  </conditionalFormatting>
  <conditionalFormatting sqref="A179:F198">
    <cfRule type="expression" dxfId="2586" priority="22">
      <formula>AND($E179 &gt; 0, ISNUMBER($E179))</formula>
    </cfRule>
    <cfRule type="expression" dxfId="2585" priority="23">
      <formula>AND($E179 = 0 * ISNUMBER($E179))</formula>
    </cfRule>
    <cfRule type="expression" dxfId="2584" priority="24">
      <formula>AND($E179 &lt; 0, ISNUMBER($E179))</formula>
    </cfRule>
  </conditionalFormatting>
  <conditionalFormatting sqref="A179:C198 G179:I198">
    <cfRule type="expression" dxfId="2583" priority="19">
      <formula>AND($H179 &gt; 0, ISNUMBER($H179))</formula>
    </cfRule>
    <cfRule type="expression" dxfId="2582" priority="20">
      <formula>AND($H179 = 0 * ISNUMBER($H179))</formula>
    </cfRule>
    <cfRule type="expression" dxfId="2581" priority="21">
      <formula>AND($H179 &lt; 0, ISNUMBER($H179))</formula>
    </cfRule>
  </conditionalFormatting>
  <conditionalFormatting sqref="A179:C198 J179:L198">
    <cfRule type="expression" dxfId="2580" priority="16">
      <formula>AND($K179 &gt; 0, ISNUMBER($K179))</formula>
    </cfRule>
    <cfRule type="expression" dxfId="2579" priority="17">
      <formula>AND($K179 = 0 * ISNUMBER($K179))</formula>
    </cfRule>
    <cfRule type="expression" dxfId="2578" priority="18">
      <formula>AND($K179 &lt; 0, ISNUMBER($K179))</formula>
    </cfRule>
  </conditionalFormatting>
  <conditionalFormatting sqref="D177:F178 E199:F199">
    <cfRule type="expression" dxfId="2577" priority="10">
      <formula>$E$199 &gt; 0</formula>
    </cfRule>
    <cfRule type="expression" dxfId="2576" priority="11">
      <formula>$E$199 = 0</formula>
    </cfRule>
    <cfRule type="expression" dxfId="2575" priority="12">
      <formula>$E$199 &lt; 0</formula>
    </cfRule>
  </conditionalFormatting>
  <conditionalFormatting sqref="G177:I178 H199:I199">
    <cfRule type="expression" dxfId="2574" priority="7">
      <formula>$H$199 &gt; 0</formula>
    </cfRule>
    <cfRule type="expression" dxfId="2573" priority="8">
      <formula>$H$199 = 0</formula>
    </cfRule>
    <cfRule type="expression" dxfId="2572" priority="9">
      <formula>$H$199 &lt; 0</formula>
    </cfRule>
  </conditionalFormatting>
  <conditionalFormatting sqref="J177:L178 K199:L199">
    <cfRule type="expression" dxfId="2571" priority="4">
      <formula>$K$199 &gt; 0</formula>
    </cfRule>
    <cfRule type="expression" dxfId="2570" priority="5">
      <formula>$K$199 = 0</formula>
    </cfRule>
    <cfRule type="expression" dxfId="2569" priority="6">
      <formula>$K$199 &lt; 0</formula>
    </cfRule>
  </conditionalFormatting>
  <conditionalFormatting sqref="M177:O178 N199:O199">
    <cfRule type="expression" dxfId="2568" priority="1">
      <formula>$N$199 &gt; 0</formula>
    </cfRule>
    <cfRule type="expression" dxfId="2567" priority="2">
      <formula>$N$199 = 0</formula>
    </cfRule>
    <cfRule type="expression" dxfId="256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44378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16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2021-07-01(목) 오전 00:00</v>
      </c>
      <c r="C15" s="266"/>
      <c r="D15" s="240" t="str">
        <f>TEXT($G$1, "[$-ko-KR]yyyy-mm-dd(ddd) ") &amp; "오후 14:00"</f>
        <v>2021-07-01(목) 오후 14:00</v>
      </c>
      <c r="E15" s="241"/>
      <c r="F15" s="242"/>
      <c r="G15" s="240" t="str">
        <f>TEXT($G$1, "[$-ko-KR]yyyy-mm-dd(ddd) ") &amp; "오후 19:00"</f>
        <v>2021-07-01(목) 오후 19:00</v>
      </c>
      <c r="H15" s="241"/>
      <c r="I15" s="242"/>
      <c r="J15" s="240" t="str">
        <f>TEXT($G$1, "[$-ko-KR]yyyy-mm-dd(ddd) ") &amp; "오후 21:00"</f>
        <v>2021-07-01(목) 오후 21:00</v>
      </c>
      <c r="K15" s="241"/>
      <c r="L15" s="242"/>
      <c r="M15" s="240" t="str">
        <f>TEXT($G$1+1, "[$-ko-KR]yyyy-mm-dd(ddd) ") &amp; "오전 00:00"</f>
        <v>2021-07-02(금)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16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2021-07-01(목) 오전 00:00</v>
      </c>
      <c r="C42" s="268"/>
      <c r="D42" s="240" t="str">
        <f>TEXT($G$1, "[$-ko-KR]yyyy-mm-dd(ddd) ") &amp; "오후 14:00"</f>
        <v>2021-07-01(목) 오후 14:00</v>
      </c>
      <c r="E42" s="241"/>
      <c r="F42" s="242"/>
      <c r="G42" s="240" t="str">
        <f>TEXT($G$1, "[$-ko-KR]yyyy-mm-dd(ddd) ") &amp; "오후 19:00"</f>
        <v>2021-07-01(목) 오후 19:00</v>
      </c>
      <c r="H42" s="241"/>
      <c r="I42" s="242"/>
      <c r="J42" s="240" t="str">
        <f>TEXT($G$1, "[$-ko-KR]yyyy-mm-dd(ddd) ") &amp; "오후 21:00"</f>
        <v>2021-07-01(목) 오후 21:00</v>
      </c>
      <c r="K42" s="241"/>
      <c r="L42" s="242"/>
      <c r="M42" s="240" t="str">
        <f>TEXT($G$1+1, "[$-ko-KR]yyyy-mm-dd(ddd) ") &amp; "오전 00:00"</f>
        <v>2021-07-02(금)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16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2021-07-01(목) 오전 00:00</v>
      </c>
      <c r="C69" s="268"/>
      <c r="D69" s="240" t="str">
        <f>TEXT($G$1, "[$-ko-KR]yyyy-mm-dd(ddd) ") &amp; "오후 14:00"</f>
        <v>2021-07-01(목) 오후 14:00</v>
      </c>
      <c r="E69" s="241"/>
      <c r="F69" s="242"/>
      <c r="G69" s="240" t="str">
        <f>TEXT($G$1, "[$-ko-KR]yyyy-mm-dd(ddd) ") &amp; "오후 19:00"</f>
        <v>2021-07-01(목) 오후 19:00</v>
      </c>
      <c r="H69" s="241"/>
      <c r="I69" s="242"/>
      <c r="J69" s="240" t="str">
        <f>TEXT($G$1, "[$-ko-KR]yyyy-mm-dd(ddd) ") &amp; "오후 21:00"</f>
        <v>2021-07-01(목) 오후 21:00</v>
      </c>
      <c r="K69" s="241"/>
      <c r="L69" s="242"/>
      <c r="M69" s="240" t="str">
        <f>TEXT($G$1+1, "[$-ko-KR]yyyy-mm-dd(ddd) ") &amp; "오전 00:00"</f>
        <v>2021-07-02(금)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16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2021-07-01(목) 오전 00:00</v>
      </c>
      <c r="C96" s="268"/>
      <c r="D96" s="240" t="str">
        <f>TEXT($G$1, "[$-ko-KR]yyyy-mm-dd(ddd) ") &amp; "오후 14:00"</f>
        <v>2021-07-01(목) 오후 14:00</v>
      </c>
      <c r="E96" s="241"/>
      <c r="F96" s="242"/>
      <c r="G96" s="240" t="str">
        <f>TEXT($G$1, "[$-ko-KR]yyyy-mm-dd(ddd) ") &amp; "오후 19:00"</f>
        <v>2021-07-01(목) 오후 19:00</v>
      </c>
      <c r="H96" s="241"/>
      <c r="I96" s="242"/>
      <c r="J96" s="240" t="str">
        <f>TEXT($G$1, "[$-ko-KR]yyyy-mm-dd(ddd) ") &amp; "오후 21:00"</f>
        <v>2021-07-01(목) 오후 21:00</v>
      </c>
      <c r="K96" s="241"/>
      <c r="L96" s="242"/>
      <c r="M96" s="240" t="str">
        <f>TEXT($G$1+1, "[$-ko-KR]yyyy-mm-dd(ddd) ") &amp; "오전 00:00"</f>
        <v>2021-07-02(금)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16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2021-07-01(목) 오전 00:00</v>
      </c>
      <c r="C123" s="268"/>
      <c r="D123" s="240" t="str">
        <f>TEXT($G$1, "[$-ko-KR]yyyy-mm-dd(ddd) ") &amp; "오후 14:00"</f>
        <v>2021-07-01(목) 오후 14:00</v>
      </c>
      <c r="E123" s="241"/>
      <c r="F123" s="242"/>
      <c r="G123" s="240" t="str">
        <f>TEXT($G$1, "[$-ko-KR]yyyy-mm-dd(ddd) ") &amp; "오후 19:00"</f>
        <v>2021-07-01(목) 오후 19:00</v>
      </c>
      <c r="H123" s="241"/>
      <c r="I123" s="242"/>
      <c r="J123" s="240" t="str">
        <f>TEXT($G$1, "[$-ko-KR]yyyy-mm-dd(ddd) ") &amp; "오후 21:00"</f>
        <v>2021-07-01(목) 오후 21:00</v>
      </c>
      <c r="K123" s="241"/>
      <c r="L123" s="242"/>
      <c r="M123" s="240" t="str">
        <f>TEXT($G$1+1, "[$-ko-KR]yyyy-mm-dd(ddd) ") &amp; "오전 00:00"</f>
        <v>2021-07-02(금)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16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2021-07-01(목) 오전 00:00</v>
      </c>
      <c r="C150" s="268"/>
      <c r="D150" s="240" t="str">
        <f>TEXT($G$1, "[$-ko-KR]yyyy-mm-dd(ddd) ") &amp; "오후 14:00"</f>
        <v>2021-07-01(목) 오후 14:00</v>
      </c>
      <c r="E150" s="241"/>
      <c r="F150" s="242"/>
      <c r="G150" s="240" t="str">
        <f>TEXT($G$1, "[$-ko-KR]yyyy-mm-dd(ddd) ") &amp; "오후 19:00"</f>
        <v>2021-07-01(목) 오후 19:00</v>
      </c>
      <c r="H150" s="241"/>
      <c r="I150" s="242"/>
      <c r="J150" s="240" t="str">
        <f>TEXT($G$1, "[$-ko-KR]yyyy-mm-dd(ddd) ") &amp; "오후 21:00"</f>
        <v>2021-07-01(목) 오후 21:00</v>
      </c>
      <c r="K150" s="241"/>
      <c r="L150" s="242"/>
      <c r="M150" s="240" t="str">
        <f>TEXT($G$1+1, "[$-ko-KR]yyyy-mm-dd(ddd) ") &amp; "오전 00:00"</f>
        <v>2021-07-02(금)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16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2021-07-01(목) 오전 00:00</v>
      </c>
      <c r="C177" s="268"/>
      <c r="D177" s="240" t="str">
        <f>TEXT($G$1, "[$-ko-KR]yyyy-mm-dd(ddd) ") &amp; "오후 14:00"</f>
        <v>2021-07-01(목) 오후 14:00</v>
      </c>
      <c r="E177" s="241"/>
      <c r="F177" s="242"/>
      <c r="G177" s="240" t="str">
        <f>TEXT($G$1, "[$-ko-KR]yyyy-mm-dd(ddd) ") &amp; "오후 19:00"</f>
        <v>2021-07-01(목) 오후 19:00</v>
      </c>
      <c r="H177" s="241"/>
      <c r="I177" s="242"/>
      <c r="J177" s="240" t="str">
        <f>TEXT($G$1, "[$-ko-KR]yyyy-mm-dd(ddd) ") &amp; "오후 21:00"</f>
        <v>2021-07-01(목) 오후 21:00</v>
      </c>
      <c r="K177" s="241"/>
      <c r="L177" s="242"/>
      <c r="M177" s="240" t="str">
        <f>TEXT($G$1+1, "[$-ko-KR]yyyy-mm-dd(ddd) ") &amp; "오전 00:00"</f>
        <v>2021-07-02(금)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256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289">
      <formula>AND($N17 &gt; 0, ISNUMBER($N17))</formula>
    </cfRule>
    <cfRule type="expression" dxfId="2554" priority="290">
      <formula>AND($N17 = 0 * ISNUMBER($N17))</formula>
    </cfRule>
    <cfRule type="expression" dxfId="2553" priority="291">
      <formula>AND($N17 &lt; 0, ISNUMBER($N17))</formula>
    </cfRule>
  </conditionalFormatting>
  <conditionalFormatting sqref="A17:C36 D17:F36">
    <cfRule type="expression" dxfId="2552" priority="298">
      <formula>AND($E17 &gt; 0, ISNUMBER($E17))</formula>
    </cfRule>
    <cfRule type="expression" dxfId="2551" priority="299">
      <formula>AND($E17 = 0 * ISNUMBER($E17))</formula>
    </cfRule>
    <cfRule type="expression" dxfId="2550" priority="300">
      <formula>AND($E17 &lt; 0, ISNUMBER($E17))</formula>
    </cfRule>
  </conditionalFormatting>
  <conditionalFormatting sqref="A17:C36 G17:I36">
    <cfRule type="expression" dxfId="2549" priority="295">
      <formula>AND($H17 &gt; 0, ISNUMBER($H17))</formula>
    </cfRule>
    <cfRule type="expression" dxfId="2548" priority="296">
      <formula>AND($H17 = 0 * ISNUMBER($H17))</formula>
    </cfRule>
    <cfRule type="expression" dxfId="2547" priority="297">
      <formula>AND($H17 &lt; 0, ISNUMBER($H17))</formula>
    </cfRule>
  </conditionalFormatting>
  <conditionalFormatting sqref="A17:C36 J17:L36">
    <cfRule type="expression" dxfId="2546" priority="292">
      <formula>AND($K17 &gt; 0, ISNUMBER($K17))</formula>
    </cfRule>
    <cfRule type="expression" dxfId="2545" priority="293">
      <formula>AND($K17 = 0 * ISNUMBER($K17))</formula>
    </cfRule>
    <cfRule type="expression" dxfId="2544" priority="294">
      <formula>AND($K17 &lt; 0, ISNUMBER($K17))</formula>
    </cfRule>
  </conditionalFormatting>
  <conditionalFormatting sqref="D15:F16 E37:F37">
    <cfRule type="expression" dxfId="2543" priority="286">
      <formula>$E$37 &gt; 0</formula>
    </cfRule>
    <cfRule type="expression" dxfId="2542" priority="287">
      <formula>$E$37 = 0</formula>
    </cfRule>
    <cfRule type="expression" dxfId="2541" priority="288">
      <formula>$E$37 &lt; 0</formula>
    </cfRule>
  </conditionalFormatting>
  <conditionalFormatting sqref="G15:I16 H37:I37">
    <cfRule type="expression" dxfId="2540" priority="283">
      <formula>$H$37 &gt; 0</formula>
    </cfRule>
    <cfRule type="expression" dxfId="2539" priority="284">
      <formula>$H$37 = 0</formula>
    </cfRule>
    <cfRule type="expression" dxfId="2538" priority="285">
      <formula>$H$37 &lt; 0</formula>
    </cfRule>
  </conditionalFormatting>
  <conditionalFormatting sqref="J15:L16 K37:L37">
    <cfRule type="expression" dxfId="2537" priority="280">
      <formula>$K$37 &gt; 0</formula>
    </cfRule>
    <cfRule type="expression" dxfId="2536" priority="281">
      <formula>$K$37 = 0</formula>
    </cfRule>
    <cfRule type="expression" dxfId="2535" priority="282">
      <formula>$K$37 &lt; 0</formula>
    </cfRule>
  </conditionalFormatting>
  <conditionalFormatting sqref="M15:O16 N37:O37">
    <cfRule type="expression" dxfId="2534" priority="277">
      <formula>$N$37 &gt; 0</formula>
    </cfRule>
    <cfRule type="expression" dxfId="2533" priority="278">
      <formula>$N$37 = 0</formula>
    </cfRule>
    <cfRule type="expression" dxfId="2532" priority="279">
      <formula>$N$37 &lt; 0</formula>
    </cfRule>
  </conditionalFormatting>
  <conditionalFormatting sqref="A44:C63 M44:O63">
    <cfRule type="expression" dxfId="2531" priority="265">
      <formula>AND($N44 &gt; 0, ISNUMBER($N44))</formula>
    </cfRule>
    <cfRule type="expression" dxfId="2530" priority="266">
      <formula>AND($N44 = 0 * ISNUMBER($N44))</formula>
    </cfRule>
    <cfRule type="expression" dxfId="2529" priority="267">
      <formula>AND($N44 &lt; 0, ISNUMBER($N44))</formula>
    </cfRule>
  </conditionalFormatting>
  <conditionalFormatting sqref="A44:F63">
    <cfRule type="expression" dxfId="2528" priority="274">
      <formula>AND($E44 &gt; 0, ISNUMBER($E44))</formula>
    </cfRule>
    <cfRule type="expression" dxfId="2527" priority="275">
      <formula>AND($E44 = 0 * ISNUMBER($E44))</formula>
    </cfRule>
    <cfRule type="expression" dxfId="2526" priority="276">
      <formula>AND($E44 &lt; 0, ISNUMBER($E44))</formula>
    </cfRule>
  </conditionalFormatting>
  <conditionalFormatting sqref="A44:C63 G44:I63">
    <cfRule type="expression" dxfId="2525" priority="271">
      <formula>AND($H44 &gt; 0, ISNUMBER($H44))</formula>
    </cfRule>
    <cfRule type="expression" dxfId="2524" priority="272">
      <formula>AND($H44 = 0 * ISNUMBER($H44))</formula>
    </cfRule>
    <cfRule type="expression" dxfId="2523" priority="273">
      <formula>AND($H44 &lt; 0, ISNUMBER($H44))</formula>
    </cfRule>
  </conditionalFormatting>
  <conditionalFormatting sqref="A44:C63 J44:L63">
    <cfRule type="expression" dxfId="2522" priority="268">
      <formula>AND($K44 &gt; 0, ISNUMBER($K44))</formula>
    </cfRule>
    <cfRule type="expression" dxfId="2521" priority="269">
      <formula>AND($K44 = 0 * ISNUMBER($K44))</formula>
    </cfRule>
    <cfRule type="expression" dxfId="2520" priority="270">
      <formula>AND($K44 &lt; 0, ISNUMBER($K44))</formula>
    </cfRule>
  </conditionalFormatting>
  <conditionalFormatting sqref="D42:F43 E64:F64">
    <cfRule type="expression" dxfId="2519" priority="262">
      <formula>$E$64 &gt; 0</formula>
    </cfRule>
    <cfRule type="expression" dxfId="2518" priority="263">
      <formula>$E$64 = 0</formula>
    </cfRule>
    <cfRule type="expression" dxfId="2517" priority="264">
      <formula>$E$64 &lt; 0</formula>
    </cfRule>
  </conditionalFormatting>
  <conditionalFormatting sqref="G42:I43 H64:I64">
    <cfRule type="expression" dxfId="2516" priority="259">
      <formula>$H$64 &gt; 0</formula>
    </cfRule>
    <cfRule type="expression" dxfId="2515" priority="260">
      <formula>$H$64 = 0</formula>
    </cfRule>
    <cfRule type="expression" dxfId="2514" priority="261">
      <formula>$H$64 &lt; 0</formula>
    </cfRule>
  </conditionalFormatting>
  <conditionalFormatting sqref="J42:L43 K64:L64">
    <cfRule type="expression" dxfId="2513" priority="256">
      <formula>$K$64 &gt; 0</formula>
    </cfRule>
    <cfRule type="expression" dxfId="2512" priority="257">
      <formula>$K$64 = 0</formula>
    </cfRule>
    <cfRule type="expression" dxfId="2511" priority="258">
      <formula>$K$64 &lt; 0</formula>
    </cfRule>
  </conditionalFormatting>
  <conditionalFormatting sqref="M42:O43 N64:O64">
    <cfRule type="expression" dxfId="2510" priority="253">
      <formula>$N$64 &gt; 0</formula>
    </cfRule>
    <cfRule type="expression" dxfId="2509" priority="254">
      <formula>$N$64 = 0</formula>
    </cfRule>
    <cfRule type="expression" dxfId="2508" priority="255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4065</v>
      </c>
      <c r="D2" s="92">
        <v>0.38500851790000001</v>
      </c>
      <c r="E2" s="93">
        <v>137640725.33792433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5">
        <v>8795</v>
      </c>
      <c r="D3" s="92">
        <v>0.3530769231</v>
      </c>
      <c r="E3" s="93">
        <v>46591341.786728777</v>
      </c>
      <c r="F3" s="35"/>
      <c r="G3" s="271" t="s">
        <v>261</v>
      </c>
      <c r="H3" s="283" t="s">
        <v>333</v>
      </c>
      <c r="I3" s="283"/>
      <c r="K3" s="227" t="s">
        <v>34</v>
      </c>
      <c r="L3" s="228"/>
      <c r="M3" s="228"/>
      <c r="N3" s="229"/>
      <c r="O3" s="227" t="s">
        <v>263</v>
      </c>
      <c r="P3" s="228"/>
      <c r="Q3" s="228"/>
      <c r="R3" s="229"/>
    </row>
    <row r="4" spans="1:18" ht="17.25" thickBot="1">
      <c r="A4" s="40" t="s">
        <v>248</v>
      </c>
      <c r="B4" s="11" t="s">
        <v>249</v>
      </c>
      <c r="C4" s="95">
        <v>2295</v>
      </c>
      <c r="D4" s="92">
        <v>0.16497461930000001</v>
      </c>
      <c r="E4" s="93">
        <v>78360525.463102639</v>
      </c>
      <c r="F4" s="35"/>
      <c r="G4" s="272"/>
      <c r="H4" s="284"/>
      <c r="I4" s="284"/>
      <c r="K4" s="264" t="s">
        <v>55</v>
      </c>
      <c r="L4" s="280">
        <f ca="1">NOW()</f>
        <v>44389.898187384257</v>
      </c>
      <c r="M4" s="281"/>
      <c r="N4" s="282"/>
      <c r="O4" s="279" t="s">
        <v>55</v>
      </c>
      <c r="P4" s="280">
        <f ca="1">NOW()</f>
        <v>44389.898187384257</v>
      </c>
      <c r="Q4" s="281"/>
      <c r="R4" s="282"/>
    </row>
    <row r="5" spans="1:18" ht="17.25" thickBot="1">
      <c r="A5" s="40" t="s">
        <v>66</v>
      </c>
      <c r="B5" s="11" t="s">
        <v>67</v>
      </c>
      <c r="C5" s="95">
        <v>5200</v>
      </c>
      <c r="D5" s="92">
        <v>0.16461366180000001</v>
      </c>
      <c r="E5" s="93">
        <v>102714839.11685427</v>
      </c>
      <c r="F5" s="35"/>
      <c r="K5" s="272"/>
      <c r="L5" s="36" t="s">
        <v>58</v>
      </c>
      <c r="M5" s="73" t="s">
        <v>59</v>
      </c>
      <c r="N5" s="69" t="s">
        <v>265</v>
      </c>
      <c r="O5" s="272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171</v>
      </c>
      <c r="B6" s="11" t="s">
        <v>172</v>
      </c>
      <c r="C6" s="95">
        <v>2220</v>
      </c>
      <c r="D6" s="92">
        <v>0.1240506329</v>
      </c>
      <c r="E6" s="93">
        <v>24302348.001198389</v>
      </c>
      <c r="F6" s="35"/>
      <c r="G6" s="227" t="s">
        <v>52</v>
      </c>
      <c r="H6" s="228"/>
      <c r="I6" s="22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알파쿼크</v>
      </c>
      <c r="P6" s="38">
        <f t="shared" ref="P6:P25" si="2">_xlfn.IFNA(VLOOKUP(O6, $B$2:$D$200, 2, FALSE), "")</f>
        <v>4065</v>
      </c>
      <c r="Q6" s="76">
        <f t="shared" ref="Q6:Q25" si="3">_xlfn.IFNA(VLOOKUP(O6, $B$2:$D$200, 3, FALSE), "")</f>
        <v>0.38500851790000001</v>
      </c>
      <c r="R6" s="85">
        <f>_xlfn.IFNA(VLOOKUP(O6, $B$2:$E$200, 4, FALSE), "")</f>
        <v>137640725.33792433</v>
      </c>
    </row>
    <row r="7" spans="1:18">
      <c r="A7" s="40" t="s">
        <v>213</v>
      </c>
      <c r="B7" s="11" t="s">
        <v>214</v>
      </c>
      <c r="C7" s="95">
        <v>273</v>
      </c>
      <c r="D7" s="92">
        <v>0.11428571429999999</v>
      </c>
      <c r="E7" s="93">
        <v>233412049.22566518</v>
      </c>
      <c r="F7" s="35"/>
      <c r="G7" s="255" t="s">
        <v>36</v>
      </c>
      <c r="H7" s="256"/>
      <c r="I7" s="25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톤</v>
      </c>
      <c r="P7" s="39">
        <f t="shared" si="2"/>
        <v>8795</v>
      </c>
      <c r="Q7" s="77">
        <f t="shared" si="3"/>
        <v>0.3530769231</v>
      </c>
      <c r="R7" s="86">
        <f t="shared" ref="R7:R25" si="5">_xlfn.IFNA(VLOOKUP(O7, $B$2:$E$200, 4, FALSE), "")</f>
        <v>46591341.786728777</v>
      </c>
    </row>
    <row r="8" spans="1:18" ht="17.25" thickBot="1">
      <c r="A8" s="40" t="s">
        <v>199</v>
      </c>
      <c r="B8" s="11" t="s">
        <v>200</v>
      </c>
      <c r="C8" s="95">
        <v>127</v>
      </c>
      <c r="D8" s="92">
        <v>9.4827586199999994E-2</v>
      </c>
      <c r="E8" s="93">
        <v>310873625.38584238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스트라티스</v>
      </c>
      <c r="P8" s="39">
        <f t="shared" si="2"/>
        <v>2295</v>
      </c>
      <c r="Q8" s="77">
        <f t="shared" si="3"/>
        <v>0.16497461930000001</v>
      </c>
      <c r="R8" s="86">
        <f t="shared" si="5"/>
        <v>78360525.463102639</v>
      </c>
    </row>
    <row r="9" spans="1:18" ht="17.25" thickBot="1">
      <c r="A9" s="40" t="s">
        <v>221</v>
      </c>
      <c r="B9" s="11" t="s">
        <v>222</v>
      </c>
      <c r="C9" s="95">
        <v>118</v>
      </c>
      <c r="D9" s="92">
        <v>8.2568807300000005E-2</v>
      </c>
      <c r="E9" s="93">
        <v>201103947.00947765</v>
      </c>
      <c r="F9" s="35"/>
      <c r="G9" s="9" t="s">
        <v>38</v>
      </c>
      <c r="H9" s="228" t="s">
        <v>37</v>
      </c>
      <c r="I9" s="22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코박토큰</v>
      </c>
      <c r="P9" s="39">
        <f t="shared" si="2"/>
        <v>5200</v>
      </c>
      <c r="Q9" s="77">
        <f t="shared" si="3"/>
        <v>0.16461366180000001</v>
      </c>
      <c r="R9" s="86">
        <f t="shared" si="5"/>
        <v>102714839.11685427</v>
      </c>
    </row>
    <row r="10" spans="1:18">
      <c r="A10" s="40" t="s">
        <v>211</v>
      </c>
      <c r="B10" s="11" t="s">
        <v>212</v>
      </c>
      <c r="C10" s="95">
        <v>1135</v>
      </c>
      <c r="D10" s="92">
        <v>8.0952381000000004E-2</v>
      </c>
      <c r="E10" s="93">
        <v>51901430.381347522</v>
      </c>
      <c r="F10" s="35"/>
      <c r="G10" s="273">
        <f>_xlfn.IFNA(VLOOKUP(G7, $B$2:$D$200, 3, FALSE), "-")</f>
        <v>-1.6868189299999999E-2</v>
      </c>
      <c r="H10" s="275">
        <f>_xlfn.IFNA(VLOOKUP(G7, $B$2:$D$200, 2, FALSE), "-")</f>
        <v>39516000</v>
      </c>
      <c r="I10" s="27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메탈</v>
      </c>
      <c r="P10" s="39">
        <f t="shared" si="2"/>
        <v>2220</v>
      </c>
      <c r="Q10" s="77">
        <f t="shared" si="3"/>
        <v>0.1240506329</v>
      </c>
      <c r="R10" s="90">
        <f t="shared" si="5"/>
        <v>24302348.001198389</v>
      </c>
    </row>
    <row r="11" spans="1:18" ht="17.25" thickBot="1">
      <c r="A11" s="40" t="s">
        <v>223</v>
      </c>
      <c r="B11" s="11" t="s">
        <v>224</v>
      </c>
      <c r="C11" s="95">
        <v>3185</v>
      </c>
      <c r="D11" s="92">
        <v>4.5977011499999998E-2</v>
      </c>
      <c r="E11" s="93">
        <v>2526739.6845253902</v>
      </c>
      <c r="F11" s="35"/>
      <c r="G11" s="274"/>
      <c r="H11" s="277"/>
      <c r="I11" s="27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플레이댑</v>
      </c>
      <c r="P11" s="45">
        <f t="shared" si="2"/>
        <v>273</v>
      </c>
      <c r="Q11" s="80">
        <f t="shared" si="3"/>
        <v>0.11428571429999999</v>
      </c>
      <c r="R11" s="99">
        <f t="shared" si="5"/>
        <v>233412049.22566518</v>
      </c>
    </row>
    <row r="12" spans="1:18" ht="17.25" thickBot="1">
      <c r="A12" s="40" t="s">
        <v>181</v>
      </c>
      <c r="B12" s="11" t="s">
        <v>182</v>
      </c>
      <c r="C12" s="95">
        <v>51910</v>
      </c>
      <c r="D12" s="92">
        <v>4.4887278599999997E-2</v>
      </c>
      <c r="E12" s="93">
        <v>1751399.0106783099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피르마체인</v>
      </c>
      <c r="P12" s="39">
        <f t="shared" si="2"/>
        <v>127</v>
      </c>
      <c r="Q12" s="77">
        <f t="shared" si="3"/>
        <v>9.4827586199999994E-2</v>
      </c>
      <c r="R12" s="86">
        <f t="shared" si="5"/>
        <v>310873625.38584238</v>
      </c>
    </row>
    <row r="13" spans="1:18" ht="17.25" thickBot="1">
      <c r="A13" s="40" t="s">
        <v>203</v>
      </c>
      <c r="B13" s="11" t="s">
        <v>204</v>
      </c>
      <c r="C13" s="95">
        <v>12.7</v>
      </c>
      <c r="D13" s="92">
        <v>4.09836066E-2</v>
      </c>
      <c r="E13" s="93">
        <v>2162559132.1616583</v>
      </c>
      <c r="F13" s="35"/>
      <c r="G13" s="227" t="s">
        <v>70</v>
      </c>
      <c r="H13" s="228"/>
      <c r="I13" s="22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모스코인</v>
      </c>
      <c r="P13" s="39">
        <f t="shared" si="2"/>
        <v>118</v>
      </c>
      <c r="Q13" s="77">
        <f t="shared" si="3"/>
        <v>8.2568807300000005E-2</v>
      </c>
      <c r="R13" s="86">
        <f t="shared" si="5"/>
        <v>201103947.00947765</v>
      </c>
    </row>
    <row r="14" spans="1:18">
      <c r="A14" s="40" t="s">
        <v>244</v>
      </c>
      <c r="B14" s="11" t="s">
        <v>245</v>
      </c>
      <c r="C14" s="95">
        <v>1170</v>
      </c>
      <c r="D14" s="92">
        <v>3.5398230099999997E-2</v>
      </c>
      <c r="E14" s="93">
        <v>6701987.1157313799</v>
      </c>
      <c r="F14" s="35"/>
      <c r="G14" s="255" t="s">
        <v>36</v>
      </c>
      <c r="H14" s="256"/>
      <c r="I14" s="25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밀크</v>
      </c>
      <c r="P14" s="39">
        <f t="shared" si="2"/>
        <v>1135</v>
      </c>
      <c r="Q14" s="77">
        <f t="shared" si="3"/>
        <v>8.0952381000000004E-2</v>
      </c>
      <c r="R14" s="86">
        <f t="shared" si="5"/>
        <v>51901430.381347522</v>
      </c>
    </row>
    <row r="15" spans="1:18" ht="17.25" thickBot="1">
      <c r="A15" s="40" t="s">
        <v>234</v>
      </c>
      <c r="B15" s="11" t="s">
        <v>235</v>
      </c>
      <c r="C15" s="95">
        <v>58.4</v>
      </c>
      <c r="D15" s="92">
        <v>3.1802120099999998E-2</v>
      </c>
      <c r="E15" s="93">
        <v>422291913.04200977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리스크</v>
      </c>
      <c r="P15" s="37">
        <f t="shared" si="2"/>
        <v>3185</v>
      </c>
      <c r="Q15" s="79">
        <f t="shared" si="3"/>
        <v>4.5977011499999998E-2</v>
      </c>
      <c r="R15" s="87">
        <f t="shared" si="5"/>
        <v>2526739.6845253902</v>
      </c>
    </row>
    <row r="16" spans="1:18" ht="17.25" thickBot="1">
      <c r="A16" s="40" t="s">
        <v>187</v>
      </c>
      <c r="B16" s="11" t="s">
        <v>188</v>
      </c>
      <c r="C16" s="95">
        <v>10.199999999999999</v>
      </c>
      <c r="D16" s="92">
        <v>3.1344792699999999E-2</v>
      </c>
      <c r="E16" s="93">
        <v>782448590.57020998</v>
      </c>
      <c r="F16" s="35"/>
      <c r="G16" s="9" t="s">
        <v>38</v>
      </c>
      <c r="H16" s="228" t="s">
        <v>37</v>
      </c>
      <c r="I16" s="22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스트라이크</v>
      </c>
      <c r="P16" s="38">
        <f t="shared" si="2"/>
        <v>51910</v>
      </c>
      <c r="Q16" s="76">
        <f t="shared" si="3"/>
        <v>4.4887278599999997E-2</v>
      </c>
      <c r="R16" s="85">
        <f t="shared" si="5"/>
        <v>1751399.0106783099</v>
      </c>
    </row>
    <row r="17" spans="1:18">
      <c r="A17" s="40" t="s">
        <v>83</v>
      </c>
      <c r="B17" s="11" t="s">
        <v>84</v>
      </c>
      <c r="C17" s="95">
        <v>4925</v>
      </c>
      <c r="D17" s="92">
        <v>2.8183716099999999E-2</v>
      </c>
      <c r="E17" s="93">
        <v>26329135.298477519</v>
      </c>
      <c r="F17" s="35"/>
      <c r="G17" s="273">
        <f>_xlfn.IFNA(VLOOKUP(G14, $B$2:$D$200, 3, FALSE), "-")</f>
        <v>-1.6868189299999999E-2</v>
      </c>
      <c r="H17" s="275">
        <f>_xlfn.IFNA(VLOOKUP(G14, $B$2:$D$200, 2, FALSE), "-")</f>
        <v>39516000</v>
      </c>
      <c r="I17" s="27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리퍼리움</v>
      </c>
      <c r="P17" s="39">
        <f t="shared" si="2"/>
        <v>12.7</v>
      </c>
      <c r="Q17" s="77">
        <f t="shared" si="3"/>
        <v>4.09836066E-2</v>
      </c>
      <c r="R17" s="86">
        <f t="shared" si="5"/>
        <v>2162559132.1616583</v>
      </c>
    </row>
    <row r="18" spans="1:18" ht="17.25" thickBot="1">
      <c r="A18" s="40" t="s">
        <v>189</v>
      </c>
      <c r="B18" s="11" t="s">
        <v>190</v>
      </c>
      <c r="C18" s="95">
        <v>14.9</v>
      </c>
      <c r="D18" s="92">
        <v>2.75862069E-2</v>
      </c>
      <c r="E18" s="93">
        <v>1801156427.0776017</v>
      </c>
      <c r="F18" s="35"/>
      <c r="G18" s="274"/>
      <c r="H18" s="277"/>
      <c r="I18" s="27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아크</v>
      </c>
      <c r="P18" s="39">
        <f t="shared" si="2"/>
        <v>1170</v>
      </c>
      <c r="Q18" s="77">
        <f t="shared" si="3"/>
        <v>3.5398230099999997E-2</v>
      </c>
      <c r="R18" s="86">
        <f t="shared" si="5"/>
        <v>6701987.1157313799</v>
      </c>
    </row>
    <row r="19" spans="1:18" ht="17.25" thickBot="1">
      <c r="A19" s="40" t="s">
        <v>225</v>
      </c>
      <c r="B19" s="11" t="s">
        <v>226</v>
      </c>
      <c r="C19" s="95">
        <v>1360</v>
      </c>
      <c r="D19" s="92">
        <v>2.6415094300000001E-2</v>
      </c>
      <c r="E19" s="93">
        <v>6014284.3170265201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썸씽</v>
      </c>
      <c r="P19" s="39">
        <f t="shared" si="2"/>
        <v>58.4</v>
      </c>
      <c r="Q19" s="77">
        <f t="shared" si="3"/>
        <v>3.1802120099999998E-2</v>
      </c>
      <c r="R19" s="86">
        <f t="shared" si="5"/>
        <v>422291913.04200977</v>
      </c>
    </row>
    <row r="20" spans="1:18" ht="17.25" thickBot="1">
      <c r="A20" s="40" t="s">
        <v>246</v>
      </c>
      <c r="B20" s="11" t="s">
        <v>247</v>
      </c>
      <c r="C20" s="95">
        <v>7425</v>
      </c>
      <c r="D20" s="92">
        <v>2.4137931000000001E-2</v>
      </c>
      <c r="E20" s="93">
        <v>3694321.79848507</v>
      </c>
      <c r="F20" s="35"/>
      <c r="G20" s="227" t="s">
        <v>257</v>
      </c>
      <c r="H20" s="228"/>
      <c r="I20" s="22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썬더토큰</v>
      </c>
      <c r="P20" s="39">
        <f t="shared" si="2"/>
        <v>10.199999999999999</v>
      </c>
      <c r="Q20" s="77">
        <f t="shared" si="3"/>
        <v>3.1344792699999999E-2</v>
      </c>
      <c r="R20" s="90">
        <f t="shared" si="5"/>
        <v>782448590.57020998</v>
      </c>
    </row>
    <row r="21" spans="1:18">
      <c r="A21" s="40" t="s">
        <v>149</v>
      </c>
      <c r="B21" s="11" t="s">
        <v>150</v>
      </c>
      <c r="C21" s="95">
        <v>9.6199999999999992</v>
      </c>
      <c r="D21" s="92">
        <v>2.12314225E-2</v>
      </c>
      <c r="E21" s="93">
        <v>1420214905.8292422</v>
      </c>
      <c r="F21" s="35"/>
      <c r="G21" s="255" t="s">
        <v>36</v>
      </c>
      <c r="H21" s="256"/>
      <c r="I21" s="25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이오스</v>
      </c>
      <c r="P21" s="45">
        <f t="shared" si="2"/>
        <v>4925</v>
      </c>
      <c r="Q21" s="80">
        <f t="shared" si="3"/>
        <v>2.8183716099999999E-2</v>
      </c>
      <c r="R21" s="99">
        <f t="shared" si="5"/>
        <v>26329135.298477519</v>
      </c>
    </row>
    <row r="22" spans="1:18" ht="17.25" thickBot="1">
      <c r="A22" s="40" t="s">
        <v>95</v>
      </c>
      <c r="B22" s="11" t="s">
        <v>96</v>
      </c>
      <c r="C22" s="95">
        <v>3390</v>
      </c>
      <c r="D22" s="92">
        <v>1.8018018E-2</v>
      </c>
      <c r="E22" s="93">
        <v>1721153.50625189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엠블</v>
      </c>
      <c r="P22" s="39">
        <f t="shared" si="2"/>
        <v>14.9</v>
      </c>
      <c r="Q22" s="77">
        <f t="shared" si="3"/>
        <v>2.75862069E-2</v>
      </c>
      <c r="R22" s="86">
        <f t="shared" si="5"/>
        <v>1801156427.0776017</v>
      </c>
    </row>
    <row r="23" spans="1:18" ht="17.25" thickBot="1">
      <c r="A23" s="40" t="s">
        <v>125</v>
      </c>
      <c r="B23" s="11" t="s">
        <v>126</v>
      </c>
      <c r="C23" s="95">
        <v>159850</v>
      </c>
      <c r="D23" s="92">
        <v>1.33122029E-2</v>
      </c>
      <c r="E23" s="93">
        <v>31856.81927425</v>
      </c>
      <c r="F23" s="35"/>
      <c r="G23" s="9" t="s">
        <v>38</v>
      </c>
      <c r="H23" s="228" t="s">
        <v>37</v>
      </c>
      <c r="I23" s="22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펀디엑스</v>
      </c>
      <c r="P23" s="39">
        <f t="shared" si="2"/>
        <v>1360</v>
      </c>
      <c r="Q23" s="77">
        <f t="shared" si="3"/>
        <v>2.6415094300000001E-2</v>
      </c>
      <c r="R23" s="86">
        <f t="shared" si="5"/>
        <v>6014284.3170265201</v>
      </c>
    </row>
    <row r="24" spans="1:18">
      <c r="A24" s="40" t="s">
        <v>217</v>
      </c>
      <c r="B24" s="11" t="s">
        <v>218</v>
      </c>
      <c r="C24" s="95">
        <v>106</v>
      </c>
      <c r="D24" s="92">
        <v>9.5238094999999991E-3</v>
      </c>
      <c r="E24" s="93">
        <v>93740991.457148343</v>
      </c>
      <c r="F24" s="35"/>
      <c r="G24" s="273">
        <f>_xlfn.IFNA(VLOOKUP(G21, $B$2:$D$200, 3, FALSE), "-")</f>
        <v>-1.6868189299999999E-2</v>
      </c>
      <c r="H24" s="275">
        <f>_xlfn.IFNA(VLOOKUP(G21, $B$2:$D$200, 2, FALSE), "-")</f>
        <v>39516000</v>
      </c>
      <c r="I24" s="27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스팀달러</v>
      </c>
      <c r="P24" s="39">
        <f t="shared" si="2"/>
        <v>7425</v>
      </c>
      <c r="Q24" s="77">
        <f t="shared" si="3"/>
        <v>2.4137931000000001E-2</v>
      </c>
      <c r="R24" s="86">
        <f t="shared" si="5"/>
        <v>3694321.79848507</v>
      </c>
    </row>
    <row r="25" spans="1:18" ht="17.25" thickBot="1">
      <c r="A25" s="40" t="s">
        <v>173</v>
      </c>
      <c r="B25" s="11" t="s">
        <v>174</v>
      </c>
      <c r="C25" s="95">
        <v>229</v>
      </c>
      <c r="D25" s="92">
        <v>8.8105726999999998E-3</v>
      </c>
      <c r="E25" s="93">
        <v>16032071.28646409</v>
      </c>
      <c r="F25" s="35"/>
      <c r="G25" s="274"/>
      <c r="H25" s="277"/>
      <c r="I25" s="27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캐리프로토콜</v>
      </c>
      <c r="P25" s="37">
        <f t="shared" si="2"/>
        <v>9.6199999999999992</v>
      </c>
      <c r="Q25" s="79">
        <f t="shared" si="3"/>
        <v>2.12314225E-2</v>
      </c>
      <c r="R25" s="87">
        <f t="shared" si="5"/>
        <v>1420214905.8292422</v>
      </c>
    </row>
    <row r="26" spans="1:18">
      <c r="A26" s="40" t="s">
        <v>135</v>
      </c>
      <c r="B26" s="11" t="s">
        <v>136</v>
      </c>
      <c r="C26" s="95">
        <v>1810</v>
      </c>
      <c r="D26" s="92">
        <v>8.3565459999999994E-3</v>
      </c>
      <c r="E26" s="93">
        <v>1575189.6870279701</v>
      </c>
      <c r="F26" s="35"/>
    </row>
    <row r="27" spans="1:18" ht="17.25" thickBot="1">
      <c r="A27" s="40" t="s">
        <v>87</v>
      </c>
      <c r="B27" s="11" t="s">
        <v>88</v>
      </c>
      <c r="C27" s="95">
        <v>164500</v>
      </c>
      <c r="D27" s="92">
        <v>6.7319461000000004E-3</v>
      </c>
      <c r="E27" s="93">
        <v>13351.94829239</v>
      </c>
      <c r="F27" s="35"/>
    </row>
    <row r="28" spans="1:18" ht="17.25" thickBot="1">
      <c r="A28" s="40" t="s">
        <v>68</v>
      </c>
      <c r="B28" s="11" t="s">
        <v>69</v>
      </c>
      <c r="C28" s="95">
        <v>3805</v>
      </c>
      <c r="D28" s="92">
        <v>6.6137566000000004E-3</v>
      </c>
      <c r="E28" s="93">
        <v>1316877.73979493</v>
      </c>
      <c r="F28" s="35"/>
      <c r="G28" s="227" t="s">
        <v>46</v>
      </c>
      <c r="H28" s="228"/>
      <c r="I28" s="228"/>
      <c r="J28" s="229"/>
      <c r="K28" s="227" t="s">
        <v>44</v>
      </c>
      <c r="L28" s="228"/>
      <c r="M28" s="228"/>
      <c r="N28" s="229"/>
      <c r="O28" s="227" t="s">
        <v>45</v>
      </c>
      <c r="P28" s="228"/>
      <c r="Q28" s="228"/>
      <c r="R28" s="229"/>
    </row>
    <row r="29" spans="1:18" ht="17.25" thickBot="1">
      <c r="A29" s="40" t="s">
        <v>169</v>
      </c>
      <c r="B29" s="11" t="s">
        <v>170</v>
      </c>
      <c r="C29" s="95">
        <v>18130</v>
      </c>
      <c r="D29" s="92">
        <v>5.518764E-4</v>
      </c>
      <c r="E29" s="93">
        <v>112254.89870665</v>
      </c>
      <c r="F29" s="35"/>
      <c r="G29" s="264" t="s">
        <v>55</v>
      </c>
      <c r="H29" s="280">
        <f ca="1">NOW()</f>
        <v>44389.898187384257</v>
      </c>
      <c r="I29" s="281"/>
      <c r="J29" s="282"/>
      <c r="K29" s="279" t="s">
        <v>55</v>
      </c>
      <c r="L29" s="280">
        <f ca="1">NOW()</f>
        <v>44389.898187384257</v>
      </c>
      <c r="M29" s="281"/>
      <c r="N29" s="282"/>
      <c r="O29" s="279" t="s">
        <v>55</v>
      </c>
      <c r="P29" s="280">
        <f ca="1">NOW()</f>
        <v>44389.898187384257</v>
      </c>
      <c r="Q29" s="281"/>
      <c r="R29" s="282"/>
    </row>
    <row r="30" spans="1:18" ht="17.25" thickBot="1">
      <c r="A30" s="40" t="s">
        <v>89</v>
      </c>
      <c r="B30" s="11" t="s">
        <v>90</v>
      </c>
      <c r="C30" s="95">
        <v>746</v>
      </c>
      <c r="D30" s="92">
        <v>0</v>
      </c>
      <c r="E30" s="93">
        <v>184254463.81899458</v>
      </c>
      <c r="F30" s="35"/>
      <c r="G30" s="272"/>
      <c r="H30" s="36" t="s">
        <v>58</v>
      </c>
      <c r="I30" s="73" t="s">
        <v>59</v>
      </c>
      <c r="J30" s="69" t="s">
        <v>265</v>
      </c>
      <c r="K30" s="272"/>
      <c r="L30" s="36" t="s">
        <v>58</v>
      </c>
      <c r="M30" s="73" t="s">
        <v>59</v>
      </c>
      <c r="N30" s="69" t="s">
        <v>265</v>
      </c>
      <c r="O30" s="272"/>
      <c r="P30" s="36" t="s">
        <v>58</v>
      </c>
      <c r="Q30" s="73" t="s">
        <v>59</v>
      </c>
      <c r="R30" s="69" t="s">
        <v>265</v>
      </c>
    </row>
    <row r="31" spans="1:18">
      <c r="A31" s="40" t="s">
        <v>141</v>
      </c>
      <c r="B31" s="11" t="s">
        <v>142</v>
      </c>
      <c r="C31" s="95">
        <v>7145</v>
      </c>
      <c r="D31" s="92">
        <v>0</v>
      </c>
      <c r="E31" s="93">
        <v>1185792.92612064</v>
      </c>
      <c r="F31" s="35"/>
      <c r="G31" s="55" t="str">
        <f ca="1">IFERROR(OFFSET(INDIRECT($H$3 &amp; "!A98"), 0, 0), "")</f>
        <v>코박토큰</v>
      </c>
      <c r="H31" s="38">
        <f t="shared" ref="H31:H50" ca="1" si="7">_xlfn.IFNA(VLOOKUP(G31, $B$2:$D$200, 2, FALSE), "")</f>
        <v>5200</v>
      </c>
      <c r="I31" s="76">
        <f t="shared" ref="I31:I50" ca="1" si="8">_xlfn.IFNA(VLOOKUP(G31, $B$2:$D$200, 3, FALSE), "")</f>
        <v>0.16461366180000001</v>
      </c>
      <c r="J31" s="85">
        <f ca="1">_xlfn.IFNA(VLOOKUP(G31, $B$2:$E$200, 4, FALSE), "")</f>
        <v>102714839.11685427</v>
      </c>
      <c r="K31" s="55" t="str">
        <f ca="1">IFERROR(OFFSET(INDIRECT($H$3 &amp; "!A44"), 0, 0), "")</f>
        <v>메디블록</v>
      </c>
      <c r="L31" s="38">
        <f t="shared" ref="L31:L50" ca="1" si="9">_xlfn.IFNA(VLOOKUP(K31, $B$2:$D$200, 2, FALSE), "")</f>
        <v>56.4</v>
      </c>
      <c r="M31" s="76">
        <f t="shared" ref="M31:M50" ca="1" si="10">_xlfn.IFNA(VLOOKUP(K31, $B$2:$D$200, 3, FALSE), "")</f>
        <v>-3.2590051500000002E-2</v>
      </c>
      <c r="N31" s="85">
        <f ca="1">_xlfn.IFNA(VLOOKUP(K31, $B$2:$E$200, 4, FALSE), "")</f>
        <v>296260403.96945947</v>
      </c>
      <c r="O31" s="55" t="str">
        <f ca="1">IFERROR(OFFSET(INDIRECT($H$3 &amp; "!A71"), 0, 0), "")</f>
        <v>메타디움</v>
      </c>
      <c r="P31" s="38">
        <f t="shared" ref="P31:P50" ca="1" si="11">_xlfn.IFNA(VLOOKUP(O31, $B$2:$D$200, 2, FALSE), "")</f>
        <v>135</v>
      </c>
      <c r="Q31" s="76">
        <f t="shared" ref="Q31:Q50" ca="1" si="12">_xlfn.IFNA(VLOOKUP(O31, $B$2:$D$200, 3, FALSE), "")</f>
        <v>-2.87769784E-2</v>
      </c>
      <c r="R31" s="85">
        <f ca="1">_xlfn.IFNA(VLOOKUP(O31, $B$2:$E$200, 4, FALSE), "")</f>
        <v>200291020.44417825</v>
      </c>
    </row>
    <row r="32" spans="1:18">
      <c r="A32" s="40" t="s">
        <v>121</v>
      </c>
      <c r="B32" s="11" t="s">
        <v>122</v>
      </c>
      <c r="C32" s="95">
        <v>22.6</v>
      </c>
      <c r="D32" s="92">
        <v>0</v>
      </c>
      <c r="E32" s="93">
        <v>153869285.57641613</v>
      </c>
      <c r="F32" s="35"/>
      <c r="G32" s="56" t="str">
        <f ca="1">IFERROR(OFFSET(INDIRECT($H$3 &amp; "!A98"), 1, 0), "")</f>
        <v>알파쿼크</v>
      </c>
      <c r="H32" s="39">
        <f t="shared" ca="1" si="7"/>
        <v>4065</v>
      </c>
      <c r="I32" s="77">
        <f t="shared" ca="1" si="8"/>
        <v>0.38500851790000001</v>
      </c>
      <c r="J32" s="86">
        <f t="shared" ref="J32:J50" ca="1" si="13">_xlfn.IFNA(VLOOKUP(G32, $B$2:$E$200, 4, FALSE), "")</f>
        <v>137640725.33792433</v>
      </c>
      <c r="K32" s="56" t="str">
        <f ca="1">IFERROR(OFFSET(INDIRECT($H$3 &amp; "!A44"), 1, 0), "")</f>
        <v>썸씽</v>
      </c>
      <c r="L32" s="39">
        <f t="shared" ca="1" si="9"/>
        <v>58.4</v>
      </c>
      <c r="M32" s="77">
        <f t="shared" ca="1" si="10"/>
        <v>3.1802120099999998E-2</v>
      </c>
      <c r="N32" s="86">
        <f t="shared" ref="N32:N50" ca="1" si="14">_xlfn.IFNA(VLOOKUP(K32, $B$2:$E$200, 4, FALSE), "")</f>
        <v>422291913.04200977</v>
      </c>
      <c r="O32" s="56" t="str">
        <f ca="1">IFERROR(OFFSET(INDIRECT($H$3 &amp; "!A71"), 1, 0), "")</f>
        <v>크립토닷컴체인</v>
      </c>
      <c r="P32" s="39">
        <f t="shared" ca="1" si="11"/>
        <v>146</v>
      </c>
      <c r="Q32" s="77">
        <f t="shared" ca="1" si="12"/>
        <v>-5.19480519E-2</v>
      </c>
      <c r="R32" s="86">
        <f t="shared" ref="R32:R50" ca="1" si="15">_xlfn.IFNA(VLOOKUP(O32, $B$2:$E$200, 4, FALSE), "")</f>
        <v>30448203.844913781</v>
      </c>
    </row>
    <row r="33" spans="1:18">
      <c r="A33" s="40" t="s">
        <v>209</v>
      </c>
      <c r="B33" s="11" t="s">
        <v>210</v>
      </c>
      <c r="C33" s="95">
        <v>9.7200000000000006</v>
      </c>
      <c r="D33" s="92">
        <v>0</v>
      </c>
      <c r="E33" s="93">
        <v>624242845.08953166</v>
      </c>
      <c r="F33" s="35"/>
      <c r="G33" s="56" t="str">
        <f ca="1">IFERROR(OFFSET(INDIRECT($H$3 &amp; "!A98"), 2, 0), "")</f>
        <v>메타디움</v>
      </c>
      <c r="H33" s="39">
        <f t="shared" ca="1" si="7"/>
        <v>135</v>
      </c>
      <c r="I33" s="77">
        <f t="shared" ca="1" si="8"/>
        <v>-2.87769784E-2</v>
      </c>
      <c r="J33" s="86">
        <f t="shared" ca="1" si="13"/>
        <v>200291020.44417825</v>
      </c>
      <c r="K33" s="56" t="str">
        <f ca="1">IFERROR(OFFSET(INDIRECT($H$3 &amp; "!A44"), 2, 0), "")</f>
        <v>스테이터스네트워크토큰</v>
      </c>
      <c r="L33" s="39">
        <f t="shared" ca="1" si="9"/>
        <v>78.599999999999994</v>
      </c>
      <c r="M33" s="77">
        <f t="shared" ca="1" si="10"/>
        <v>-3.7943696499999999E-2</v>
      </c>
      <c r="N33" s="86">
        <f t="shared" ca="1" si="14"/>
        <v>82508686.458116204</v>
      </c>
      <c r="O33" s="56" t="str">
        <f ca="1">IFERROR(OFFSET(INDIRECT($H$3 &amp; "!A71"), 2, 0), "")</f>
        <v>스팀</v>
      </c>
      <c r="P33" s="39">
        <f t="shared" ca="1" si="11"/>
        <v>474</v>
      </c>
      <c r="Q33" s="77">
        <f t="shared" ca="1" si="12"/>
        <v>-5.3892215600000001E-2</v>
      </c>
      <c r="R33" s="86">
        <f t="shared" ca="1" si="15"/>
        <v>17876623.823677171</v>
      </c>
    </row>
    <row r="34" spans="1:18">
      <c r="A34" s="40" t="s">
        <v>115</v>
      </c>
      <c r="B34" s="11" t="s">
        <v>116</v>
      </c>
      <c r="C34" s="95">
        <v>5225</v>
      </c>
      <c r="D34" s="92">
        <v>-1.9102196999999999E-3</v>
      </c>
      <c r="E34" s="93">
        <v>989789.79260933003</v>
      </c>
      <c r="F34" s="35"/>
      <c r="G34" s="56" t="str">
        <f ca="1">IFERROR(OFFSET(INDIRECT($H$3 &amp; "!A98"), 3, 0), "")</f>
        <v>엔진코인</v>
      </c>
      <c r="H34" s="39">
        <f t="shared" ca="1" si="7"/>
        <v>1530</v>
      </c>
      <c r="I34" s="77">
        <f t="shared" ca="1" si="8"/>
        <v>-5.84615385E-2</v>
      </c>
      <c r="J34" s="86">
        <f t="shared" ca="1" si="13"/>
        <v>5978786.6094174702</v>
      </c>
      <c r="K34" s="56" t="str">
        <f ca="1">IFERROR(OFFSET(INDIRECT($H$3 &amp; "!A44"), 3, 0), "")</f>
        <v>리퍼리움</v>
      </c>
      <c r="L34" s="39">
        <f t="shared" ca="1" si="9"/>
        <v>12.7</v>
      </c>
      <c r="M34" s="77">
        <f t="shared" ca="1" si="10"/>
        <v>4.09836066E-2</v>
      </c>
      <c r="N34" s="86">
        <f t="shared" ca="1" si="14"/>
        <v>2162559132.1616583</v>
      </c>
      <c r="O34" s="56" t="str">
        <f ca="1">IFERROR(OFFSET(INDIRECT($H$3 &amp; "!A71"), 3, 0), "")</f>
        <v>파워렛저</v>
      </c>
      <c r="P34" s="39">
        <f t="shared" ca="1" si="11"/>
        <v>229</v>
      </c>
      <c r="Q34" s="77">
        <f t="shared" ca="1" si="12"/>
        <v>8.8105726999999998E-3</v>
      </c>
      <c r="R34" s="86">
        <f t="shared" ca="1" si="15"/>
        <v>16032071.28646409</v>
      </c>
    </row>
    <row r="35" spans="1:18">
      <c r="A35" s="40" t="s">
        <v>179</v>
      </c>
      <c r="B35" s="11" t="s">
        <v>180</v>
      </c>
      <c r="C35" s="95">
        <v>7835</v>
      </c>
      <c r="D35" s="92">
        <v>-2.5461489000000001E-3</v>
      </c>
      <c r="E35" s="93">
        <v>1518497.70475768</v>
      </c>
      <c r="F35" s="35"/>
      <c r="G35" s="58" t="str">
        <f ca="1">IFERROR(OFFSET(INDIRECT($H$3 &amp; "!A98"), 4, 0), "")</f>
        <v>스택스</v>
      </c>
      <c r="H35" s="44">
        <f t="shared" ca="1" si="7"/>
        <v>1430</v>
      </c>
      <c r="I35" s="78">
        <f t="shared" ca="1" si="8"/>
        <v>-0.11455108360000001</v>
      </c>
      <c r="J35" s="90">
        <f t="shared" ca="1" si="13"/>
        <v>22295895.205074482</v>
      </c>
      <c r="K35" s="58" t="str">
        <f ca="1">IFERROR(OFFSET(INDIRECT($H$3 &amp; "!A44"), 4, 0), "")</f>
        <v>메인프레임</v>
      </c>
      <c r="L35" s="44">
        <f t="shared" ca="1" si="9"/>
        <v>9.57</v>
      </c>
      <c r="M35" s="78">
        <f t="shared" ca="1" si="10"/>
        <v>-8.2901554000000006E-3</v>
      </c>
      <c r="N35" s="90">
        <f t="shared" ca="1" si="14"/>
        <v>389215766.78923112</v>
      </c>
      <c r="O35" s="58" t="str">
        <f ca="1">IFERROR(OFFSET(INDIRECT($H$3 &amp; "!A71"), 4, 0), "")</f>
        <v>휴먼스케이프</v>
      </c>
      <c r="P35" s="44">
        <f t="shared" ca="1" si="11"/>
        <v>106</v>
      </c>
      <c r="Q35" s="78">
        <f t="shared" ca="1" si="12"/>
        <v>9.5238094999999991E-3</v>
      </c>
      <c r="R35" s="90">
        <f t="shared" ca="1" si="15"/>
        <v>93740991.457148343</v>
      </c>
    </row>
    <row r="36" spans="1:18">
      <c r="A36" s="40" t="s">
        <v>139</v>
      </c>
      <c r="B36" s="11" t="s">
        <v>140</v>
      </c>
      <c r="C36" s="95">
        <v>4880</v>
      </c>
      <c r="D36" s="92">
        <v>-3.0643514E-3</v>
      </c>
      <c r="E36" s="93">
        <v>791141.75795514998</v>
      </c>
      <c r="F36" s="35"/>
      <c r="G36" s="56" t="str">
        <f ca="1">IFERROR(OFFSET(INDIRECT($H$3 &amp; "!A98"), 5, 0), "")</f>
        <v>크립토닷컴체인</v>
      </c>
      <c r="H36" s="39">
        <f t="shared" ca="1" si="7"/>
        <v>146</v>
      </c>
      <c r="I36" s="77">
        <f t="shared" ca="1" si="8"/>
        <v>-5.19480519E-2</v>
      </c>
      <c r="J36" s="99">
        <f t="shared" ca="1" si="13"/>
        <v>30448203.844913781</v>
      </c>
      <c r="K36" s="56" t="str">
        <f ca="1">IFERROR(OFFSET(INDIRECT($H$3 &amp; "!A44"), 5, 0), "")</f>
        <v>에브리피디아</v>
      </c>
      <c r="L36" s="39">
        <f t="shared" ca="1" si="9"/>
        <v>14.4</v>
      </c>
      <c r="M36" s="77">
        <f t="shared" ca="1" si="10"/>
        <v>-6.8965516999999997E-3</v>
      </c>
      <c r="N36" s="99">
        <f t="shared" ca="1" si="14"/>
        <v>457333369.57826233</v>
      </c>
      <c r="O36" s="56" t="str">
        <f ca="1">IFERROR(OFFSET(INDIRECT($H$3 &amp; "!A71"), 5, 0), "")</f>
        <v>폴리매쓰</v>
      </c>
      <c r="P36" s="39">
        <f t="shared" ca="1" si="11"/>
        <v>225</v>
      </c>
      <c r="Q36" s="77">
        <f t="shared" ca="1" si="12"/>
        <v>-4.4247788000000001E-3</v>
      </c>
      <c r="R36" s="99">
        <f t="shared" ca="1" si="15"/>
        <v>19546014.69467403</v>
      </c>
    </row>
    <row r="37" spans="1:18">
      <c r="A37" s="40" t="s">
        <v>81</v>
      </c>
      <c r="B37" s="11" t="s">
        <v>82</v>
      </c>
      <c r="C37" s="95">
        <v>1575</v>
      </c>
      <c r="D37" s="92">
        <v>-3.1645570000000001E-3</v>
      </c>
      <c r="E37" s="93">
        <v>10419743.653139651</v>
      </c>
      <c r="F37" s="35"/>
      <c r="G37" s="56" t="str">
        <f ca="1">IFERROR(OFFSET(INDIRECT($H$3 &amp; "!A98"), 6, 0), "")</f>
        <v>톤</v>
      </c>
      <c r="H37" s="39">
        <f t="shared" ca="1" si="7"/>
        <v>8795</v>
      </c>
      <c r="I37" s="77">
        <f t="shared" ca="1" si="8"/>
        <v>0.3530769231</v>
      </c>
      <c r="J37" s="86">
        <f t="shared" ca="1" si="13"/>
        <v>46591341.786728777</v>
      </c>
      <c r="K37" s="56" t="str">
        <f ca="1">IFERROR(OFFSET(INDIRECT($H$3 &amp; "!A44"), 6, 0), "")</f>
        <v>비체인</v>
      </c>
      <c r="L37" s="39">
        <f t="shared" ca="1" si="9"/>
        <v>89.9</v>
      </c>
      <c r="M37" s="77">
        <f t="shared" ca="1" si="10"/>
        <v>-1.53340635E-2</v>
      </c>
      <c r="N37" s="86">
        <f t="shared" ca="1" si="14"/>
        <v>133036681.80300985</v>
      </c>
      <c r="O37" s="56" t="str">
        <f ca="1">IFERROR(OFFSET(INDIRECT($H$3 &amp; "!A71"), 6, 0), "")</f>
        <v>엘프</v>
      </c>
      <c r="P37" s="39">
        <f t="shared" ca="1" si="11"/>
        <v>246</v>
      </c>
      <c r="Q37" s="77">
        <f t="shared" ca="1" si="12"/>
        <v>-1.20481928E-2</v>
      </c>
      <c r="R37" s="86">
        <f t="shared" ca="1" si="15"/>
        <v>38113898.561669201</v>
      </c>
    </row>
    <row r="38" spans="1:18">
      <c r="A38" s="40" t="s">
        <v>50</v>
      </c>
      <c r="B38" s="11" t="s">
        <v>51</v>
      </c>
      <c r="C38" s="95">
        <v>287</v>
      </c>
      <c r="D38" s="92">
        <v>-3.4722222000000001E-3</v>
      </c>
      <c r="E38" s="93">
        <v>42738115.356323928</v>
      </c>
      <c r="F38" s="35"/>
      <c r="G38" s="56" t="str">
        <f ca="1">IFERROR(OFFSET(INDIRECT($H$3 &amp; "!A98"), 7, 0), "")</f>
        <v>메디블록</v>
      </c>
      <c r="H38" s="39">
        <f t="shared" ca="1" si="7"/>
        <v>56.4</v>
      </c>
      <c r="I38" s="77">
        <f t="shared" ca="1" si="8"/>
        <v>-3.2590051500000002E-2</v>
      </c>
      <c r="J38" s="86">
        <f t="shared" ca="1" si="13"/>
        <v>296260403.96945947</v>
      </c>
      <c r="K38" s="56" t="str">
        <f ca="1">IFERROR(OFFSET(INDIRECT($H$3 &amp; "!A44"), 7, 0), "")</f>
        <v>아이오에스티</v>
      </c>
      <c r="L38" s="39">
        <f t="shared" ca="1" si="9"/>
        <v>24.6</v>
      </c>
      <c r="M38" s="77">
        <f t="shared" ca="1" si="10"/>
        <v>-2.7667984199999999E-2</v>
      </c>
      <c r="N38" s="86">
        <f t="shared" ca="1" si="14"/>
        <v>74590364.613495648</v>
      </c>
      <c r="O38" s="56" t="str">
        <f ca="1">IFERROR(OFFSET(INDIRECT($H$3 &amp; "!A71"), 7, 0), "")</f>
        <v>디카르고</v>
      </c>
      <c r="P38" s="39">
        <f t="shared" ca="1" si="11"/>
        <v>121</v>
      </c>
      <c r="Q38" s="77">
        <f t="shared" ca="1" si="12"/>
        <v>-1.6260162599999999E-2</v>
      </c>
      <c r="R38" s="86">
        <f t="shared" ca="1" si="15"/>
        <v>92302593.164967388</v>
      </c>
    </row>
    <row r="39" spans="1:18">
      <c r="A39" s="40" t="s">
        <v>145</v>
      </c>
      <c r="B39" s="11" t="s">
        <v>146</v>
      </c>
      <c r="C39" s="95">
        <v>2280</v>
      </c>
      <c r="D39" s="92">
        <v>-4.3668122000000004E-3</v>
      </c>
      <c r="E39" s="93">
        <v>2830460.51594214</v>
      </c>
      <c r="F39" s="35"/>
      <c r="G39" s="56" t="str">
        <f ca="1">IFERROR(OFFSET(INDIRECT($H$3 &amp; "!A98"), 8, 0), "")</f>
        <v>메탈</v>
      </c>
      <c r="H39" s="39">
        <f t="shared" ca="1" si="7"/>
        <v>2220</v>
      </c>
      <c r="I39" s="77">
        <f t="shared" ca="1" si="8"/>
        <v>0.1240506329</v>
      </c>
      <c r="J39" s="86">
        <f t="shared" ca="1" si="13"/>
        <v>24302348.001198389</v>
      </c>
      <c r="K39" s="56" t="str">
        <f ca="1">IFERROR(OFFSET(INDIRECT($H$3 &amp; "!A44"), 8, 0), "")</f>
        <v>룸네트워크</v>
      </c>
      <c r="L39" s="39">
        <f t="shared" ca="1" si="9"/>
        <v>71.7</v>
      </c>
      <c r="M39" s="77">
        <f t="shared" ca="1" si="10"/>
        <v>-3.1081081100000001E-2</v>
      </c>
      <c r="N39" s="86">
        <f t="shared" ca="1" si="14"/>
        <v>41684968.285729371</v>
      </c>
      <c r="O39" s="56" t="str">
        <f ca="1">IFERROR(OFFSET(INDIRECT($H$3 &amp; "!A71"), 8, 0), "")</f>
        <v>온톨로지</v>
      </c>
      <c r="P39" s="39">
        <f t="shared" ca="1" si="11"/>
        <v>823</v>
      </c>
      <c r="Q39" s="77">
        <f t="shared" ca="1" si="12"/>
        <v>-4.8367593999999996E-3</v>
      </c>
      <c r="R39" s="86">
        <f t="shared" ca="1" si="15"/>
        <v>5676507.50810296</v>
      </c>
    </row>
    <row r="40" spans="1:18" ht="17.25" thickBot="1">
      <c r="A40" s="40" t="s">
        <v>205</v>
      </c>
      <c r="B40" s="11" t="s">
        <v>206</v>
      </c>
      <c r="C40" s="95">
        <v>225</v>
      </c>
      <c r="D40" s="92">
        <v>-4.4247788000000001E-3</v>
      </c>
      <c r="E40" s="93">
        <v>19546014.69467403</v>
      </c>
      <c r="F40" s="35"/>
      <c r="G40" s="57" t="str">
        <f ca="1">IFERROR(OFFSET(INDIRECT($H$3 &amp; "!A98"), 9, 0), "")</f>
        <v>썸씽</v>
      </c>
      <c r="H40" s="37">
        <f t="shared" ca="1" si="7"/>
        <v>58.4</v>
      </c>
      <c r="I40" s="79">
        <f t="shared" ca="1" si="8"/>
        <v>3.1802120099999998E-2</v>
      </c>
      <c r="J40" s="87">
        <f t="shared" ca="1" si="13"/>
        <v>422291913.04200977</v>
      </c>
      <c r="K40" s="57" t="str">
        <f ca="1">IFERROR(OFFSET(INDIRECT($H$3 &amp; "!A44"), 9, 0), "")</f>
        <v>무비블록</v>
      </c>
      <c r="L40" s="37">
        <f t="shared" ca="1" si="9"/>
        <v>8.33</v>
      </c>
      <c r="M40" s="79">
        <f t="shared" ca="1" si="10"/>
        <v>-5.9665871000000002E-3</v>
      </c>
      <c r="N40" s="87">
        <f t="shared" ca="1" si="14"/>
        <v>884007672.45609367</v>
      </c>
      <c r="O40" s="57" t="str">
        <f ca="1">IFERROR(OFFSET(INDIRECT($H$3 &amp; "!A71"), 9, 0), "")</f>
        <v>모스코인</v>
      </c>
      <c r="P40" s="37">
        <f t="shared" ca="1" si="11"/>
        <v>118</v>
      </c>
      <c r="Q40" s="79">
        <f t="shared" ca="1" si="12"/>
        <v>8.2568807300000005E-2</v>
      </c>
      <c r="R40" s="87">
        <f t="shared" ca="1" si="15"/>
        <v>201103947.00947765</v>
      </c>
    </row>
    <row r="41" spans="1:18">
      <c r="A41" s="40" t="s">
        <v>101</v>
      </c>
      <c r="B41" s="11" t="s">
        <v>102</v>
      </c>
      <c r="C41" s="95">
        <v>823</v>
      </c>
      <c r="D41" s="92">
        <v>-4.8367593999999996E-3</v>
      </c>
      <c r="E41" s="93">
        <v>5676507.50810296</v>
      </c>
      <c r="F41" s="35"/>
      <c r="G41" s="59" t="str">
        <f ca="1">IFERROR(OFFSET(INDIRECT($H$3 &amp; "!A98"), 10, 0), "")</f>
        <v>스팀</v>
      </c>
      <c r="H41" s="38">
        <f t="shared" ca="1" si="7"/>
        <v>474</v>
      </c>
      <c r="I41" s="76">
        <f t="shared" ca="1" si="8"/>
        <v>-5.3892215600000001E-2</v>
      </c>
      <c r="J41" s="85">
        <f t="shared" ca="1" si="13"/>
        <v>17876623.823677171</v>
      </c>
      <c r="K41" s="55" t="str">
        <f ca="1">IFERROR(OFFSET(INDIRECT($H$3 &amp; "!A44"), 10, 0), "")</f>
        <v>엠블</v>
      </c>
      <c r="L41" s="38">
        <f t="shared" ca="1" si="9"/>
        <v>14.9</v>
      </c>
      <c r="M41" s="76">
        <f t="shared" ca="1" si="10"/>
        <v>2.75862069E-2</v>
      </c>
      <c r="N41" s="85">
        <f t="shared" ca="1" si="14"/>
        <v>1801156427.0776017</v>
      </c>
      <c r="O41" s="55" t="str">
        <f ca="1">IFERROR(OFFSET(INDIRECT($H$3 &amp; "!A71"), 10, 0), "")</f>
        <v>피르마체인</v>
      </c>
      <c r="P41" s="38">
        <f t="shared" ca="1" si="11"/>
        <v>127</v>
      </c>
      <c r="Q41" s="76">
        <f t="shared" ca="1" si="12"/>
        <v>9.4827586199999994E-2</v>
      </c>
      <c r="R41" s="85">
        <f t="shared" ca="1" si="15"/>
        <v>310873625.38584238</v>
      </c>
    </row>
    <row r="42" spans="1:18">
      <c r="A42" s="40" t="s">
        <v>62</v>
      </c>
      <c r="B42" s="11" t="s">
        <v>63</v>
      </c>
      <c r="C42" s="95">
        <v>40090</v>
      </c>
      <c r="D42" s="92">
        <v>-5.9509050000000003E-3</v>
      </c>
      <c r="E42" s="93">
        <v>196725.55645815999</v>
      </c>
      <c r="F42" s="35"/>
      <c r="G42" s="56" t="str">
        <f ca="1">IFERROR(OFFSET(INDIRECT($H$3 &amp; "!A98"), 11, 0), "")</f>
        <v>스테이터스네트워크토큰</v>
      </c>
      <c r="H42" s="39">
        <f t="shared" ca="1" si="7"/>
        <v>78.599999999999994</v>
      </c>
      <c r="I42" s="77">
        <f t="shared" ca="1" si="8"/>
        <v>-3.7943696499999999E-2</v>
      </c>
      <c r="J42" s="86">
        <f t="shared" ca="1" si="13"/>
        <v>82508686.458116204</v>
      </c>
      <c r="K42" s="56" t="str">
        <f ca="1">IFERROR(OFFSET(INDIRECT($H$3 &amp; "!A44"), 11, 0), "")</f>
        <v>앵커</v>
      </c>
      <c r="L42" s="39">
        <f t="shared" ca="1" si="9"/>
        <v>83.1</v>
      </c>
      <c r="M42" s="77">
        <f t="shared" ca="1" si="10"/>
        <v>-2.00471698E-2</v>
      </c>
      <c r="N42" s="86">
        <f t="shared" ca="1" si="14"/>
        <v>26960306.530092049</v>
      </c>
      <c r="O42" s="56" t="str">
        <f ca="1">IFERROR(OFFSET(INDIRECT($H$3 &amp; "!A71"), 11, 0), "")</f>
        <v>아르고</v>
      </c>
      <c r="P42" s="39">
        <f t="shared" ca="1" si="11"/>
        <v>185</v>
      </c>
      <c r="Q42" s="77">
        <f t="shared" ca="1" si="12"/>
        <v>-2.6315789499999999E-2</v>
      </c>
      <c r="R42" s="86">
        <f t="shared" ca="1" si="15"/>
        <v>23652327.455622431</v>
      </c>
    </row>
    <row r="43" spans="1:18">
      <c r="A43" s="40" t="s">
        <v>215</v>
      </c>
      <c r="B43" s="11" t="s">
        <v>216</v>
      </c>
      <c r="C43" s="95">
        <v>8.33</v>
      </c>
      <c r="D43" s="92">
        <v>-5.9665871000000002E-3</v>
      </c>
      <c r="E43" s="93">
        <v>884007672.45609367</v>
      </c>
      <c r="F43" s="35"/>
      <c r="G43" s="56" t="str">
        <f ca="1">IFERROR(OFFSET(INDIRECT($H$3 &amp; "!A98"), 12, 0), "")</f>
        <v>오미세고</v>
      </c>
      <c r="H43" s="39">
        <f t="shared" ca="1" si="7"/>
        <v>4880</v>
      </c>
      <c r="I43" s="77">
        <f t="shared" ca="1" si="8"/>
        <v>-3.0643514E-3</v>
      </c>
      <c r="J43" s="86">
        <f t="shared" ca="1" si="13"/>
        <v>791141.75795514998</v>
      </c>
      <c r="K43" s="56" t="str">
        <f ca="1">IFERROR(OFFSET(INDIRECT($H$3 &amp; "!A44"), 12, 0), "")</f>
        <v>비트토렌트</v>
      </c>
      <c r="L43" s="39">
        <f t="shared" ca="1" si="9"/>
        <v>2.93</v>
      </c>
      <c r="M43" s="77">
        <f t="shared" ca="1" si="10"/>
        <v>-1.3468013500000001E-2</v>
      </c>
      <c r="N43" s="86">
        <f t="shared" ca="1" si="14"/>
        <v>3799780602.5747948</v>
      </c>
      <c r="O43" s="56" t="str">
        <f ca="1">IFERROR(OFFSET(INDIRECT($H$3 &amp; "!A71"), 12, 0), "")</f>
        <v>보라</v>
      </c>
      <c r="P43" s="39">
        <f t="shared" ca="1" si="11"/>
        <v>137</v>
      </c>
      <c r="Q43" s="77">
        <f t="shared" ca="1" si="12"/>
        <v>-1.43884892E-2</v>
      </c>
      <c r="R43" s="86">
        <f t="shared" ca="1" si="15"/>
        <v>79352475.781595573</v>
      </c>
    </row>
    <row r="44" spans="1:18">
      <c r="A44" s="40" t="s">
        <v>151</v>
      </c>
      <c r="B44" s="11" t="s">
        <v>152</v>
      </c>
      <c r="C44" s="95">
        <v>72.2</v>
      </c>
      <c r="D44" s="92">
        <v>-6.8775790999999996E-3</v>
      </c>
      <c r="E44" s="93">
        <v>63834222.633664332</v>
      </c>
      <c r="F44" s="35"/>
      <c r="G44" s="56" t="str">
        <f ca="1">IFERROR(OFFSET(INDIRECT($H$3 &amp; "!A98"), 13, 0), "")</f>
        <v>파워렛저</v>
      </c>
      <c r="H44" s="39">
        <f t="shared" ca="1" si="7"/>
        <v>229</v>
      </c>
      <c r="I44" s="77">
        <f t="shared" ca="1" si="8"/>
        <v>8.8105726999999998E-3</v>
      </c>
      <c r="J44" s="86">
        <f t="shared" ca="1" si="13"/>
        <v>16032071.28646409</v>
      </c>
      <c r="K44" s="56" t="str">
        <f ca="1">IFERROR(OFFSET(INDIRECT($H$3 &amp; "!A44"), 13, 0), "")</f>
        <v>시아코인</v>
      </c>
      <c r="L44" s="39">
        <f t="shared" ca="1" si="9"/>
        <v>15</v>
      </c>
      <c r="M44" s="77">
        <f t="shared" ca="1" si="10"/>
        <v>-1.9607843100000001E-2</v>
      </c>
      <c r="N44" s="86">
        <f t="shared" ca="1" si="14"/>
        <v>311286691.74820155</v>
      </c>
      <c r="O44" s="56" t="str">
        <f ca="1">IFERROR(OFFSET(INDIRECT($H$3 &amp; "!A71"), 13, 0), "")</f>
        <v>헤데라해시그래프</v>
      </c>
      <c r="P44" s="39">
        <f t="shared" ca="1" si="11"/>
        <v>200</v>
      </c>
      <c r="Q44" s="77">
        <f t="shared" ca="1" si="12"/>
        <v>-9.9009900999999997E-3</v>
      </c>
      <c r="R44" s="86">
        <f t="shared" ca="1" si="15"/>
        <v>17127140.97643894</v>
      </c>
    </row>
    <row r="45" spans="1:18">
      <c r="A45" s="40" t="s">
        <v>177</v>
      </c>
      <c r="B45" s="11" t="s">
        <v>178</v>
      </c>
      <c r="C45" s="95">
        <v>14.4</v>
      </c>
      <c r="D45" s="92">
        <v>-6.8965516999999997E-3</v>
      </c>
      <c r="E45" s="93">
        <v>457333369.57826233</v>
      </c>
      <c r="F45" s="35"/>
      <c r="G45" s="58" t="str">
        <f ca="1">IFERROR(OFFSET(INDIRECT($H$3 &amp; "!A98"), 14, 0), "")</f>
        <v>리퍼리움</v>
      </c>
      <c r="H45" s="44">
        <f t="shared" ca="1" si="7"/>
        <v>12.7</v>
      </c>
      <c r="I45" s="78">
        <f t="shared" ca="1" si="8"/>
        <v>4.09836066E-2</v>
      </c>
      <c r="J45" s="90">
        <f t="shared" ca="1" si="13"/>
        <v>2162559132.1616583</v>
      </c>
      <c r="K45" s="58" t="str">
        <f ca="1">IFERROR(OFFSET(INDIRECT($H$3 &amp; "!A44"), 14, 0), "")</f>
        <v>스톰엑스</v>
      </c>
      <c r="L45" s="44">
        <f t="shared" ca="1" si="9"/>
        <v>22.6</v>
      </c>
      <c r="M45" s="78">
        <f t="shared" ca="1" si="10"/>
        <v>0</v>
      </c>
      <c r="N45" s="90">
        <f t="shared" ca="1" si="14"/>
        <v>153869285.57641613</v>
      </c>
      <c r="O45" s="58" t="str">
        <f ca="1">IFERROR(OFFSET(INDIRECT($H$3 &amp; "!A71"), 14, 0), "")</f>
        <v>칠리즈</v>
      </c>
      <c r="P45" s="44">
        <f t="shared" ca="1" si="11"/>
        <v>293</v>
      </c>
      <c r="Q45" s="78">
        <f t="shared" ca="1" si="12"/>
        <v>-3.6184210500000001E-2</v>
      </c>
      <c r="R45" s="90">
        <f t="shared" ca="1" si="15"/>
        <v>58596601.624127313</v>
      </c>
    </row>
    <row r="46" spans="1:18">
      <c r="A46" s="40" t="s">
        <v>207</v>
      </c>
      <c r="B46" s="11" t="s">
        <v>208</v>
      </c>
      <c r="C46" s="95">
        <v>9.57</v>
      </c>
      <c r="D46" s="92">
        <v>-8.2901554000000006E-3</v>
      </c>
      <c r="E46" s="93">
        <v>389215766.78923112</v>
      </c>
      <c r="F46" s="35"/>
      <c r="G46" s="56" t="str">
        <f ca="1">IFERROR(OFFSET(INDIRECT($H$3 &amp; "!A98"), 15, 0), "")</f>
        <v>리스크</v>
      </c>
      <c r="H46" s="39">
        <f t="shared" ca="1" si="7"/>
        <v>3185</v>
      </c>
      <c r="I46" s="77">
        <f t="shared" ca="1" si="8"/>
        <v>4.5977011499999998E-2</v>
      </c>
      <c r="J46" s="99">
        <f t="shared" ca="1" si="13"/>
        <v>2526739.6845253902</v>
      </c>
      <c r="K46" s="56" t="str">
        <f ca="1">IFERROR(OFFSET(INDIRECT($H$3 &amp; "!A44"), 15, 0), "")</f>
        <v>트론</v>
      </c>
      <c r="L46" s="39">
        <f t="shared" ca="1" si="9"/>
        <v>72.2</v>
      </c>
      <c r="M46" s="77">
        <f t="shared" ca="1" si="10"/>
        <v>-6.8775790999999996E-3</v>
      </c>
      <c r="N46" s="99">
        <f t="shared" ca="1" si="14"/>
        <v>63834222.633664332</v>
      </c>
      <c r="O46" s="56" t="str">
        <f ca="1">IFERROR(OFFSET(INDIRECT($H$3 &amp; "!A71"), 15, 0), "")</f>
        <v>그로스톨코인</v>
      </c>
      <c r="P46" s="39">
        <f t="shared" ca="1" si="11"/>
        <v>773</v>
      </c>
      <c r="Q46" s="77">
        <f t="shared" ca="1" si="12"/>
        <v>-1.6539440200000002E-2</v>
      </c>
      <c r="R46" s="99">
        <f t="shared" ca="1" si="15"/>
        <v>3297014.7764342101</v>
      </c>
    </row>
    <row r="47" spans="1:18">
      <c r="A47" s="40" t="s">
        <v>131</v>
      </c>
      <c r="B47" s="11" t="s">
        <v>132</v>
      </c>
      <c r="C47" s="95">
        <v>85.9</v>
      </c>
      <c r="D47" s="92">
        <v>-9.2272203000000001E-3</v>
      </c>
      <c r="E47" s="93">
        <v>46956361.29586187</v>
      </c>
      <c r="F47" s="35"/>
      <c r="G47" s="56" t="str">
        <f ca="1">IFERROR(OFFSET(INDIRECT($H$3 &amp; "!A98"), 16, 0), "")</f>
        <v>스팀달러</v>
      </c>
      <c r="H47" s="39">
        <f t="shared" ca="1" si="7"/>
        <v>7425</v>
      </c>
      <c r="I47" s="77">
        <f t="shared" ca="1" si="8"/>
        <v>2.4137931000000001E-2</v>
      </c>
      <c r="J47" s="86">
        <f t="shared" ca="1" si="13"/>
        <v>3694321.79848507</v>
      </c>
      <c r="K47" s="56" t="str">
        <f ca="1">IFERROR(OFFSET(INDIRECT($H$3 &amp; "!A44"), 16, 0), "")</f>
        <v>오브스</v>
      </c>
      <c r="L47" s="39">
        <f t="shared" ca="1" si="9"/>
        <v>81</v>
      </c>
      <c r="M47" s="77">
        <f t="shared" ca="1" si="10"/>
        <v>-1.6990291300000002E-2</v>
      </c>
      <c r="N47" s="86">
        <f t="shared" ca="1" si="14"/>
        <v>38573328.233965158</v>
      </c>
      <c r="O47" s="56" t="str">
        <f ca="1">IFERROR(OFFSET(INDIRECT($H$3 &amp; "!A71"), 16, 0), "")</f>
        <v>플레이댑</v>
      </c>
      <c r="P47" s="39">
        <f t="shared" ca="1" si="11"/>
        <v>273</v>
      </c>
      <c r="Q47" s="77">
        <f t="shared" ca="1" si="12"/>
        <v>0.11428571429999999</v>
      </c>
      <c r="R47" s="86">
        <f t="shared" ca="1" si="15"/>
        <v>233412049.22566518</v>
      </c>
    </row>
    <row r="48" spans="1:18">
      <c r="A48" s="40" t="s">
        <v>53</v>
      </c>
      <c r="B48" s="11" t="s">
        <v>54</v>
      </c>
      <c r="C48" s="95">
        <v>200</v>
      </c>
      <c r="D48" s="92">
        <v>-9.9009900999999997E-3</v>
      </c>
      <c r="E48" s="93">
        <v>17127140.97643894</v>
      </c>
      <c r="F48" s="35"/>
      <c r="G48" s="56" t="str">
        <f ca="1">IFERROR(OFFSET(INDIRECT($H$3 &amp; "!A98"), 17, 0), "")</f>
        <v>휴먼스케이프</v>
      </c>
      <c r="H48" s="39">
        <f t="shared" ca="1" si="7"/>
        <v>106</v>
      </c>
      <c r="I48" s="77">
        <f t="shared" ca="1" si="8"/>
        <v>9.5238094999999991E-3</v>
      </c>
      <c r="J48" s="86">
        <f t="shared" ca="1" si="13"/>
        <v>93740991.457148343</v>
      </c>
      <c r="K48" s="56" t="str">
        <f ca="1">IFERROR(OFFSET(INDIRECT($H$3 &amp; "!A44"), 17, 0), "")</f>
        <v>질리카</v>
      </c>
      <c r="L48" s="39">
        <f t="shared" ca="1" si="9"/>
        <v>85.9</v>
      </c>
      <c r="M48" s="77">
        <f t="shared" ca="1" si="10"/>
        <v>-9.2272203000000001E-3</v>
      </c>
      <c r="N48" s="86">
        <f t="shared" ca="1" si="14"/>
        <v>46956361.29586187</v>
      </c>
      <c r="O48" s="56" t="str">
        <f ca="1">IFERROR(OFFSET(INDIRECT($H$3 &amp; "!A71"), 17, 0), "")</f>
        <v>넴</v>
      </c>
      <c r="P48" s="39">
        <f t="shared" ca="1" si="11"/>
        <v>143</v>
      </c>
      <c r="Q48" s="77">
        <f t="shared" ca="1" si="12"/>
        <v>-1.3793103399999999E-2</v>
      </c>
      <c r="R48" s="86">
        <f t="shared" ca="1" si="15"/>
        <v>37451181.198724337</v>
      </c>
    </row>
    <row r="49" spans="1:18">
      <c r="A49" s="40" t="s">
        <v>254</v>
      </c>
      <c r="B49" s="11" t="s">
        <v>255</v>
      </c>
      <c r="C49" s="95">
        <v>192</v>
      </c>
      <c r="D49" s="92">
        <v>-1.03092784E-2</v>
      </c>
      <c r="E49" s="93">
        <v>46214617.937993638</v>
      </c>
      <c r="F49" s="35"/>
      <c r="G49" s="56" t="str">
        <f ca="1">IFERROR(OFFSET(INDIRECT($H$3 &amp; "!A98"), 18, 0), "")</f>
        <v>메인프레임</v>
      </c>
      <c r="H49" s="39">
        <f t="shared" ca="1" si="7"/>
        <v>9.57</v>
      </c>
      <c r="I49" s="77">
        <f t="shared" ca="1" si="8"/>
        <v>-8.2901554000000006E-3</v>
      </c>
      <c r="J49" s="86">
        <f t="shared" ca="1" si="13"/>
        <v>389215766.78923112</v>
      </c>
      <c r="K49" s="56" t="str">
        <f ca="1">IFERROR(OFFSET(INDIRECT($H$3 &amp; "!A44"), 18, 0), "")</f>
        <v>캐리프로토콜</v>
      </c>
      <c r="L49" s="39">
        <f t="shared" ca="1" si="9"/>
        <v>9.6199999999999992</v>
      </c>
      <c r="M49" s="77">
        <f t="shared" ca="1" si="10"/>
        <v>2.12314225E-2</v>
      </c>
      <c r="N49" s="86">
        <f t="shared" ca="1" si="14"/>
        <v>1420214905.8292422</v>
      </c>
      <c r="O49" s="56" t="str">
        <f ca="1">IFERROR(OFFSET(INDIRECT($H$3 &amp; "!A71"), 18, 0), "")</f>
        <v>도지코인</v>
      </c>
      <c r="P49" s="39">
        <f t="shared" ca="1" si="11"/>
        <v>249</v>
      </c>
      <c r="Q49" s="77">
        <f t="shared" ca="1" si="12"/>
        <v>-1.5810276700000001E-2</v>
      </c>
      <c r="R49" s="86">
        <f t="shared" ca="1" si="15"/>
        <v>248754185.97049683</v>
      </c>
    </row>
    <row r="50" spans="1:18" ht="17.25" thickBot="1">
      <c r="A50" s="40" t="s">
        <v>163</v>
      </c>
      <c r="B50" s="11" t="s">
        <v>164</v>
      </c>
      <c r="C50" s="95">
        <v>246</v>
      </c>
      <c r="D50" s="92">
        <v>-1.20481928E-2</v>
      </c>
      <c r="E50" s="93">
        <v>38113898.561669201</v>
      </c>
      <c r="F50" s="35"/>
      <c r="G50" s="57" t="str">
        <f ca="1">IFERROR(OFFSET(INDIRECT($H$3 &amp; "!A98"), 19, 0), "")</f>
        <v>에브리피디아</v>
      </c>
      <c r="H50" s="37">
        <f t="shared" ca="1" si="7"/>
        <v>14.4</v>
      </c>
      <c r="I50" s="79">
        <f t="shared" ca="1" si="8"/>
        <v>-6.8965516999999997E-3</v>
      </c>
      <c r="J50" s="87">
        <f t="shared" ca="1" si="13"/>
        <v>457333369.57826233</v>
      </c>
      <c r="K50" s="57" t="str">
        <f ca="1">IFERROR(OFFSET(INDIRECT($H$3 &amp; "!A44"), 19, 0), "")</f>
        <v>쿼크체인</v>
      </c>
      <c r="L50" s="37">
        <f t="shared" ca="1" si="9"/>
        <v>18.399999999999999</v>
      </c>
      <c r="M50" s="79">
        <f t="shared" ca="1" si="10"/>
        <v>-2.6455026499999999E-2</v>
      </c>
      <c r="N50" s="87">
        <f t="shared" ca="1" si="14"/>
        <v>242533166.15165481</v>
      </c>
      <c r="O50" s="57" t="str">
        <f ca="1">IFERROR(OFFSET(INDIRECT($H$3 &amp; "!A71"), 19, 0), "")</f>
        <v>시빅</v>
      </c>
      <c r="P50" s="37">
        <f t="shared" ca="1" si="11"/>
        <v>281</v>
      </c>
      <c r="Q50" s="79">
        <f t="shared" ca="1" si="12"/>
        <v>-2.7681660899999998E-2</v>
      </c>
      <c r="R50" s="87">
        <f t="shared" ca="1" si="15"/>
        <v>7034827.82273723</v>
      </c>
    </row>
    <row r="51" spans="1:18">
      <c r="A51" s="40" t="s">
        <v>157</v>
      </c>
      <c r="B51" s="11" t="s">
        <v>158</v>
      </c>
      <c r="C51" s="95">
        <v>16630</v>
      </c>
      <c r="D51" s="92">
        <v>-1.30563798E-2</v>
      </c>
      <c r="E51" s="93">
        <v>363619.23473649001</v>
      </c>
      <c r="F51" s="35"/>
    </row>
    <row r="52" spans="1:18" ht="17.25" thickBot="1">
      <c r="A52" s="40" t="s">
        <v>250</v>
      </c>
      <c r="B52" s="11" t="s">
        <v>251</v>
      </c>
      <c r="C52" s="95">
        <v>58.7</v>
      </c>
      <c r="D52" s="92">
        <v>-1.34453782E-2</v>
      </c>
      <c r="E52" s="93">
        <v>33875801.33517886</v>
      </c>
      <c r="F52" s="35"/>
    </row>
    <row r="53" spans="1:18" ht="17.25" thickBot="1">
      <c r="A53" s="40" t="s">
        <v>97</v>
      </c>
      <c r="B53" s="11" t="s">
        <v>98</v>
      </c>
      <c r="C53" s="95">
        <v>2.93</v>
      </c>
      <c r="D53" s="92">
        <v>-1.3468013500000001E-2</v>
      </c>
      <c r="E53" s="93">
        <v>3799780602.5747948</v>
      </c>
      <c r="F53" s="35"/>
      <c r="G53" s="227" t="s">
        <v>256</v>
      </c>
      <c r="H53" s="228"/>
      <c r="I53" s="228"/>
      <c r="J53" s="229"/>
      <c r="K53" s="227" t="s">
        <v>259</v>
      </c>
      <c r="L53" s="228"/>
      <c r="M53" s="228"/>
      <c r="N53" s="229"/>
      <c r="O53" s="227" t="s">
        <v>260</v>
      </c>
      <c r="P53" s="228"/>
      <c r="Q53" s="228"/>
      <c r="R53" s="229"/>
    </row>
    <row r="54" spans="1:18" ht="17.25" thickBot="1">
      <c r="A54" s="40" t="s">
        <v>56</v>
      </c>
      <c r="B54" s="11" t="s">
        <v>57</v>
      </c>
      <c r="C54" s="95">
        <v>143</v>
      </c>
      <c r="D54" s="92">
        <v>-1.3793103399999999E-2</v>
      </c>
      <c r="E54" s="93">
        <v>37451181.198724337</v>
      </c>
      <c r="F54" s="35"/>
      <c r="G54" s="264" t="s">
        <v>55</v>
      </c>
      <c r="H54" s="280">
        <f ca="1">NOW()</f>
        <v>44389.898187384257</v>
      </c>
      <c r="I54" s="281"/>
      <c r="J54" s="282"/>
      <c r="K54" s="279" t="s">
        <v>55</v>
      </c>
      <c r="L54" s="280">
        <f ca="1">NOW()</f>
        <v>44389.898187384257</v>
      </c>
      <c r="M54" s="281"/>
      <c r="N54" s="282"/>
      <c r="O54" s="279" t="s">
        <v>55</v>
      </c>
      <c r="P54" s="280">
        <f ca="1">NOW()</f>
        <v>44389.898187384257</v>
      </c>
      <c r="Q54" s="281"/>
      <c r="R54" s="282"/>
    </row>
    <row r="55" spans="1:18" ht="17.25" thickBot="1">
      <c r="A55" s="40" t="s">
        <v>99</v>
      </c>
      <c r="B55" s="11" t="s">
        <v>100</v>
      </c>
      <c r="C55" s="95">
        <v>57520</v>
      </c>
      <c r="D55" s="92">
        <v>-1.38865078E-2</v>
      </c>
      <c r="E55" s="93">
        <v>1238863.5850816299</v>
      </c>
      <c r="F55" s="35"/>
      <c r="G55" s="272"/>
      <c r="H55" s="36" t="s">
        <v>58</v>
      </c>
      <c r="I55" s="73" t="s">
        <v>59</v>
      </c>
      <c r="J55" s="69" t="s">
        <v>265</v>
      </c>
      <c r="K55" s="272"/>
      <c r="L55" s="36" t="s">
        <v>58</v>
      </c>
      <c r="M55" s="73" t="s">
        <v>59</v>
      </c>
      <c r="N55" s="69" t="s">
        <v>265</v>
      </c>
      <c r="O55" s="272"/>
      <c r="P55" s="36" t="s">
        <v>58</v>
      </c>
      <c r="Q55" s="73" t="s">
        <v>59</v>
      </c>
      <c r="R55" s="69" t="s">
        <v>265</v>
      </c>
    </row>
    <row r="56" spans="1:18">
      <c r="A56" s="40" t="s">
        <v>165</v>
      </c>
      <c r="B56" s="11" t="s">
        <v>166</v>
      </c>
      <c r="C56" s="95">
        <v>137</v>
      </c>
      <c r="D56" s="92">
        <v>-1.43884892E-2</v>
      </c>
      <c r="E56" s="93">
        <v>79352475.781595573</v>
      </c>
      <c r="F56" s="35"/>
      <c r="G56" s="55" t="str">
        <f ca="1">IFERROR(OFFSET(INDIRECT($H$3 &amp; "!A179"), 0, 0), "")</f>
        <v>쎄타퓨엘</v>
      </c>
      <c r="H56" s="38">
        <f t="shared" ref="H56:H65" ca="1" si="16">_xlfn.IFNA(VLOOKUP(G56, $B$2:$D$200, 2, FALSE), "")</f>
        <v>397</v>
      </c>
      <c r="I56" s="76">
        <f t="shared" ref="I56:I65" ca="1" si="17">_xlfn.IFNA(VLOOKUP(G56, $B$2:$D$200, 3, FALSE), "")</f>
        <v>-2.45700246E-2</v>
      </c>
      <c r="J56" s="85">
        <f ca="1">_xlfn.IFNA(VLOOKUP(G56, $B$2:$E$200, 4, FALSE), "")</f>
        <v>34445581.330766991</v>
      </c>
      <c r="K56" s="55" t="str">
        <f ca="1">IFERROR(OFFSET(INDIRECT($H$3 &amp; "!A125"), 0, 0), "")</f>
        <v>메인프레임</v>
      </c>
      <c r="L56" s="38">
        <f t="shared" ref="L56:L75" ca="1" si="18">_xlfn.IFNA(VLOOKUP(K56, $B$2:$D$200, 2, FALSE), "")</f>
        <v>9.57</v>
      </c>
      <c r="M56" s="76">
        <f t="shared" ref="M56:M75" ca="1" si="19">_xlfn.IFNA(VLOOKUP(K56, $B$2:$D$200, 3, FALSE), "")</f>
        <v>-8.2901554000000006E-3</v>
      </c>
      <c r="N56" s="85">
        <f ca="1">_xlfn.IFNA(VLOOKUP(K56, $B$2:$E$200, 4, FALSE), "")</f>
        <v>389215766.78923112</v>
      </c>
      <c r="O56" s="55" t="str">
        <f ca="1">IFERROR(OFFSET(INDIRECT($H$3 &amp; "!A152"), 0, 0), "")</f>
        <v>칠리즈</v>
      </c>
      <c r="P56" s="38">
        <f t="shared" ref="P56:P75" ca="1" si="20">_xlfn.IFNA(VLOOKUP(O56, $B$2:$D$200, 2, FALSE), "")</f>
        <v>293</v>
      </c>
      <c r="Q56" s="76">
        <f t="shared" ref="Q56:Q75" ca="1" si="21">_xlfn.IFNA(VLOOKUP(O56, $B$2:$D$200, 3, FALSE), "")</f>
        <v>-3.6184210500000001E-2</v>
      </c>
      <c r="R56" s="85">
        <f ca="1">_xlfn.IFNA(VLOOKUP(O56, $B$2:$E$200, 4, FALSE), "")</f>
        <v>58596601.624127313</v>
      </c>
    </row>
    <row r="57" spans="1:18">
      <c r="A57" s="40" t="s">
        <v>93</v>
      </c>
      <c r="B57" s="11" t="s">
        <v>94</v>
      </c>
      <c r="C57" s="95">
        <v>2476000</v>
      </c>
      <c r="D57" s="92">
        <v>-1.47234381E-2</v>
      </c>
      <c r="E57" s="93">
        <v>43966.596140330003</v>
      </c>
      <c r="F57" s="35"/>
      <c r="G57" s="56" t="str">
        <f ca="1">IFERROR(OFFSET(INDIRECT($H$3 &amp; "!A179"), 1, 0), "")</f>
        <v>던프로토콜</v>
      </c>
      <c r="H57" s="39">
        <f t="shared" ca="1" si="16"/>
        <v>3390</v>
      </c>
      <c r="I57" s="77">
        <f t="shared" ca="1" si="17"/>
        <v>-8.8709677400000006E-2</v>
      </c>
      <c r="J57" s="86">
        <f t="shared" ref="J57:J75" ca="1" si="22">_xlfn.IFNA(VLOOKUP(G57, $B$2:$E$200, 4, FALSE), "")</f>
        <v>11505038.67624452</v>
      </c>
      <c r="K57" s="56" t="str">
        <f ca="1">IFERROR(OFFSET(INDIRECT($H$3 &amp; "!A125"), 1, 0), "")</f>
        <v>에브리피디아</v>
      </c>
      <c r="L57" s="39">
        <f t="shared" ca="1" si="18"/>
        <v>14.4</v>
      </c>
      <c r="M57" s="77">
        <f t="shared" ca="1" si="19"/>
        <v>-6.8965516999999997E-3</v>
      </c>
      <c r="N57" s="86">
        <f t="shared" ref="N57:N75" ca="1" si="23">_xlfn.IFNA(VLOOKUP(K57, $B$2:$E$200, 4, FALSE), "")</f>
        <v>457333369.57826233</v>
      </c>
      <c r="O57" s="56" t="str">
        <f ca="1">IFERROR(OFFSET(INDIRECT($H$3 &amp; "!A152"), 1, 0), "")</f>
        <v>그로스톨코인</v>
      </c>
      <c r="P57" s="39">
        <f t="shared" ca="1" si="20"/>
        <v>773</v>
      </c>
      <c r="Q57" s="77">
        <f t="shared" ca="1" si="21"/>
        <v>-1.6539440200000002E-2</v>
      </c>
      <c r="R57" s="86">
        <f t="shared" ref="R57:R75" ca="1" si="24">_xlfn.IFNA(VLOOKUP(O57, $B$2:$E$200, 4, FALSE), "")</f>
        <v>3297014.7764342101</v>
      </c>
    </row>
    <row r="58" spans="1:18">
      <c r="A58" s="40" t="s">
        <v>127</v>
      </c>
      <c r="B58" s="11" t="s">
        <v>128</v>
      </c>
      <c r="C58" s="95">
        <v>89.9</v>
      </c>
      <c r="D58" s="92">
        <v>-1.53340635E-2</v>
      </c>
      <c r="E58" s="93">
        <v>133036681.80300985</v>
      </c>
      <c r="F58" s="35"/>
      <c r="G58" s="56" t="str">
        <f ca="1">IFERROR(OFFSET(INDIRECT($H$3 &amp; "!A179"), 2, 0), "")</f>
        <v>비트코인캐시</v>
      </c>
      <c r="H58" s="39">
        <f t="shared" ca="1" si="16"/>
        <v>574500</v>
      </c>
      <c r="I58" s="77">
        <f t="shared" ca="1" si="17"/>
        <v>-1.8787361200000002E-2</v>
      </c>
      <c r="J58" s="86">
        <f t="shared" ca="1" si="22"/>
        <v>22437.16724934</v>
      </c>
      <c r="K58" s="56" t="str">
        <f ca="1">IFERROR(OFFSET(INDIRECT($H$3 &amp; "!A125"), 2, 0), "")</f>
        <v>비체인</v>
      </c>
      <c r="L58" s="39">
        <f t="shared" ca="1" si="18"/>
        <v>89.9</v>
      </c>
      <c r="M58" s="77">
        <f t="shared" ca="1" si="19"/>
        <v>-1.53340635E-2</v>
      </c>
      <c r="N58" s="86">
        <f t="shared" ca="1" si="23"/>
        <v>133036681.80300985</v>
      </c>
      <c r="O58" s="56" t="str">
        <f ca="1">IFERROR(OFFSET(INDIRECT($H$3 &amp; "!A152"), 2, 0), "")</f>
        <v>플레이댑</v>
      </c>
      <c r="P58" s="39">
        <f t="shared" ca="1" si="20"/>
        <v>273</v>
      </c>
      <c r="Q58" s="77">
        <f t="shared" ca="1" si="21"/>
        <v>0.11428571429999999</v>
      </c>
      <c r="R58" s="86">
        <f t="shared" ca="1" si="24"/>
        <v>233412049.22566518</v>
      </c>
    </row>
    <row r="59" spans="1:18">
      <c r="A59" s="40" t="s">
        <v>75</v>
      </c>
      <c r="B59" s="11" t="s">
        <v>76</v>
      </c>
      <c r="C59" s="95">
        <v>21220</v>
      </c>
      <c r="D59" s="92">
        <v>-1.5769944300000002E-2</v>
      </c>
      <c r="E59" s="93">
        <v>371842.04602777999</v>
      </c>
      <c r="F59" s="35"/>
      <c r="G59" s="56" t="str">
        <f ca="1">IFERROR(OFFSET(INDIRECT($H$3 &amp; "!A179"), 3, 0), "")</f>
        <v>제로엑스</v>
      </c>
      <c r="H59" s="39">
        <f t="shared" ca="1" si="16"/>
        <v>896</v>
      </c>
      <c r="I59" s="77">
        <f t="shared" ca="1" si="17"/>
        <v>-3.96570204E-2</v>
      </c>
      <c r="J59" s="86">
        <f t="shared" ca="1" si="22"/>
        <v>3035413.9487246801</v>
      </c>
      <c r="K59" s="56" t="str">
        <f ca="1">IFERROR(OFFSET(INDIRECT($H$3 &amp; "!A125"), 3, 0), "")</f>
        <v>아이오에스티</v>
      </c>
      <c r="L59" s="39">
        <f t="shared" ca="1" si="18"/>
        <v>24.6</v>
      </c>
      <c r="M59" s="77">
        <f t="shared" ca="1" si="19"/>
        <v>-2.7667984199999999E-2</v>
      </c>
      <c r="N59" s="86">
        <f t="shared" ca="1" si="23"/>
        <v>74590364.613495648</v>
      </c>
      <c r="O59" s="56" t="str">
        <f ca="1">IFERROR(OFFSET(INDIRECT($H$3 &amp; "!A152"), 3, 0), "")</f>
        <v>넴</v>
      </c>
      <c r="P59" s="39">
        <f t="shared" ca="1" si="20"/>
        <v>143</v>
      </c>
      <c r="Q59" s="77">
        <f t="shared" ca="1" si="21"/>
        <v>-1.3793103399999999E-2</v>
      </c>
      <c r="R59" s="86">
        <f t="shared" ca="1" si="24"/>
        <v>37451181.198724337</v>
      </c>
    </row>
    <row r="60" spans="1:18">
      <c r="A60" s="40" t="s">
        <v>266</v>
      </c>
      <c r="B60" s="11" t="s">
        <v>267</v>
      </c>
      <c r="C60" s="95">
        <v>249</v>
      </c>
      <c r="D60" s="92">
        <v>-1.5810276700000001E-2</v>
      </c>
      <c r="E60" s="93">
        <v>248754185.97049683</v>
      </c>
      <c r="F60" s="35"/>
      <c r="G60" s="56" t="str">
        <f ca="1">IFERROR(OFFSET(INDIRECT($H$3 &amp; "!A179"), 4, 0), "")</f>
        <v>스토리지</v>
      </c>
      <c r="H60" s="39">
        <f t="shared" ca="1" si="16"/>
        <v>1075</v>
      </c>
      <c r="I60" s="77">
        <f t="shared" ca="1" si="17"/>
        <v>-4.0178571400000002E-2</v>
      </c>
      <c r="J60" s="90">
        <f t="shared" ca="1" si="22"/>
        <v>2159825.2071190402</v>
      </c>
      <c r="K60" s="58" t="str">
        <f ca="1">IFERROR(OFFSET(INDIRECT($H$3 &amp; "!A125"), 4, 0), "")</f>
        <v>룸네트워크</v>
      </c>
      <c r="L60" s="44">
        <f t="shared" ca="1" si="18"/>
        <v>71.7</v>
      </c>
      <c r="M60" s="78">
        <f t="shared" ca="1" si="19"/>
        <v>-3.1081081100000001E-2</v>
      </c>
      <c r="N60" s="90">
        <f t="shared" ca="1" si="23"/>
        <v>41684968.285729371</v>
      </c>
      <c r="O60" s="58" t="str">
        <f ca="1">IFERROR(OFFSET(INDIRECT($H$3 &amp; "!A152"), 4, 0), "")</f>
        <v>도지코인</v>
      </c>
      <c r="P60" s="44">
        <f t="shared" ca="1" si="20"/>
        <v>249</v>
      </c>
      <c r="Q60" s="78">
        <f t="shared" ca="1" si="21"/>
        <v>-1.5810276700000001E-2</v>
      </c>
      <c r="R60" s="90">
        <f t="shared" ca="1" si="24"/>
        <v>248754185.97049683</v>
      </c>
    </row>
    <row r="61" spans="1:18">
      <c r="A61" s="40" t="s">
        <v>109</v>
      </c>
      <c r="B61" s="11" t="s">
        <v>110</v>
      </c>
      <c r="C61" s="95">
        <v>121</v>
      </c>
      <c r="D61" s="92">
        <v>-1.6260162599999999E-2</v>
      </c>
      <c r="E61" s="93">
        <v>92302593.164967388</v>
      </c>
      <c r="F61" s="35"/>
      <c r="G61" s="60" t="str">
        <f ca="1">IFERROR(OFFSET(INDIRECT($H$3 &amp; "!A179"), 5, 0), "")</f>
        <v>아크</v>
      </c>
      <c r="H61" s="45">
        <f t="shared" ca="1" si="16"/>
        <v>1170</v>
      </c>
      <c r="I61" s="80">
        <f t="shared" ca="1" si="17"/>
        <v>3.5398230099999997E-2</v>
      </c>
      <c r="J61" s="99">
        <f t="shared" ca="1" si="22"/>
        <v>6701987.1157313799</v>
      </c>
      <c r="K61" s="56" t="str">
        <f ca="1">IFERROR(OFFSET(INDIRECT($H$3 &amp; "!A125"), 5, 0), "")</f>
        <v>무비블록</v>
      </c>
      <c r="L61" s="39">
        <f t="shared" ca="1" si="18"/>
        <v>8.33</v>
      </c>
      <c r="M61" s="77">
        <f t="shared" ca="1" si="19"/>
        <v>-5.9665871000000002E-3</v>
      </c>
      <c r="N61" s="99">
        <f t="shared" ca="1" si="23"/>
        <v>884007672.45609367</v>
      </c>
      <c r="O61" s="56" t="str">
        <f ca="1">IFERROR(OFFSET(INDIRECT($H$3 &amp; "!A152"), 5, 0), "")</f>
        <v>시빅</v>
      </c>
      <c r="P61" s="39">
        <f t="shared" ca="1" si="20"/>
        <v>281</v>
      </c>
      <c r="Q61" s="77">
        <f t="shared" ca="1" si="21"/>
        <v>-2.7681660899999998E-2</v>
      </c>
      <c r="R61" s="99">
        <f t="shared" ca="1" si="24"/>
        <v>7034827.82273723</v>
      </c>
    </row>
    <row r="62" spans="1:18">
      <c r="A62" s="40" t="s">
        <v>252</v>
      </c>
      <c r="B62" s="11" t="s">
        <v>253</v>
      </c>
      <c r="C62" s="95">
        <v>773</v>
      </c>
      <c r="D62" s="92">
        <v>-1.6539440200000002E-2</v>
      </c>
      <c r="E62" s="93">
        <v>3297014.7764342101</v>
      </c>
      <c r="F62" s="35"/>
      <c r="G62" s="56" t="str">
        <f ca="1">IFERROR(OFFSET(INDIRECT($H$3 &amp; "!A179"), 6, 0), "")</f>
        <v>아더</v>
      </c>
      <c r="H62" s="39">
        <f t="shared" ca="1" si="16"/>
        <v>192</v>
      </c>
      <c r="I62" s="77">
        <f t="shared" ca="1" si="17"/>
        <v>-1.03092784E-2</v>
      </c>
      <c r="J62" s="86">
        <f t="shared" ca="1" si="22"/>
        <v>46214617.937993638</v>
      </c>
      <c r="K62" s="56" t="str">
        <f ca="1">IFERROR(OFFSET(INDIRECT($H$3 &amp; "!A125"), 6, 0), "")</f>
        <v>엠블</v>
      </c>
      <c r="L62" s="39">
        <f t="shared" ca="1" si="18"/>
        <v>14.9</v>
      </c>
      <c r="M62" s="77">
        <f t="shared" ca="1" si="19"/>
        <v>2.75862069E-2</v>
      </c>
      <c r="N62" s="86">
        <f t="shared" ca="1" si="23"/>
        <v>1801156427.0776017</v>
      </c>
      <c r="O62" s="56" t="str">
        <f ca="1">IFERROR(OFFSET(INDIRECT($H$3 &amp; "!A152"), 6, 0), "")</f>
        <v>스텔라루멘</v>
      </c>
      <c r="P62" s="39">
        <f t="shared" ca="1" si="20"/>
        <v>287</v>
      </c>
      <c r="Q62" s="77">
        <f t="shared" ca="1" si="21"/>
        <v>-3.4722222000000001E-3</v>
      </c>
      <c r="R62" s="86">
        <f t="shared" ca="1" si="24"/>
        <v>42738115.356323928</v>
      </c>
    </row>
    <row r="63" spans="1:18">
      <c r="A63" s="40" t="s">
        <v>48</v>
      </c>
      <c r="B63" s="11" t="s">
        <v>49</v>
      </c>
      <c r="C63" s="95">
        <v>39516000</v>
      </c>
      <c r="D63" s="92">
        <v>-1.6868189299999999E-2</v>
      </c>
      <c r="E63" s="93">
        <v>3082.2550689899999</v>
      </c>
      <c r="F63" s="35"/>
      <c r="G63" s="56" t="str">
        <f ca="1">IFERROR(OFFSET(INDIRECT($H$3 &amp; "!A179"), 7, 0), "")</f>
        <v>엑시인피니티</v>
      </c>
      <c r="H63" s="39">
        <f t="shared" ca="1" si="16"/>
        <v>20330</v>
      </c>
      <c r="I63" s="77">
        <f t="shared" ca="1" si="17"/>
        <v>-8.71127077E-2</v>
      </c>
      <c r="J63" s="86">
        <f t="shared" ca="1" si="22"/>
        <v>5863160.1629646299</v>
      </c>
      <c r="K63" s="56" t="str">
        <f ca="1">IFERROR(OFFSET(INDIRECT($H$3 &amp; "!A125"), 7, 0), "")</f>
        <v>앵커</v>
      </c>
      <c r="L63" s="39">
        <f t="shared" ca="1" si="18"/>
        <v>83.1</v>
      </c>
      <c r="M63" s="77">
        <f t="shared" ca="1" si="19"/>
        <v>-2.00471698E-2</v>
      </c>
      <c r="N63" s="86">
        <f t="shared" ca="1" si="23"/>
        <v>26960306.530092049</v>
      </c>
      <c r="O63" s="56" t="str">
        <f ca="1">IFERROR(OFFSET(INDIRECT($H$3 &amp; "!A152"), 7, 0), "")</f>
        <v>베이직어텐션토큰</v>
      </c>
      <c r="P63" s="39">
        <f t="shared" ca="1" si="20"/>
        <v>650</v>
      </c>
      <c r="Q63" s="77">
        <f t="shared" ca="1" si="21"/>
        <v>-1.81268882E-2</v>
      </c>
      <c r="R63" s="86">
        <f t="shared" ca="1" si="24"/>
        <v>2312913.1383433202</v>
      </c>
    </row>
    <row r="64" spans="1:18">
      <c r="A64" s="40" t="s">
        <v>129</v>
      </c>
      <c r="B64" s="11" t="s">
        <v>130</v>
      </c>
      <c r="C64" s="95">
        <v>81</v>
      </c>
      <c r="D64" s="92">
        <v>-1.6990291300000002E-2</v>
      </c>
      <c r="E64" s="93">
        <v>38573328.233965158</v>
      </c>
      <c r="F64" s="35"/>
      <c r="G64" s="56" t="str">
        <f ca="1">IFERROR(OFFSET(INDIRECT($H$3 &amp; "!A179"), 8, 0), "")</f>
        <v>온톨로지가스</v>
      </c>
      <c r="H64" s="39">
        <f t="shared" ca="1" si="16"/>
        <v>875</v>
      </c>
      <c r="I64" s="77">
        <f t="shared" ca="1" si="17"/>
        <v>-2.34375E-2</v>
      </c>
      <c r="J64" s="86">
        <f t="shared" ca="1" si="22"/>
        <v>40417293.134194382</v>
      </c>
      <c r="K64" s="56" t="str">
        <f ca="1">IFERROR(OFFSET(INDIRECT($H$3 &amp; "!A125"), 8, 0), "")</f>
        <v>비트토렌트</v>
      </c>
      <c r="L64" s="39">
        <f t="shared" ca="1" si="18"/>
        <v>2.93</v>
      </c>
      <c r="M64" s="77">
        <f t="shared" ca="1" si="19"/>
        <v>-1.3468013500000001E-2</v>
      </c>
      <c r="N64" s="86">
        <f t="shared" ca="1" si="23"/>
        <v>3799780602.5747948</v>
      </c>
      <c r="O64" s="56" t="str">
        <f ca="1">IFERROR(OFFSET(INDIRECT($H$3 &amp; "!A152"), 8, 0), "")</f>
        <v>리플</v>
      </c>
      <c r="P64" s="39">
        <f t="shared" ca="1" si="20"/>
        <v>746</v>
      </c>
      <c r="Q64" s="77">
        <f t="shared" ca="1" si="21"/>
        <v>0</v>
      </c>
      <c r="R64" s="86">
        <f t="shared" ca="1" si="24"/>
        <v>184254463.81899458</v>
      </c>
    </row>
    <row r="65" spans="1:18" ht="17.25" thickBot="1">
      <c r="A65" s="40" t="s">
        <v>111</v>
      </c>
      <c r="B65" s="11" t="s">
        <v>112</v>
      </c>
      <c r="C65" s="95">
        <v>6870</v>
      </c>
      <c r="D65" s="92">
        <v>-1.7869907099999999E-2</v>
      </c>
      <c r="E65" s="93">
        <v>553298.41669900005</v>
      </c>
      <c r="F65" s="35"/>
      <c r="G65" s="57" t="str">
        <f ca="1">IFERROR(OFFSET(INDIRECT($H$3 &amp; "!A179"), 9, 0), "")</f>
        <v>헌트</v>
      </c>
      <c r="H65" s="37">
        <f t="shared" ca="1" si="16"/>
        <v>297</v>
      </c>
      <c r="I65" s="79">
        <f t="shared" ca="1" si="17"/>
        <v>-2.3026315799999999E-2</v>
      </c>
      <c r="J65" s="87">
        <f t="shared" ca="1" si="22"/>
        <v>40007510.294739619</v>
      </c>
      <c r="K65" s="57" t="str">
        <f ca="1">IFERROR(OFFSET(INDIRECT($H$3 &amp; "!A125"), 9, 0), "")</f>
        <v>시아코인</v>
      </c>
      <c r="L65" s="37">
        <f t="shared" ca="1" si="18"/>
        <v>15</v>
      </c>
      <c r="M65" s="79">
        <f t="shared" ca="1" si="19"/>
        <v>-1.9607843100000001E-2</v>
      </c>
      <c r="N65" s="87">
        <f t="shared" ca="1" si="23"/>
        <v>311286691.74820155</v>
      </c>
      <c r="O65" s="57" t="str">
        <f ca="1">IFERROR(OFFSET(INDIRECT($H$3 &amp; "!A152"), 9, 0), "")</f>
        <v>하이브</v>
      </c>
      <c r="P65" s="37">
        <f t="shared" ca="1" si="20"/>
        <v>365</v>
      </c>
      <c r="Q65" s="79">
        <f t="shared" ca="1" si="21"/>
        <v>-2.92553191E-2</v>
      </c>
      <c r="R65" s="87">
        <f t="shared" ca="1" si="24"/>
        <v>8631883.1100019794</v>
      </c>
    </row>
    <row r="66" spans="1:18">
      <c r="A66" s="40" t="s">
        <v>79</v>
      </c>
      <c r="B66" s="11" t="s">
        <v>80</v>
      </c>
      <c r="C66" s="95">
        <v>650</v>
      </c>
      <c r="D66" s="92">
        <v>-1.81268882E-2</v>
      </c>
      <c r="E66" s="93">
        <v>2312913.1383433202</v>
      </c>
      <c r="F66" s="35"/>
      <c r="G66" s="56" t="str">
        <f ca="1">IFERROR(OFFSET(INDIRECT($H$3 &amp; "!A179"), 10, 0), "")</f>
        <v>썬더토큰</v>
      </c>
      <c r="H66" s="38">
        <f t="shared" ref="H66:H75" ca="1" si="25">_xlfn.IFNA(VLOOKUP(G66, $B$2:$D$200, 2, FALSE), "")</f>
        <v>10.199999999999999</v>
      </c>
      <c r="I66" s="76">
        <f t="shared" ref="I66:I75" ca="1" si="26">_xlfn.IFNA(VLOOKUP(G66, $B$2:$D$200, 3, FALSE), "")</f>
        <v>3.1344792699999999E-2</v>
      </c>
      <c r="J66" s="85">
        <f t="shared" ca="1" si="22"/>
        <v>782448590.57020998</v>
      </c>
      <c r="K66" s="55" t="str">
        <f ca="1">IFERROR(OFFSET(INDIRECT($H$3 &amp; "!A125"), 10, 0), "")</f>
        <v>스톰엑스</v>
      </c>
      <c r="L66" s="38">
        <f t="shared" ca="1" si="18"/>
        <v>22.6</v>
      </c>
      <c r="M66" s="76">
        <f t="shared" ca="1" si="19"/>
        <v>0</v>
      </c>
      <c r="N66" s="85">
        <f t="shared" ca="1" si="23"/>
        <v>153869285.57641613</v>
      </c>
      <c r="O66" s="55" t="str">
        <f ca="1">IFERROR(OFFSET(INDIRECT($H$3 &amp; "!A152"), 10, 0), "")</f>
        <v>쎄타퓨엘</v>
      </c>
      <c r="P66" s="38">
        <f t="shared" ca="1" si="20"/>
        <v>397</v>
      </c>
      <c r="Q66" s="76">
        <f t="shared" ca="1" si="21"/>
        <v>-2.45700246E-2</v>
      </c>
      <c r="R66" s="85">
        <f t="shared" ca="1" si="24"/>
        <v>34445581.330766991</v>
      </c>
    </row>
    <row r="67" spans="1:18">
      <c r="A67" s="40" t="s">
        <v>133</v>
      </c>
      <c r="B67" s="11" t="s">
        <v>134</v>
      </c>
      <c r="C67" s="95">
        <v>17830</v>
      </c>
      <c r="D67" s="92">
        <v>-1.8712162899999999E-2</v>
      </c>
      <c r="E67" s="93">
        <v>689630.48829990998</v>
      </c>
      <c r="F67" s="35"/>
      <c r="G67" s="56" t="str">
        <f ca="1">IFERROR(OFFSET(INDIRECT($H$3 &amp; "!A179"), 11, 0), "")</f>
        <v>왁스</v>
      </c>
      <c r="H67" s="39">
        <f t="shared" ca="1" si="25"/>
        <v>149</v>
      </c>
      <c r="I67" s="77">
        <f t="shared" ca="1" si="26"/>
        <v>-4.4871794899999998E-2</v>
      </c>
      <c r="J67" s="86">
        <f t="shared" ca="1" si="22"/>
        <v>18900027.984431379</v>
      </c>
      <c r="K67" s="56" t="str">
        <f ca="1">IFERROR(OFFSET(INDIRECT($H$3 &amp; "!A125"), 11, 0), "")</f>
        <v>트론</v>
      </c>
      <c r="L67" s="39">
        <f t="shared" ca="1" si="18"/>
        <v>72.2</v>
      </c>
      <c r="M67" s="77">
        <f t="shared" ca="1" si="19"/>
        <v>-6.8775790999999996E-3</v>
      </c>
      <c r="N67" s="86">
        <f t="shared" ca="1" si="23"/>
        <v>63834222.633664332</v>
      </c>
      <c r="O67" s="56" t="str">
        <f ca="1">IFERROR(OFFSET(INDIRECT($H$3 &amp; "!A152"), 11, 0), "")</f>
        <v>제로엑스</v>
      </c>
      <c r="P67" s="39">
        <f t="shared" ca="1" si="20"/>
        <v>896</v>
      </c>
      <c r="Q67" s="77">
        <f t="shared" ca="1" si="21"/>
        <v>-3.96570204E-2</v>
      </c>
      <c r="R67" s="86">
        <f t="shared" ca="1" si="24"/>
        <v>3035413.9487246801</v>
      </c>
    </row>
    <row r="68" spans="1:18">
      <c r="A68" s="40" t="s">
        <v>77</v>
      </c>
      <c r="B68" s="11" t="s">
        <v>78</v>
      </c>
      <c r="C68" s="95">
        <v>574500</v>
      </c>
      <c r="D68" s="92">
        <v>-1.8787361200000002E-2</v>
      </c>
      <c r="E68" s="93">
        <v>22437.16724934</v>
      </c>
      <c r="F68" s="35"/>
      <c r="G68" s="56" t="str">
        <f ca="1">IFERROR(OFFSET(INDIRECT($H$3 &amp; "!A179"), 12, 0), "")</f>
        <v>골렘</v>
      </c>
      <c r="H68" s="39">
        <f t="shared" ca="1" si="25"/>
        <v>362</v>
      </c>
      <c r="I68" s="77">
        <f t="shared" ca="1" si="26"/>
        <v>-3.9787798399999998E-2</v>
      </c>
      <c r="J68" s="86">
        <f t="shared" ca="1" si="22"/>
        <v>7837004.7439349303</v>
      </c>
      <c r="K68" s="56" t="str">
        <f ca="1">IFERROR(OFFSET(INDIRECT($H$3 &amp; "!A125"), 12, 0), "")</f>
        <v>오브스</v>
      </c>
      <c r="L68" s="39">
        <f t="shared" ca="1" si="18"/>
        <v>81</v>
      </c>
      <c r="M68" s="77">
        <f t="shared" ca="1" si="19"/>
        <v>-1.6990291300000002E-2</v>
      </c>
      <c r="N68" s="86">
        <f t="shared" ca="1" si="23"/>
        <v>38573328.233965158</v>
      </c>
      <c r="O68" s="56" t="str">
        <f ca="1">IFERROR(OFFSET(INDIRECT($H$3 &amp; "!A152"), 12, 0), "")</f>
        <v>아더</v>
      </c>
      <c r="P68" s="39">
        <f t="shared" ca="1" si="20"/>
        <v>192</v>
      </c>
      <c r="Q68" s="77">
        <f t="shared" ca="1" si="21"/>
        <v>-1.03092784E-2</v>
      </c>
      <c r="R68" s="86">
        <f t="shared" ca="1" si="24"/>
        <v>46214617.937993638</v>
      </c>
    </row>
    <row r="69" spans="1:18">
      <c r="A69" s="40" t="s">
        <v>147</v>
      </c>
      <c r="B69" s="11" t="s">
        <v>148</v>
      </c>
      <c r="C69" s="95">
        <v>15</v>
      </c>
      <c r="D69" s="92">
        <v>-1.9607843100000001E-2</v>
      </c>
      <c r="E69" s="93">
        <v>311286691.74820155</v>
      </c>
      <c r="F69" s="35"/>
      <c r="G69" s="56" t="str">
        <f ca="1">IFERROR(OFFSET(INDIRECT($H$3 &amp; "!A179"), 13, 0), "")</f>
        <v>저스트</v>
      </c>
      <c r="H69" s="39">
        <f t="shared" ca="1" si="25"/>
        <v>58.7</v>
      </c>
      <c r="I69" s="77">
        <f t="shared" ca="1" si="26"/>
        <v>-1.34453782E-2</v>
      </c>
      <c r="J69" s="86">
        <f t="shared" ca="1" si="22"/>
        <v>33875801.33517886</v>
      </c>
      <c r="K69" s="56" t="str">
        <f ca="1">IFERROR(OFFSET(INDIRECT($H$3 &amp; "!A125"), 13, 0), "")</f>
        <v>질리카</v>
      </c>
      <c r="L69" s="39">
        <f t="shared" ca="1" si="18"/>
        <v>85.9</v>
      </c>
      <c r="M69" s="77">
        <f t="shared" ca="1" si="19"/>
        <v>-9.2272203000000001E-3</v>
      </c>
      <c r="N69" s="86">
        <f t="shared" ca="1" si="23"/>
        <v>46956361.29586187</v>
      </c>
      <c r="O69" s="56" t="str">
        <f ca="1">IFERROR(OFFSET(INDIRECT($H$3 &amp; "!A152"), 13, 0), "")</f>
        <v>온톨로지가스</v>
      </c>
      <c r="P69" s="39">
        <f t="shared" ca="1" si="20"/>
        <v>875</v>
      </c>
      <c r="Q69" s="77">
        <f t="shared" ca="1" si="21"/>
        <v>-2.34375E-2</v>
      </c>
      <c r="R69" s="86">
        <f t="shared" ca="1" si="24"/>
        <v>40417293.134194382</v>
      </c>
    </row>
    <row r="70" spans="1:18">
      <c r="A70" s="40" t="s">
        <v>143</v>
      </c>
      <c r="B70" s="11" t="s">
        <v>144</v>
      </c>
      <c r="C70" s="95">
        <v>83.1</v>
      </c>
      <c r="D70" s="92">
        <v>-2.00471698E-2</v>
      </c>
      <c r="E70" s="93">
        <v>26960306.530092049</v>
      </c>
      <c r="F70" s="35"/>
      <c r="G70" s="56" t="str">
        <f ca="1">IFERROR(OFFSET(INDIRECT($H$3 &amp; "!A179"), 14, 0), "")</f>
        <v>디센트럴랜드</v>
      </c>
      <c r="H70" s="39">
        <f t="shared" ca="1" si="25"/>
        <v>807</v>
      </c>
      <c r="I70" s="77">
        <f t="shared" ca="1" si="26"/>
        <v>-7.8767123300000005E-2</v>
      </c>
      <c r="J70" s="90">
        <f t="shared" ca="1" si="22"/>
        <v>28926035.650958549</v>
      </c>
      <c r="K70" s="58" t="str">
        <f ca="1">IFERROR(OFFSET(INDIRECT($H$3 &amp; "!A125"), 14, 0), "")</f>
        <v>캐리프로토콜</v>
      </c>
      <c r="L70" s="44">
        <f t="shared" ca="1" si="18"/>
        <v>9.6199999999999992</v>
      </c>
      <c r="M70" s="78">
        <f t="shared" ca="1" si="19"/>
        <v>2.12314225E-2</v>
      </c>
      <c r="N70" s="90">
        <f t="shared" ca="1" si="23"/>
        <v>1420214905.8292422</v>
      </c>
      <c r="O70" s="58" t="str">
        <f ca="1">IFERROR(OFFSET(INDIRECT($H$3 &amp; "!A152"), 14, 0), "")</f>
        <v>헌트</v>
      </c>
      <c r="P70" s="44">
        <f t="shared" ca="1" si="20"/>
        <v>297</v>
      </c>
      <c r="Q70" s="78">
        <f t="shared" ca="1" si="21"/>
        <v>-2.3026315799999999E-2</v>
      </c>
      <c r="R70" s="90">
        <f t="shared" ca="1" si="24"/>
        <v>40007510.294739619</v>
      </c>
    </row>
    <row r="71" spans="1:18">
      <c r="A71" s="40" t="s">
        <v>91</v>
      </c>
      <c r="B71" s="11" t="s">
        <v>92</v>
      </c>
      <c r="C71" s="95">
        <v>51250</v>
      </c>
      <c r="D71" s="92">
        <v>-2.0263811900000001E-2</v>
      </c>
      <c r="E71" s="93">
        <v>150136.85573598</v>
      </c>
      <c r="F71" s="35"/>
      <c r="G71" s="60" t="str">
        <f ca="1">IFERROR(OFFSET(INDIRECT($H$3 &amp; "!A179"), 15, 0), "")</f>
        <v>에스티피</v>
      </c>
      <c r="H71" s="45">
        <f t="shared" ca="1" si="25"/>
        <v>53.2</v>
      </c>
      <c r="I71" s="80">
        <f t="shared" ca="1" si="26"/>
        <v>-3.62318841E-2</v>
      </c>
      <c r="J71" s="99">
        <f t="shared" ca="1" si="22"/>
        <v>104703681.60027444</v>
      </c>
      <c r="K71" s="56" t="str">
        <f ca="1">IFERROR(OFFSET(INDIRECT($H$3 &amp; "!A125"), 15, 0), "")</f>
        <v>쿼크체인</v>
      </c>
      <c r="L71" s="39">
        <f t="shared" ca="1" si="18"/>
        <v>18.399999999999999</v>
      </c>
      <c r="M71" s="77">
        <f t="shared" ca="1" si="19"/>
        <v>-2.6455026499999999E-2</v>
      </c>
      <c r="N71" s="99">
        <f t="shared" ca="1" si="23"/>
        <v>242533166.15165481</v>
      </c>
      <c r="O71" s="56" t="str">
        <f ca="1">IFERROR(OFFSET(INDIRECT($H$3 &amp; "!A152"), 15, 0), "")</f>
        <v>왁스</v>
      </c>
      <c r="P71" s="39">
        <f t="shared" ca="1" si="20"/>
        <v>149</v>
      </c>
      <c r="Q71" s="77">
        <f t="shared" ca="1" si="21"/>
        <v>-4.4871794899999998E-2</v>
      </c>
      <c r="R71" s="99">
        <f t="shared" ca="1" si="24"/>
        <v>18900027.984431379</v>
      </c>
    </row>
    <row r="72" spans="1:18">
      <c r="A72" s="40" t="s">
        <v>227</v>
      </c>
      <c r="B72" s="11" t="s">
        <v>228</v>
      </c>
      <c r="C72" s="95">
        <v>297</v>
      </c>
      <c r="D72" s="92">
        <v>-2.3026315799999999E-2</v>
      </c>
      <c r="E72" s="93">
        <v>40007510.294739619</v>
      </c>
      <c r="F72" s="35"/>
      <c r="G72" s="56" t="str">
        <f ca="1">IFERROR(OFFSET(INDIRECT($H$3 &amp; "!A179"), 16, 0), "")</f>
        <v>센티넬프로토콜</v>
      </c>
      <c r="H72" s="39">
        <f t="shared" ca="1" si="25"/>
        <v>167</v>
      </c>
      <c r="I72" s="77">
        <f t="shared" ca="1" si="26"/>
        <v>-4.0229885100000001E-2</v>
      </c>
      <c r="J72" s="86">
        <f t="shared" ca="1" si="22"/>
        <v>105750010.75324811</v>
      </c>
      <c r="K72" s="56" t="str">
        <f ca="1">IFERROR(OFFSET(INDIRECT($H$3 &amp; "!A125"), 16, 0), "")</f>
        <v>썬더토큰</v>
      </c>
      <c r="L72" s="39">
        <f t="shared" ca="1" si="18"/>
        <v>10.199999999999999</v>
      </c>
      <c r="M72" s="77">
        <f t="shared" ca="1" si="19"/>
        <v>3.1344792699999999E-2</v>
      </c>
      <c r="N72" s="86">
        <f t="shared" ca="1" si="23"/>
        <v>782448590.57020998</v>
      </c>
      <c r="O72" s="56" t="str">
        <f ca="1">IFERROR(OFFSET(INDIRECT($H$3 &amp; "!A152"), 16, 0), "")</f>
        <v>골렘</v>
      </c>
      <c r="P72" s="39">
        <f t="shared" ca="1" si="20"/>
        <v>362</v>
      </c>
      <c r="Q72" s="77">
        <f t="shared" ca="1" si="21"/>
        <v>-3.9787798399999998E-2</v>
      </c>
      <c r="R72" s="86">
        <f t="shared" ca="1" si="24"/>
        <v>7837004.7439349303</v>
      </c>
    </row>
    <row r="73" spans="1:18">
      <c r="A73" s="40" t="s">
        <v>183</v>
      </c>
      <c r="B73" s="11" t="s">
        <v>184</v>
      </c>
      <c r="C73" s="95">
        <v>875</v>
      </c>
      <c r="D73" s="92">
        <v>-2.34375E-2</v>
      </c>
      <c r="E73" s="93">
        <v>40417293.134194382</v>
      </c>
      <c r="F73" s="35"/>
      <c r="G73" s="56" t="str">
        <f ca="1">IFERROR(OFFSET(INDIRECT($H$3 &amp; "!A179"), 17, 0), "")</f>
        <v>아하토큰</v>
      </c>
      <c r="H73" s="39">
        <f t="shared" ca="1" si="25"/>
        <v>9.7200000000000006</v>
      </c>
      <c r="I73" s="77">
        <f t="shared" ca="1" si="26"/>
        <v>0</v>
      </c>
      <c r="J73" s="86">
        <f t="shared" ca="1" si="22"/>
        <v>624242845.08953166</v>
      </c>
      <c r="K73" s="56" t="str">
        <f ca="1">IFERROR(OFFSET(INDIRECT($H$3 &amp; "!A125"), 17, 0), "")</f>
        <v>저스트</v>
      </c>
      <c r="L73" s="39">
        <f t="shared" ca="1" si="18"/>
        <v>58.7</v>
      </c>
      <c r="M73" s="77">
        <f t="shared" ca="1" si="19"/>
        <v>-1.34453782E-2</v>
      </c>
      <c r="N73" s="86">
        <f t="shared" ca="1" si="23"/>
        <v>33875801.33517886</v>
      </c>
      <c r="O73" s="56" t="str">
        <f ca="1">IFERROR(OFFSET(INDIRECT($H$3 &amp; "!A152"), 17, 0), "")</f>
        <v>디센트럴랜드</v>
      </c>
      <c r="P73" s="39">
        <f t="shared" ca="1" si="20"/>
        <v>807</v>
      </c>
      <c r="Q73" s="77">
        <f t="shared" ca="1" si="21"/>
        <v>-7.8767123300000005E-2</v>
      </c>
      <c r="R73" s="86">
        <f t="shared" ca="1" si="24"/>
        <v>28926035.650958549</v>
      </c>
    </row>
    <row r="74" spans="1:18">
      <c r="A74" s="40" t="s">
        <v>137</v>
      </c>
      <c r="B74" s="11" t="s">
        <v>138</v>
      </c>
      <c r="C74" s="95">
        <v>397</v>
      </c>
      <c r="D74" s="92">
        <v>-2.45700246E-2</v>
      </c>
      <c r="E74" s="93">
        <v>34445581.330766991</v>
      </c>
      <c r="F74" s="35"/>
      <c r="G74" s="56" t="str">
        <f ca="1">IFERROR(OFFSET(INDIRECT($H$3 &amp; "!A179"), 18, 0), "")</f>
        <v>플로우</v>
      </c>
      <c r="H74" s="39">
        <f t="shared" ca="1" si="25"/>
        <v>20180</v>
      </c>
      <c r="I74" s="77">
        <f t="shared" ca="1" si="26"/>
        <v>-0.1031111111</v>
      </c>
      <c r="J74" s="86">
        <f t="shared" ca="1" si="22"/>
        <v>4773170.8805741305</v>
      </c>
      <c r="K74" s="56" t="str">
        <f ca="1">IFERROR(OFFSET(INDIRECT($H$3 &amp; "!A125"), 18, 0), "")</f>
        <v>에스티피</v>
      </c>
      <c r="L74" s="39">
        <f t="shared" ca="1" si="18"/>
        <v>53.2</v>
      </c>
      <c r="M74" s="77">
        <f t="shared" ca="1" si="19"/>
        <v>-3.62318841E-2</v>
      </c>
      <c r="N74" s="86">
        <f t="shared" ca="1" si="23"/>
        <v>104703681.60027444</v>
      </c>
      <c r="O74" s="56" t="str">
        <f ca="1">IFERROR(OFFSET(INDIRECT($H$3 &amp; "!A152"), 18, 0), "")</f>
        <v>센티넬프로토콜</v>
      </c>
      <c r="P74" s="39">
        <f t="shared" ca="1" si="20"/>
        <v>167</v>
      </c>
      <c r="Q74" s="77">
        <f t="shared" ca="1" si="21"/>
        <v>-4.0229885100000001E-2</v>
      </c>
      <c r="R74" s="86">
        <f t="shared" ca="1" si="24"/>
        <v>105750010.75324811</v>
      </c>
    </row>
    <row r="75" spans="1:18" ht="17.25" thickBot="1">
      <c r="A75" s="40" t="s">
        <v>105</v>
      </c>
      <c r="B75" s="11" t="s">
        <v>106</v>
      </c>
      <c r="C75" s="95">
        <v>30470</v>
      </c>
      <c r="D75" s="92">
        <v>-2.496E-2</v>
      </c>
      <c r="E75" s="93">
        <v>137142.71160906</v>
      </c>
      <c r="F75" s="35"/>
      <c r="G75" s="57" t="str">
        <f ca="1">IFERROR(OFFSET(INDIRECT($H$3 &amp; "!A179"), 19, 0), "")</f>
        <v>샌드박스</v>
      </c>
      <c r="H75" s="37">
        <f t="shared" ca="1" si="25"/>
        <v>512</v>
      </c>
      <c r="I75" s="79">
        <f t="shared" ca="1" si="26"/>
        <v>-0.1095652174</v>
      </c>
      <c r="J75" s="87">
        <f t="shared" ca="1" si="22"/>
        <v>99342179.228311911</v>
      </c>
      <c r="K75" s="57" t="str">
        <f ca="1">IFERROR(OFFSET(INDIRECT($H$3 &amp; "!A125"), 19, 0), "")</f>
        <v>아하토큰</v>
      </c>
      <c r="L75" s="37">
        <f t="shared" ca="1" si="18"/>
        <v>9.7200000000000006</v>
      </c>
      <c r="M75" s="79">
        <f t="shared" ca="1" si="19"/>
        <v>0</v>
      </c>
      <c r="N75" s="87">
        <f t="shared" ca="1" si="23"/>
        <v>624242845.08953166</v>
      </c>
      <c r="O75" s="57" t="str">
        <f ca="1">IFERROR(OFFSET(INDIRECT($H$3 &amp; "!A152"), 19, 0), "")</f>
        <v>샌드박스</v>
      </c>
      <c r="P75" s="37">
        <f t="shared" ca="1" si="20"/>
        <v>512</v>
      </c>
      <c r="Q75" s="79">
        <f t="shared" ca="1" si="21"/>
        <v>-0.1095652174</v>
      </c>
      <c r="R75" s="87">
        <f t="shared" ca="1" si="24"/>
        <v>99342179.228311911</v>
      </c>
    </row>
    <row r="76" spans="1:18">
      <c r="A76" s="40" t="s">
        <v>175</v>
      </c>
      <c r="B76" s="11" t="s">
        <v>176</v>
      </c>
      <c r="C76" s="95">
        <v>1125</v>
      </c>
      <c r="D76" s="92">
        <v>-2.5974026000000001E-2</v>
      </c>
      <c r="E76" s="93">
        <v>835050.4055316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185</v>
      </c>
      <c r="D77" s="92">
        <v>-2.6315789499999999E-2</v>
      </c>
      <c r="E77" s="93">
        <v>23652327.455622431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5">
        <v>18.399999999999999</v>
      </c>
      <c r="D78" s="92">
        <v>-2.6455026499999999E-2</v>
      </c>
      <c r="E78" s="93">
        <v>242533166.15165481</v>
      </c>
      <c r="F78" s="35"/>
      <c r="G78" s="35"/>
      <c r="H78" s="35"/>
      <c r="I78" s="35"/>
    </row>
    <row r="79" spans="1:18">
      <c r="A79" s="40" t="s">
        <v>64</v>
      </c>
      <c r="B79" s="11" t="s">
        <v>65</v>
      </c>
      <c r="C79" s="95">
        <v>24.6</v>
      </c>
      <c r="D79" s="92">
        <v>-2.7667984199999999E-2</v>
      </c>
      <c r="E79" s="93">
        <v>74590364.613495648</v>
      </c>
      <c r="F79" s="35"/>
      <c r="G79" s="35"/>
      <c r="H79" s="35"/>
      <c r="I79" s="35"/>
    </row>
    <row r="80" spans="1:18">
      <c r="A80" s="40" t="s">
        <v>123</v>
      </c>
      <c r="B80" s="11" t="s">
        <v>124</v>
      </c>
      <c r="C80" s="95">
        <v>281</v>
      </c>
      <c r="D80" s="92">
        <v>-2.7681660899999998E-2</v>
      </c>
      <c r="E80" s="93">
        <v>7034827.82273723</v>
      </c>
      <c r="F80" s="35"/>
      <c r="G80" s="35"/>
      <c r="H80" s="35"/>
      <c r="I80" s="35"/>
    </row>
    <row r="81" spans="1:9">
      <c r="A81" s="40" t="s">
        <v>193</v>
      </c>
      <c r="B81" s="11" t="s">
        <v>194</v>
      </c>
      <c r="C81" s="95">
        <v>135</v>
      </c>
      <c r="D81" s="92">
        <v>-2.87769784E-2</v>
      </c>
      <c r="E81" s="93">
        <v>200291020.44417825</v>
      </c>
      <c r="F81" s="35"/>
      <c r="G81" s="35"/>
      <c r="H81" s="35"/>
      <c r="I81" s="35"/>
    </row>
    <row r="82" spans="1:9">
      <c r="A82" s="40" t="s">
        <v>232</v>
      </c>
      <c r="B82" s="11" t="s">
        <v>233</v>
      </c>
      <c r="C82" s="95">
        <v>365</v>
      </c>
      <c r="D82" s="92">
        <v>-2.92553191E-2</v>
      </c>
      <c r="E82" s="93">
        <v>8631883.1100019794</v>
      </c>
      <c r="F82" s="35"/>
      <c r="G82" s="35"/>
      <c r="H82" s="35"/>
      <c r="I82" s="35"/>
    </row>
    <row r="83" spans="1:9">
      <c r="A83" s="40" t="s">
        <v>238</v>
      </c>
      <c r="B83" s="11" t="s">
        <v>239</v>
      </c>
      <c r="C83" s="95">
        <v>71.7</v>
      </c>
      <c r="D83" s="92">
        <v>-3.1081081100000001E-2</v>
      </c>
      <c r="E83" s="93">
        <v>41684968.285729371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56.4</v>
      </c>
      <c r="D84" s="92">
        <v>-3.2590051500000002E-2</v>
      </c>
      <c r="E84" s="93">
        <v>296260403.96945947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293</v>
      </c>
      <c r="D85" s="92">
        <v>-3.6184210500000001E-2</v>
      </c>
      <c r="E85" s="93">
        <v>58596601.624127313</v>
      </c>
      <c r="F85" s="35"/>
      <c r="G85" s="35"/>
      <c r="H85" s="35"/>
      <c r="I85" s="35"/>
    </row>
    <row r="86" spans="1:9">
      <c r="A86" s="40" t="s">
        <v>240</v>
      </c>
      <c r="B86" s="11" t="s">
        <v>241</v>
      </c>
      <c r="C86" s="95">
        <v>53.2</v>
      </c>
      <c r="D86" s="92">
        <v>-3.62318841E-2</v>
      </c>
      <c r="E86" s="93">
        <v>104703681.60027444</v>
      </c>
      <c r="F86" s="35"/>
      <c r="G86" s="35"/>
      <c r="H86" s="35"/>
      <c r="I86" s="35"/>
    </row>
    <row r="87" spans="1:9">
      <c r="A87" s="40" t="s">
        <v>161</v>
      </c>
      <c r="B87" s="11" t="s">
        <v>162</v>
      </c>
      <c r="C87" s="95">
        <v>78.599999999999994</v>
      </c>
      <c r="D87" s="92">
        <v>-3.7943696499999999E-2</v>
      </c>
      <c r="E87" s="93">
        <v>82508686.458116204</v>
      </c>
      <c r="F87" s="35"/>
      <c r="G87" s="35"/>
      <c r="H87" s="35"/>
      <c r="I87" s="35"/>
    </row>
    <row r="88" spans="1:9">
      <c r="A88" s="40" t="s">
        <v>103</v>
      </c>
      <c r="B88" s="11" t="s">
        <v>104</v>
      </c>
      <c r="C88" s="95">
        <v>896</v>
      </c>
      <c r="D88" s="92">
        <v>-3.96570204E-2</v>
      </c>
      <c r="E88" s="93">
        <v>3035413.9487246801</v>
      </c>
      <c r="F88" s="35"/>
      <c r="G88" s="35"/>
      <c r="H88" s="35"/>
      <c r="I88" s="35"/>
    </row>
    <row r="89" spans="1:9">
      <c r="A89" s="40" t="s">
        <v>242</v>
      </c>
      <c r="B89" s="11" t="s">
        <v>243</v>
      </c>
      <c r="C89" s="95">
        <v>362</v>
      </c>
      <c r="D89" s="92">
        <v>-3.9787798399999998E-2</v>
      </c>
      <c r="E89" s="93">
        <v>7837004.7439349303</v>
      </c>
      <c r="F89" s="35"/>
      <c r="G89" s="35"/>
      <c r="H89" s="35"/>
      <c r="I89" s="35"/>
    </row>
    <row r="90" spans="1:9">
      <c r="A90" s="40" t="s">
        <v>159</v>
      </c>
      <c r="B90" s="11" t="s">
        <v>160</v>
      </c>
      <c r="C90" s="95">
        <v>1075</v>
      </c>
      <c r="D90" s="92">
        <v>-4.0178571400000002E-2</v>
      </c>
      <c r="E90" s="93">
        <v>2159825.2071190402</v>
      </c>
      <c r="F90" s="35"/>
      <c r="G90" s="35"/>
      <c r="H90" s="35"/>
      <c r="I90" s="35"/>
    </row>
    <row r="91" spans="1:9">
      <c r="A91" s="40" t="s">
        <v>107</v>
      </c>
      <c r="B91" s="11" t="s">
        <v>108</v>
      </c>
      <c r="C91" s="95">
        <v>1075</v>
      </c>
      <c r="D91" s="92">
        <v>-4.0178571400000002E-2</v>
      </c>
      <c r="E91" s="93">
        <v>7226199.1548899496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167</v>
      </c>
      <c r="D92" s="92">
        <v>-4.0229885100000001E-2</v>
      </c>
      <c r="E92" s="93">
        <v>105750010.75324811</v>
      </c>
      <c r="F92" s="35"/>
      <c r="G92" s="35"/>
      <c r="H92" s="35"/>
      <c r="I92" s="35"/>
    </row>
    <row r="93" spans="1:9">
      <c r="A93" s="40" t="s">
        <v>230</v>
      </c>
      <c r="B93" s="11" t="s">
        <v>231</v>
      </c>
      <c r="C93" s="95">
        <v>149</v>
      </c>
      <c r="D93" s="92">
        <v>-4.4871794899999998E-2</v>
      </c>
      <c r="E93" s="93">
        <v>18900027.984431379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15810</v>
      </c>
      <c r="D94" s="92">
        <v>-4.5289855099999998E-2</v>
      </c>
      <c r="E94" s="93">
        <v>241092.7715718</v>
      </c>
      <c r="F94" s="35"/>
      <c r="G94" s="35"/>
      <c r="H94" s="35"/>
      <c r="I94" s="35"/>
    </row>
    <row r="95" spans="1:9">
      <c r="A95" s="40" t="s">
        <v>117</v>
      </c>
      <c r="B95" s="11" t="s">
        <v>118</v>
      </c>
      <c r="C95" s="95">
        <v>146</v>
      </c>
      <c r="D95" s="92">
        <v>-5.19480519E-2</v>
      </c>
      <c r="E95" s="93">
        <v>30448203.844913781</v>
      </c>
      <c r="F95" s="35"/>
      <c r="G95" s="35"/>
      <c r="H95" s="35"/>
      <c r="I95" s="35"/>
    </row>
    <row r="96" spans="1:9">
      <c r="A96" s="40" t="s">
        <v>236</v>
      </c>
      <c r="B96" s="11" t="s">
        <v>237</v>
      </c>
      <c r="C96" s="95">
        <v>474</v>
      </c>
      <c r="D96" s="92">
        <v>-5.3892215600000001E-2</v>
      </c>
      <c r="E96" s="93">
        <v>17876623.823677171</v>
      </c>
      <c r="F96" s="35"/>
      <c r="G96" s="35"/>
      <c r="H96" s="35"/>
      <c r="I96" s="35"/>
    </row>
    <row r="97" spans="1:9">
      <c r="A97" s="40" t="s">
        <v>155</v>
      </c>
      <c r="B97" s="11" t="s">
        <v>156</v>
      </c>
      <c r="C97" s="95">
        <v>1530</v>
      </c>
      <c r="D97" s="92">
        <v>-5.84615385E-2</v>
      </c>
      <c r="E97" s="93">
        <v>5978786.6094174702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807</v>
      </c>
      <c r="D98" s="92">
        <v>-7.8767123300000005E-2</v>
      </c>
      <c r="E98" s="93">
        <v>28926035.650958549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20330</v>
      </c>
      <c r="D99" s="92">
        <v>-8.71127077E-2</v>
      </c>
      <c r="E99" s="93">
        <v>5863160.1629646299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3390</v>
      </c>
      <c r="D100" s="92">
        <v>-8.8709677400000006E-2</v>
      </c>
      <c r="E100" s="93">
        <v>11505038.67624452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20180</v>
      </c>
      <c r="D101" s="92">
        <v>-0.1031111111</v>
      </c>
      <c r="E101" s="93">
        <v>4773170.8805741305</v>
      </c>
      <c r="F101" s="35"/>
      <c r="G101" s="35"/>
      <c r="H101" s="35"/>
      <c r="I101" s="35"/>
    </row>
    <row r="102" spans="1:9">
      <c r="A102" s="40" t="s">
        <v>113</v>
      </c>
      <c r="B102" s="11" t="s">
        <v>114</v>
      </c>
      <c r="C102" s="95">
        <v>512</v>
      </c>
      <c r="D102" s="92">
        <v>-0.1095652174</v>
      </c>
      <c r="E102" s="93">
        <v>99342179.228311911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1430</v>
      </c>
      <c r="D103" s="92">
        <v>-0.11455108360000001</v>
      </c>
      <c r="E103" s="93">
        <v>22295895.205074482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119</v>
      </c>
      <c r="B2" s="11" t="s">
        <v>120</v>
      </c>
      <c r="C2" s="95">
        <v>4065</v>
      </c>
      <c r="D2" s="92">
        <v>0.38500851790000001</v>
      </c>
      <c r="E2" s="93">
        <v>137640725.33792433</v>
      </c>
      <c r="F2" s="35"/>
      <c r="G2" s="54"/>
      <c r="H2" s="35"/>
      <c r="I2" s="35"/>
    </row>
    <row r="3" spans="1:18" ht="17.25" thickBot="1">
      <c r="A3" s="40" t="s">
        <v>185</v>
      </c>
      <c r="B3" s="11" t="s">
        <v>186</v>
      </c>
      <c r="C3" s="95">
        <v>8795</v>
      </c>
      <c r="D3" s="92">
        <v>0.3530769231</v>
      </c>
      <c r="E3" s="93">
        <v>46591341.786728777</v>
      </c>
      <c r="F3" s="35"/>
      <c r="G3" s="271" t="s">
        <v>261</v>
      </c>
      <c r="H3" s="283" t="s">
        <v>333</v>
      </c>
      <c r="I3" s="283"/>
      <c r="K3" s="227" t="s">
        <v>34</v>
      </c>
      <c r="L3" s="228"/>
      <c r="M3" s="228"/>
      <c r="N3" s="229"/>
      <c r="O3" s="227" t="s">
        <v>262</v>
      </c>
      <c r="P3" s="228"/>
      <c r="Q3" s="228"/>
      <c r="R3" s="229"/>
    </row>
    <row r="4" spans="1:18" ht="17.25" thickBot="1">
      <c r="A4" s="40" t="s">
        <v>248</v>
      </c>
      <c r="B4" s="11" t="s">
        <v>249</v>
      </c>
      <c r="C4" s="95">
        <v>2295</v>
      </c>
      <c r="D4" s="92">
        <v>0.16497461930000001</v>
      </c>
      <c r="E4" s="93">
        <v>78360525.463102639</v>
      </c>
      <c r="F4" s="35"/>
      <c r="G4" s="272"/>
      <c r="H4" s="284"/>
      <c r="I4" s="284"/>
      <c r="K4" s="264" t="s">
        <v>55</v>
      </c>
      <c r="L4" s="280">
        <f ca="1">NOW()</f>
        <v>44389.898187384257</v>
      </c>
      <c r="M4" s="281"/>
      <c r="N4" s="282"/>
      <c r="O4" s="279" t="s">
        <v>55</v>
      </c>
      <c r="P4" s="280">
        <f ca="1">NOW()</f>
        <v>44389.898187384257</v>
      </c>
      <c r="Q4" s="281"/>
      <c r="R4" s="282"/>
    </row>
    <row r="5" spans="1:18" ht="17.25" thickBot="1">
      <c r="A5" s="40" t="s">
        <v>66</v>
      </c>
      <c r="B5" s="11" t="s">
        <v>67</v>
      </c>
      <c r="C5" s="95">
        <v>5200</v>
      </c>
      <c r="D5" s="92">
        <v>0.16461366180000001</v>
      </c>
      <c r="E5" s="93">
        <v>102714839.11685427</v>
      </c>
      <c r="F5" s="35"/>
      <c r="K5" s="272"/>
      <c r="L5" s="51" t="s">
        <v>58</v>
      </c>
      <c r="M5" s="73" t="s">
        <v>59</v>
      </c>
      <c r="N5" s="69" t="s">
        <v>265</v>
      </c>
      <c r="O5" s="250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171</v>
      </c>
      <c r="B6" s="11" t="s">
        <v>172</v>
      </c>
      <c r="C6" s="95">
        <v>2220</v>
      </c>
      <c r="D6" s="92">
        <v>0.1240506329</v>
      </c>
      <c r="E6" s="93">
        <v>24302348.001198389</v>
      </c>
      <c r="F6" s="35"/>
      <c r="G6" s="227" t="s">
        <v>52</v>
      </c>
      <c r="H6" s="228"/>
      <c r="I6" s="22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120</v>
      </c>
      <c r="P6" s="38">
        <f t="shared" ref="P6:P25" si="2">_xlfn.IFNA(VLOOKUP(O6, $B$2:$D$200, 2, FALSE), "")</f>
        <v>4065</v>
      </c>
      <c r="Q6" s="76">
        <f t="shared" ref="Q6:Q25" si="3">_xlfn.IFNA(VLOOKUP(O6, $B$2:$D$200, 3, FALSE), "")</f>
        <v>0.38500851790000001</v>
      </c>
      <c r="R6" s="85">
        <f>_xlfn.IFNA(VLOOKUP(O6, $B$2:$E$200, 4, FALSE), "")</f>
        <v>137640725.33792433</v>
      </c>
    </row>
    <row r="7" spans="1:18">
      <c r="A7" s="40" t="s">
        <v>213</v>
      </c>
      <c r="B7" s="11" t="s">
        <v>214</v>
      </c>
      <c r="C7" s="95">
        <v>273</v>
      </c>
      <c r="D7" s="92">
        <v>0.11428571429999999</v>
      </c>
      <c r="E7" s="93">
        <v>233412049.22566518</v>
      </c>
      <c r="F7" s="35"/>
      <c r="G7" s="255" t="s">
        <v>36</v>
      </c>
      <c r="H7" s="256"/>
      <c r="I7" s="25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186</v>
      </c>
      <c r="P7" s="39">
        <f t="shared" si="2"/>
        <v>8795</v>
      </c>
      <c r="Q7" s="77">
        <f t="shared" si="3"/>
        <v>0.3530769231</v>
      </c>
      <c r="R7" s="86">
        <f t="shared" ref="R7:R25" si="5">_xlfn.IFNA(VLOOKUP(O7, $B$2:$E$200, 4, FALSE), "")</f>
        <v>46591341.786728777</v>
      </c>
    </row>
    <row r="8" spans="1:18" ht="17.25" thickBot="1">
      <c r="A8" s="40" t="s">
        <v>199</v>
      </c>
      <c r="B8" s="11" t="s">
        <v>200</v>
      </c>
      <c r="C8" s="95">
        <v>127</v>
      </c>
      <c r="D8" s="92">
        <v>9.4827586199999994E-2</v>
      </c>
      <c r="E8" s="93">
        <v>310873625.38584238</v>
      </c>
      <c r="F8" s="35"/>
      <c r="G8" s="248"/>
      <c r="H8" s="249"/>
      <c r="I8" s="25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249</v>
      </c>
      <c r="P8" s="39">
        <f t="shared" si="2"/>
        <v>2295</v>
      </c>
      <c r="Q8" s="77">
        <f t="shared" si="3"/>
        <v>0.16497461930000001</v>
      </c>
      <c r="R8" s="86">
        <f t="shared" si="5"/>
        <v>78360525.463102639</v>
      </c>
    </row>
    <row r="9" spans="1:18" ht="17.25" thickBot="1">
      <c r="A9" s="40" t="s">
        <v>221</v>
      </c>
      <c r="B9" s="11" t="s">
        <v>222</v>
      </c>
      <c r="C9" s="95">
        <v>118</v>
      </c>
      <c r="D9" s="92">
        <v>8.2568807300000005E-2</v>
      </c>
      <c r="E9" s="93">
        <v>201103947.00947765</v>
      </c>
      <c r="F9" s="35"/>
      <c r="G9" s="50" t="s">
        <v>38</v>
      </c>
      <c r="H9" s="228" t="s">
        <v>37</v>
      </c>
      <c r="I9" s="22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67</v>
      </c>
      <c r="P9" s="39">
        <f t="shared" si="2"/>
        <v>5200</v>
      </c>
      <c r="Q9" s="77">
        <f t="shared" si="3"/>
        <v>0.16461366180000001</v>
      </c>
      <c r="R9" s="86">
        <f t="shared" si="5"/>
        <v>102714839.11685427</v>
      </c>
    </row>
    <row r="10" spans="1:18">
      <c r="A10" s="40" t="s">
        <v>211</v>
      </c>
      <c r="B10" s="11" t="s">
        <v>212</v>
      </c>
      <c r="C10" s="95">
        <v>1135</v>
      </c>
      <c r="D10" s="92">
        <v>8.0952381000000004E-2</v>
      </c>
      <c r="E10" s="93">
        <v>51901430.381347522</v>
      </c>
      <c r="F10" s="35"/>
      <c r="G10" s="273">
        <f>_xlfn.IFNA(VLOOKUP(G7, $B$2:$D$200, 3, FALSE), "-")</f>
        <v>-1.6868189299999999E-2</v>
      </c>
      <c r="H10" s="275">
        <f>_xlfn.IFNA(VLOOKUP(G7, $B$2:$D$200, 2, FALSE), "-")</f>
        <v>39516000</v>
      </c>
      <c r="I10" s="27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172</v>
      </c>
      <c r="P10" s="39">
        <f t="shared" si="2"/>
        <v>2220</v>
      </c>
      <c r="Q10" s="77">
        <f t="shared" si="3"/>
        <v>0.1240506329</v>
      </c>
      <c r="R10" s="90">
        <f t="shared" si="5"/>
        <v>24302348.001198389</v>
      </c>
    </row>
    <row r="11" spans="1:18" ht="17.25" thickBot="1">
      <c r="A11" s="40" t="s">
        <v>223</v>
      </c>
      <c r="B11" s="11" t="s">
        <v>224</v>
      </c>
      <c r="C11" s="95">
        <v>3185</v>
      </c>
      <c r="D11" s="92">
        <v>4.5977011499999998E-2</v>
      </c>
      <c r="E11" s="93">
        <v>2526739.6845253902</v>
      </c>
      <c r="F11" s="35"/>
      <c r="G11" s="274"/>
      <c r="H11" s="277"/>
      <c r="I11" s="27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214</v>
      </c>
      <c r="P11" s="45">
        <f t="shared" si="2"/>
        <v>273</v>
      </c>
      <c r="Q11" s="80">
        <f t="shared" si="3"/>
        <v>0.11428571429999999</v>
      </c>
      <c r="R11" s="99">
        <f t="shared" si="5"/>
        <v>233412049.22566518</v>
      </c>
    </row>
    <row r="12" spans="1:18" ht="17.25" thickBot="1">
      <c r="A12" s="40" t="s">
        <v>181</v>
      </c>
      <c r="B12" s="11" t="s">
        <v>182</v>
      </c>
      <c r="C12" s="95">
        <v>51910</v>
      </c>
      <c r="D12" s="92">
        <v>4.4887278599999997E-2</v>
      </c>
      <c r="E12" s="93">
        <v>1751399.0106783099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200</v>
      </c>
      <c r="P12" s="39">
        <f t="shared" si="2"/>
        <v>127</v>
      </c>
      <c r="Q12" s="77">
        <f t="shared" si="3"/>
        <v>9.4827586199999994E-2</v>
      </c>
      <c r="R12" s="86">
        <f t="shared" si="5"/>
        <v>310873625.38584238</v>
      </c>
    </row>
    <row r="13" spans="1:18" ht="17.25" thickBot="1">
      <c r="A13" s="40" t="s">
        <v>203</v>
      </c>
      <c r="B13" s="11" t="s">
        <v>204</v>
      </c>
      <c r="C13" s="95">
        <v>12.7</v>
      </c>
      <c r="D13" s="92">
        <v>4.09836066E-2</v>
      </c>
      <c r="E13" s="93">
        <v>2162559132.1616583</v>
      </c>
      <c r="F13" s="35"/>
      <c r="G13" s="227" t="s">
        <v>70</v>
      </c>
      <c r="H13" s="228"/>
      <c r="I13" s="22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222</v>
      </c>
      <c r="P13" s="39">
        <f t="shared" si="2"/>
        <v>118</v>
      </c>
      <c r="Q13" s="77">
        <f t="shared" si="3"/>
        <v>8.2568807300000005E-2</v>
      </c>
      <c r="R13" s="86">
        <f t="shared" si="5"/>
        <v>201103947.00947765</v>
      </c>
    </row>
    <row r="14" spans="1:18">
      <c r="A14" s="40" t="s">
        <v>244</v>
      </c>
      <c r="B14" s="11" t="s">
        <v>245</v>
      </c>
      <c r="C14" s="95">
        <v>1170</v>
      </c>
      <c r="D14" s="92">
        <v>3.5398230099999997E-2</v>
      </c>
      <c r="E14" s="93">
        <v>6701987.1157313799</v>
      </c>
      <c r="F14" s="35"/>
      <c r="G14" s="255" t="s">
        <v>36</v>
      </c>
      <c r="H14" s="256"/>
      <c r="I14" s="25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212</v>
      </c>
      <c r="P14" s="39">
        <f t="shared" si="2"/>
        <v>1135</v>
      </c>
      <c r="Q14" s="77">
        <f t="shared" si="3"/>
        <v>8.0952381000000004E-2</v>
      </c>
      <c r="R14" s="86">
        <f t="shared" si="5"/>
        <v>51901430.381347522</v>
      </c>
    </row>
    <row r="15" spans="1:18" ht="17.25" thickBot="1">
      <c r="A15" s="40" t="s">
        <v>234</v>
      </c>
      <c r="B15" s="11" t="s">
        <v>235</v>
      </c>
      <c r="C15" s="95">
        <v>58.4</v>
      </c>
      <c r="D15" s="92">
        <v>3.1802120099999998E-2</v>
      </c>
      <c r="E15" s="93">
        <v>422291913.04200977</v>
      </c>
      <c r="F15" s="35"/>
      <c r="G15" s="248"/>
      <c r="H15" s="249"/>
      <c r="I15" s="25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224</v>
      </c>
      <c r="P15" s="37">
        <f t="shared" si="2"/>
        <v>3185</v>
      </c>
      <c r="Q15" s="79">
        <f t="shared" si="3"/>
        <v>4.5977011499999998E-2</v>
      </c>
      <c r="R15" s="87">
        <f t="shared" si="5"/>
        <v>2526739.6845253902</v>
      </c>
    </row>
    <row r="16" spans="1:18" ht="17.25" thickBot="1">
      <c r="A16" s="40" t="s">
        <v>187</v>
      </c>
      <c r="B16" s="11" t="s">
        <v>188</v>
      </c>
      <c r="C16" s="95">
        <v>10.199999999999999</v>
      </c>
      <c r="D16" s="92">
        <v>3.1344792699999999E-2</v>
      </c>
      <c r="E16" s="93">
        <v>782448590.57020998</v>
      </c>
      <c r="F16" s="35"/>
      <c r="G16" s="50" t="s">
        <v>38</v>
      </c>
      <c r="H16" s="228" t="s">
        <v>37</v>
      </c>
      <c r="I16" s="22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182</v>
      </c>
      <c r="P16" s="38">
        <f t="shared" si="2"/>
        <v>51910</v>
      </c>
      <c r="Q16" s="76">
        <f t="shared" si="3"/>
        <v>4.4887278599999997E-2</v>
      </c>
      <c r="R16" s="85">
        <f t="shared" si="5"/>
        <v>1751399.0106783099</v>
      </c>
    </row>
    <row r="17" spans="1:18">
      <c r="A17" s="40" t="s">
        <v>83</v>
      </c>
      <c r="B17" s="11" t="s">
        <v>84</v>
      </c>
      <c r="C17" s="95">
        <v>4925</v>
      </c>
      <c r="D17" s="92">
        <v>2.8183716099999999E-2</v>
      </c>
      <c r="E17" s="93">
        <v>26329135.298477519</v>
      </c>
      <c r="F17" s="35"/>
      <c r="G17" s="273">
        <f>_xlfn.IFNA(VLOOKUP(G14, $B$2:$D$200, 3, FALSE), "-")</f>
        <v>-1.6868189299999999E-2</v>
      </c>
      <c r="H17" s="275">
        <f>_xlfn.IFNA(VLOOKUP(G14, $B$2:$D$200, 2, FALSE), "-")</f>
        <v>39516000</v>
      </c>
      <c r="I17" s="27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204</v>
      </c>
      <c r="P17" s="39">
        <f t="shared" si="2"/>
        <v>12.7</v>
      </c>
      <c r="Q17" s="77">
        <f t="shared" si="3"/>
        <v>4.09836066E-2</v>
      </c>
      <c r="R17" s="86">
        <f t="shared" si="5"/>
        <v>2162559132.1616583</v>
      </c>
    </row>
    <row r="18" spans="1:18" ht="17.25" thickBot="1">
      <c r="A18" s="40" t="s">
        <v>189</v>
      </c>
      <c r="B18" s="11" t="s">
        <v>190</v>
      </c>
      <c r="C18" s="95">
        <v>14.9</v>
      </c>
      <c r="D18" s="92">
        <v>2.75862069E-2</v>
      </c>
      <c r="E18" s="93">
        <v>1801156427.0776017</v>
      </c>
      <c r="F18" s="35"/>
      <c r="G18" s="274"/>
      <c r="H18" s="277"/>
      <c r="I18" s="27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245</v>
      </c>
      <c r="P18" s="39">
        <f t="shared" si="2"/>
        <v>1170</v>
      </c>
      <c r="Q18" s="77">
        <f t="shared" si="3"/>
        <v>3.5398230099999997E-2</v>
      </c>
      <c r="R18" s="86">
        <f t="shared" si="5"/>
        <v>6701987.1157313799</v>
      </c>
    </row>
    <row r="19" spans="1:18" ht="17.25" thickBot="1">
      <c r="A19" s="40" t="s">
        <v>225</v>
      </c>
      <c r="B19" s="11" t="s">
        <v>226</v>
      </c>
      <c r="C19" s="95">
        <v>1360</v>
      </c>
      <c r="D19" s="92">
        <v>2.6415094300000001E-2</v>
      </c>
      <c r="E19" s="93">
        <v>6014284.3170265201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235</v>
      </c>
      <c r="P19" s="39">
        <f t="shared" si="2"/>
        <v>58.4</v>
      </c>
      <c r="Q19" s="77">
        <f t="shared" si="3"/>
        <v>3.1802120099999998E-2</v>
      </c>
      <c r="R19" s="86">
        <f t="shared" si="5"/>
        <v>422291913.04200977</v>
      </c>
    </row>
    <row r="20" spans="1:18" ht="17.25" thickBot="1">
      <c r="A20" s="40" t="s">
        <v>246</v>
      </c>
      <c r="B20" s="11" t="s">
        <v>247</v>
      </c>
      <c r="C20" s="95">
        <v>7425</v>
      </c>
      <c r="D20" s="92">
        <v>2.4137931000000001E-2</v>
      </c>
      <c r="E20" s="93">
        <v>3694321.79848507</v>
      </c>
      <c r="F20" s="35"/>
      <c r="G20" s="227" t="s">
        <v>257</v>
      </c>
      <c r="H20" s="228"/>
      <c r="I20" s="22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188</v>
      </c>
      <c r="P20" s="39">
        <f t="shared" si="2"/>
        <v>10.199999999999999</v>
      </c>
      <c r="Q20" s="77">
        <f t="shared" si="3"/>
        <v>3.1344792699999999E-2</v>
      </c>
      <c r="R20" s="90">
        <f t="shared" si="5"/>
        <v>782448590.57020998</v>
      </c>
    </row>
    <row r="21" spans="1:18">
      <c r="A21" s="40" t="s">
        <v>149</v>
      </c>
      <c r="B21" s="11" t="s">
        <v>150</v>
      </c>
      <c r="C21" s="95">
        <v>9.6199999999999992</v>
      </c>
      <c r="D21" s="92">
        <v>2.12314225E-2</v>
      </c>
      <c r="E21" s="93">
        <v>1420214905.8292422</v>
      </c>
      <c r="F21" s="35"/>
      <c r="G21" s="255" t="s">
        <v>36</v>
      </c>
      <c r="H21" s="256"/>
      <c r="I21" s="25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84</v>
      </c>
      <c r="P21" s="45">
        <f t="shared" si="2"/>
        <v>4925</v>
      </c>
      <c r="Q21" s="80">
        <f t="shared" si="3"/>
        <v>2.8183716099999999E-2</v>
      </c>
      <c r="R21" s="99">
        <f t="shared" si="5"/>
        <v>26329135.298477519</v>
      </c>
    </row>
    <row r="22" spans="1:18" ht="17.25" thickBot="1">
      <c r="A22" s="40" t="s">
        <v>95</v>
      </c>
      <c r="B22" s="11" t="s">
        <v>96</v>
      </c>
      <c r="C22" s="95">
        <v>3390</v>
      </c>
      <c r="D22" s="92">
        <v>1.8018018E-2</v>
      </c>
      <c r="E22" s="93">
        <v>1721153.50625189</v>
      </c>
      <c r="F22" s="35"/>
      <c r="G22" s="248"/>
      <c r="H22" s="249"/>
      <c r="I22" s="25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190</v>
      </c>
      <c r="P22" s="39">
        <f t="shared" si="2"/>
        <v>14.9</v>
      </c>
      <c r="Q22" s="77">
        <f t="shared" si="3"/>
        <v>2.75862069E-2</v>
      </c>
      <c r="R22" s="86">
        <f t="shared" si="5"/>
        <v>1801156427.0776017</v>
      </c>
    </row>
    <row r="23" spans="1:18" ht="17.25" thickBot="1">
      <c r="A23" s="40" t="s">
        <v>125</v>
      </c>
      <c r="B23" s="11" t="s">
        <v>126</v>
      </c>
      <c r="C23" s="95">
        <v>159850</v>
      </c>
      <c r="D23" s="92">
        <v>1.33122029E-2</v>
      </c>
      <c r="E23" s="93">
        <v>31856.81927425</v>
      </c>
      <c r="F23" s="35"/>
      <c r="G23" s="50" t="s">
        <v>38</v>
      </c>
      <c r="H23" s="228" t="s">
        <v>37</v>
      </c>
      <c r="I23" s="22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226</v>
      </c>
      <c r="P23" s="39">
        <f t="shared" si="2"/>
        <v>1360</v>
      </c>
      <c r="Q23" s="77">
        <f t="shared" si="3"/>
        <v>2.6415094300000001E-2</v>
      </c>
      <c r="R23" s="86">
        <f t="shared" si="5"/>
        <v>6014284.3170265201</v>
      </c>
    </row>
    <row r="24" spans="1:18">
      <c r="A24" s="40" t="s">
        <v>217</v>
      </c>
      <c r="B24" s="11" t="s">
        <v>218</v>
      </c>
      <c r="C24" s="95">
        <v>106</v>
      </c>
      <c r="D24" s="92">
        <v>9.5238094999999991E-3</v>
      </c>
      <c r="E24" s="93">
        <v>93740991.457148343</v>
      </c>
      <c r="F24" s="35"/>
      <c r="G24" s="273">
        <f>_xlfn.IFNA(VLOOKUP(G21, $B$2:$D$200, 3, FALSE), "-")</f>
        <v>-1.6868189299999999E-2</v>
      </c>
      <c r="H24" s="275">
        <f>_xlfn.IFNA(VLOOKUP(G21, $B$2:$D$200, 2, FALSE), "-")</f>
        <v>39516000</v>
      </c>
      <c r="I24" s="27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247</v>
      </c>
      <c r="P24" s="39">
        <f t="shared" si="2"/>
        <v>7425</v>
      </c>
      <c r="Q24" s="77">
        <f t="shared" si="3"/>
        <v>2.4137931000000001E-2</v>
      </c>
      <c r="R24" s="86">
        <f t="shared" si="5"/>
        <v>3694321.79848507</v>
      </c>
    </row>
    <row r="25" spans="1:18" ht="17.25" thickBot="1">
      <c r="A25" s="40" t="s">
        <v>173</v>
      </c>
      <c r="B25" s="11" t="s">
        <v>174</v>
      </c>
      <c r="C25" s="95">
        <v>229</v>
      </c>
      <c r="D25" s="92">
        <v>8.8105726999999998E-3</v>
      </c>
      <c r="E25" s="93">
        <v>16032071.28646409</v>
      </c>
      <c r="F25" s="35"/>
      <c r="G25" s="274"/>
      <c r="H25" s="277"/>
      <c r="I25" s="27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150</v>
      </c>
      <c r="P25" s="37">
        <f t="shared" si="2"/>
        <v>9.6199999999999992</v>
      </c>
      <c r="Q25" s="79">
        <f t="shared" si="3"/>
        <v>2.12314225E-2</v>
      </c>
      <c r="R25" s="87">
        <f t="shared" si="5"/>
        <v>1420214905.8292422</v>
      </c>
    </row>
    <row r="26" spans="1:18">
      <c r="A26" s="40" t="s">
        <v>135</v>
      </c>
      <c r="B26" s="11" t="s">
        <v>136</v>
      </c>
      <c r="C26" s="95">
        <v>1810</v>
      </c>
      <c r="D26" s="92">
        <v>8.3565459999999994E-3</v>
      </c>
      <c r="E26" s="93">
        <v>1575189.6870279701</v>
      </c>
      <c r="F26" s="35"/>
    </row>
    <row r="27" spans="1:18" ht="17.25" thickBot="1">
      <c r="A27" s="40" t="s">
        <v>87</v>
      </c>
      <c r="B27" s="11" t="s">
        <v>88</v>
      </c>
      <c r="C27" s="95">
        <v>164500</v>
      </c>
      <c r="D27" s="92">
        <v>6.7319461000000004E-3</v>
      </c>
      <c r="E27" s="93">
        <v>13351.94829239</v>
      </c>
      <c r="F27" s="35"/>
    </row>
    <row r="28" spans="1:18" ht="17.25" thickBot="1">
      <c r="A28" s="40" t="s">
        <v>68</v>
      </c>
      <c r="B28" s="11" t="s">
        <v>69</v>
      </c>
      <c r="C28" s="95">
        <v>3805</v>
      </c>
      <c r="D28" s="92">
        <v>6.6137566000000004E-3</v>
      </c>
      <c r="E28" s="93">
        <v>1316877.73979493</v>
      </c>
      <c r="F28" s="35"/>
      <c r="G28" s="227" t="s">
        <v>46</v>
      </c>
      <c r="H28" s="228"/>
      <c r="I28" s="228"/>
      <c r="J28" s="229"/>
      <c r="K28" s="227" t="s">
        <v>44</v>
      </c>
      <c r="L28" s="228"/>
      <c r="M28" s="228"/>
      <c r="N28" s="229"/>
      <c r="O28" s="227" t="s">
        <v>45</v>
      </c>
      <c r="P28" s="228"/>
      <c r="Q28" s="228"/>
      <c r="R28" s="229"/>
    </row>
    <row r="29" spans="1:18" ht="17.25" thickBot="1">
      <c r="A29" s="40" t="s">
        <v>169</v>
      </c>
      <c r="B29" s="11" t="s">
        <v>170</v>
      </c>
      <c r="C29" s="95">
        <v>18130</v>
      </c>
      <c r="D29" s="92">
        <v>5.518764E-4</v>
      </c>
      <c r="E29" s="93">
        <v>112254.89870665</v>
      </c>
      <c r="F29" s="35"/>
      <c r="G29" s="264" t="s">
        <v>55</v>
      </c>
      <c r="H29" s="280">
        <f ca="1">NOW()</f>
        <v>44389.898187384257</v>
      </c>
      <c r="I29" s="281"/>
      <c r="J29" s="282"/>
      <c r="K29" s="279" t="s">
        <v>55</v>
      </c>
      <c r="L29" s="280">
        <f ca="1">NOW()</f>
        <v>44389.898187384257</v>
      </c>
      <c r="M29" s="281"/>
      <c r="N29" s="282"/>
      <c r="O29" s="279" t="s">
        <v>55</v>
      </c>
      <c r="P29" s="280">
        <f ca="1">NOW()</f>
        <v>44389.898187384257</v>
      </c>
      <c r="Q29" s="281"/>
      <c r="R29" s="282"/>
    </row>
    <row r="30" spans="1:18" ht="17.25" thickBot="1">
      <c r="A30" s="40" t="s">
        <v>89</v>
      </c>
      <c r="B30" s="11" t="s">
        <v>90</v>
      </c>
      <c r="C30" s="95">
        <v>746</v>
      </c>
      <c r="D30" s="92">
        <v>0</v>
      </c>
      <c r="E30" s="93">
        <v>184254463.81899458</v>
      </c>
      <c r="F30" s="35"/>
      <c r="G30" s="272"/>
      <c r="H30" s="51" t="s">
        <v>58</v>
      </c>
      <c r="I30" s="73" t="s">
        <v>59</v>
      </c>
      <c r="J30" s="69" t="s">
        <v>265</v>
      </c>
      <c r="K30" s="250"/>
      <c r="L30" s="51" t="s">
        <v>58</v>
      </c>
      <c r="M30" s="73" t="s">
        <v>59</v>
      </c>
      <c r="N30" s="91" t="s">
        <v>265</v>
      </c>
      <c r="O30" s="250"/>
      <c r="P30" s="51" t="s">
        <v>58</v>
      </c>
      <c r="Q30" s="73" t="s">
        <v>59</v>
      </c>
      <c r="R30" s="91" t="s">
        <v>265</v>
      </c>
    </row>
    <row r="31" spans="1:18">
      <c r="A31" s="40" t="s">
        <v>141</v>
      </c>
      <c r="B31" s="11" t="s">
        <v>142</v>
      </c>
      <c r="C31" s="95">
        <v>7145</v>
      </c>
      <c r="D31" s="92">
        <v>0</v>
      </c>
      <c r="E31" s="93">
        <v>1185792.92612064</v>
      </c>
      <c r="F31" s="35"/>
      <c r="G31" s="52" t="s">
        <v>120</v>
      </c>
      <c r="H31" s="38">
        <f t="shared" ref="H31:H50" si="6">_xlfn.IFNA(VLOOKUP(G31, $B$2:$D$200, 2, FALSE), "")</f>
        <v>4065</v>
      </c>
      <c r="I31" s="76">
        <f t="shared" ref="I31:I50" si="7">_xlfn.IFNA(VLOOKUP(G31, $B$2:$D$200, 3, FALSE), "")</f>
        <v>0.38500851790000001</v>
      </c>
      <c r="J31" s="85">
        <f>_xlfn.IFNA(VLOOKUP(G31, $B$2:$E$200, 4, FALSE), "")</f>
        <v>137640725.33792433</v>
      </c>
      <c r="K31" s="81" t="s">
        <v>204</v>
      </c>
      <c r="L31" s="38">
        <f t="shared" ref="L31:L50" si="8">_xlfn.IFNA(VLOOKUP(K31, $B$2:$D$200, 2, FALSE), "")</f>
        <v>12.7</v>
      </c>
      <c r="M31" s="76">
        <f t="shared" ref="M31:M50" si="9">_xlfn.IFNA(VLOOKUP(K31, $B$2:$D$200, 3, FALSE), "")</f>
        <v>4.09836066E-2</v>
      </c>
      <c r="N31" s="85">
        <f>_xlfn.IFNA(VLOOKUP(K31, $B$2:$E$200, 4, FALSE), "")</f>
        <v>2162559132.1616583</v>
      </c>
      <c r="O31" s="81" t="s">
        <v>214</v>
      </c>
      <c r="P31" s="38">
        <f t="shared" ref="P31:P50" si="10">_xlfn.IFNA(VLOOKUP(O31, $B$2:$D$200, 2, FALSE), "")</f>
        <v>273</v>
      </c>
      <c r="Q31" s="76">
        <f t="shared" ref="Q31:Q50" si="11">_xlfn.IFNA(VLOOKUP(O31, $B$2:$D$200, 3, FALSE), "")</f>
        <v>0.11428571429999999</v>
      </c>
      <c r="R31" s="85">
        <f>_xlfn.IFNA(VLOOKUP(O31, $B$2:$E$200, 4, FALSE), "")</f>
        <v>233412049.22566518</v>
      </c>
    </row>
    <row r="32" spans="1:18">
      <c r="A32" s="40" t="s">
        <v>121</v>
      </c>
      <c r="B32" s="11" t="s">
        <v>122</v>
      </c>
      <c r="C32" s="95">
        <v>22.6</v>
      </c>
      <c r="D32" s="92">
        <v>0</v>
      </c>
      <c r="E32" s="93">
        <v>153869285.57641613</v>
      </c>
      <c r="F32" s="35"/>
      <c r="G32" s="47" t="s">
        <v>186</v>
      </c>
      <c r="H32" s="39">
        <f t="shared" si="6"/>
        <v>8795</v>
      </c>
      <c r="I32" s="77">
        <f t="shared" si="7"/>
        <v>0.3530769231</v>
      </c>
      <c r="J32" s="86">
        <f t="shared" ref="J32:J50" si="12">_xlfn.IFNA(VLOOKUP(G32, $B$2:$E$200, 4, FALSE), "")</f>
        <v>46591341.786728777</v>
      </c>
      <c r="K32" s="82" t="s">
        <v>235</v>
      </c>
      <c r="L32" s="39">
        <f t="shared" si="8"/>
        <v>58.4</v>
      </c>
      <c r="M32" s="77">
        <f t="shared" si="9"/>
        <v>3.1802120099999998E-2</v>
      </c>
      <c r="N32" s="86">
        <f t="shared" ref="N32:N50" si="13">_xlfn.IFNA(VLOOKUP(K32, $B$2:$E$200, 4, FALSE), "")</f>
        <v>422291913.04200977</v>
      </c>
      <c r="O32" s="82" t="s">
        <v>200</v>
      </c>
      <c r="P32" s="39">
        <f t="shared" si="10"/>
        <v>127</v>
      </c>
      <c r="Q32" s="77">
        <f t="shared" si="11"/>
        <v>9.4827586199999994E-2</v>
      </c>
      <c r="R32" s="86">
        <f t="shared" ref="R32:R50" si="14">_xlfn.IFNA(VLOOKUP(O32, $B$2:$E$200, 4, FALSE), "")</f>
        <v>310873625.38584238</v>
      </c>
    </row>
    <row r="33" spans="1:18">
      <c r="A33" s="40" t="s">
        <v>209</v>
      </c>
      <c r="B33" s="11" t="s">
        <v>210</v>
      </c>
      <c r="C33" s="95">
        <v>9.7200000000000006</v>
      </c>
      <c r="D33" s="92">
        <v>0</v>
      </c>
      <c r="E33" s="93">
        <v>624242845.08953166</v>
      </c>
      <c r="F33" s="35"/>
      <c r="G33" s="47" t="s">
        <v>249</v>
      </c>
      <c r="H33" s="39">
        <f t="shared" si="6"/>
        <v>2295</v>
      </c>
      <c r="I33" s="77">
        <f t="shared" si="7"/>
        <v>0.16497461930000001</v>
      </c>
      <c r="J33" s="86">
        <f t="shared" si="12"/>
        <v>78360525.463102639</v>
      </c>
      <c r="K33" s="82" t="s">
        <v>188</v>
      </c>
      <c r="L33" s="39">
        <f t="shared" si="8"/>
        <v>10.199999999999999</v>
      </c>
      <c r="M33" s="77">
        <f t="shared" si="9"/>
        <v>3.1344792699999999E-2</v>
      </c>
      <c r="N33" s="86">
        <f t="shared" si="13"/>
        <v>782448590.57020998</v>
      </c>
      <c r="O33" s="82" t="s">
        <v>222</v>
      </c>
      <c r="P33" s="39">
        <f t="shared" si="10"/>
        <v>118</v>
      </c>
      <c r="Q33" s="77">
        <f t="shared" si="11"/>
        <v>8.2568807300000005E-2</v>
      </c>
      <c r="R33" s="86">
        <f t="shared" si="14"/>
        <v>201103947.00947765</v>
      </c>
    </row>
    <row r="34" spans="1:18">
      <c r="A34" s="40" t="s">
        <v>115</v>
      </c>
      <c r="B34" s="11" t="s">
        <v>116</v>
      </c>
      <c r="C34" s="95">
        <v>5225</v>
      </c>
      <c r="D34" s="92">
        <v>-1.9102196999999999E-3</v>
      </c>
      <c r="E34" s="93">
        <v>989789.79260933003</v>
      </c>
      <c r="F34" s="35"/>
      <c r="G34" s="47" t="s">
        <v>67</v>
      </c>
      <c r="H34" s="39">
        <f t="shared" si="6"/>
        <v>5200</v>
      </c>
      <c r="I34" s="77">
        <f t="shared" si="7"/>
        <v>0.16461366180000001</v>
      </c>
      <c r="J34" s="86">
        <f t="shared" si="12"/>
        <v>102714839.11685427</v>
      </c>
      <c r="K34" s="82" t="s">
        <v>190</v>
      </c>
      <c r="L34" s="39">
        <f t="shared" si="8"/>
        <v>14.9</v>
      </c>
      <c r="M34" s="77">
        <f t="shared" si="9"/>
        <v>2.75862069E-2</v>
      </c>
      <c r="N34" s="86">
        <f t="shared" si="13"/>
        <v>1801156427.0776017</v>
      </c>
      <c r="O34" s="82" t="s">
        <v>218</v>
      </c>
      <c r="P34" s="39">
        <f t="shared" si="10"/>
        <v>106</v>
      </c>
      <c r="Q34" s="77">
        <f t="shared" si="11"/>
        <v>9.5238094999999991E-3</v>
      </c>
      <c r="R34" s="86">
        <f t="shared" si="14"/>
        <v>93740991.457148343</v>
      </c>
    </row>
    <row r="35" spans="1:18">
      <c r="A35" s="40" t="s">
        <v>179</v>
      </c>
      <c r="B35" s="11" t="s">
        <v>180</v>
      </c>
      <c r="C35" s="95">
        <v>7835</v>
      </c>
      <c r="D35" s="92">
        <v>-2.5461489000000001E-3</v>
      </c>
      <c r="E35" s="93">
        <v>1518497.70475768</v>
      </c>
      <c r="F35" s="35"/>
      <c r="G35" s="47" t="s">
        <v>172</v>
      </c>
      <c r="H35" s="44">
        <f t="shared" si="6"/>
        <v>2220</v>
      </c>
      <c r="I35" s="78">
        <f t="shared" si="7"/>
        <v>0.1240506329</v>
      </c>
      <c r="J35" s="90">
        <f t="shared" si="12"/>
        <v>24302348.001198389</v>
      </c>
      <c r="K35" s="83" t="s">
        <v>150</v>
      </c>
      <c r="L35" s="44">
        <f t="shared" si="8"/>
        <v>9.6199999999999992</v>
      </c>
      <c r="M35" s="78">
        <f t="shared" si="9"/>
        <v>2.12314225E-2</v>
      </c>
      <c r="N35" s="90">
        <f t="shared" si="13"/>
        <v>1420214905.8292422</v>
      </c>
      <c r="O35" s="83" t="s">
        <v>174</v>
      </c>
      <c r="P35" s="44">
        <f t="shared" si="10"/>
        <v>229</v>
      </c>
      <c r="Q35" s="78">
        <f t="shared" si="11"/>
        <v>8.8105726999999998E-3</v>
      </c>
      <c r="R35" s="90">
        <f t="shared" si="14"/>
        <v>16032071.28646409</v>
      </c>
    </row>
    <row r="36" spans="1:18">
      <c r="A36" s="40" t="s">
        <v>139</v>
      </c>
      <c r="B36" s="11" t="s">
        <v>140</v>
      </c>
      <c r="C36" s="95">
        <v>4880</v>
      </c>
      <c r="D36" s="92">
        <v>-3.0643514E-3</v>
      </c>
      <c r="E36" s="93">
        <v>791141.75795514998</v>
      </c>
      <c r="F36" s="35"/>
      <c r="G36" s="49" t="s">
        <v>214</v>
      </c>
      <c r="H36" s="39">
        <f t="shared" si="6"/>
        <v>273</v>
      </c>
      <c r="I36" s="77">
        <f t="shared" si="7"/>
        <v>0.11428571429999999</v>
      </c>
      <c r="J36" s="99">
        <f t="shared" si="12"/>
        <v>233412049.22566518</v>
      </c>
      <c r="K36" s="82" t="s">
        <v>122</v>
      </c>
      <c r="L36" s="39">
        <f t="shared" si="8"/>
        <v>22.6</v>
      </c>
      <c r="M36" s="77">
        <f t="shared" si="9"/>
        <v>0</v>
      </c>
      <c r="N36" s="99">
        <f t="shared" si="13"/>
        <v>153869285.57641613</v>
      </c>
      <c r="O36" s="82" t="s">
        <v>90</v>
      </c>
      <c r="P36" s="39">
        <f t="shared" si="10"/>
        <v>746</v>
      </c>
      <c r="Q36" s="77">
        <f t="shared" si="11"/>
        <v>0</v>
      </c>
      <c r="R36" s="99">
        <f t="shared" si="14"/>
        <v>184254463.81899458</v>
      </c>
    </row>
    <row r="37" spans="1:18">
      <c r="A37" s="40" t="s">
        <v>81</v>
      </c>
      <c r="B37" s="11" t="s">
        <v>82</v>
      </c>
      <c r="C37" s="95">
        <v>1575</v>
      </c>
      <c r="D37" s="92">
        <v>-3.1645570000000001E-3</v>
      </c>
      <c r="E37" s="93">
        <v>10419743.653139651</v>
      </c>
      <c r="F37" s="35"/>
      <c r="G37" s="47" t="s">
        <v>200</v>
      </c>
      <c r="H37" s="39">
        <f t="shared" si="6"/>
        <v>127</v>
      </c>
      <c r="I37" s="77">
        <f t="shared" si="7"/>
        <v>9.4827586199999994E-2</v>
      </c>
      <c r="J37" s="86">
        <f t="shared" si="12"/>
        <v>310873625.38584238</v>
      </c>
      <c r="K37" s="82" t="s">
        <v>210</v>
      </c>
      <c r="L37" s="39">
        <f t="shared" si="8"/>
        <v>9.7200000000000006</v>
      </c>
      <c r="M37" s="77">
        <f t="shared" si="9"/>
        <v>0</v>
      </c>
      <c r="N37" s="86">
        <f t="shared" si="13"/>
        <v>624242845.08953166</v>
      </c>
      <c r="O37" s="82" t="s">
        <v>51</v>
      </c>
      <c r="P37" s="39">
        <f t="shared" si="10"/>
        <v>287</v>
      </c>
      <c r="Q37" s="77">
        <f t="shared" si="11"/>
        <v>-3.4722222000000001E-3</v>
      </c>
      <c r="R37" s="86">
        <f t="shared" si="14"/>
        <v>42738115.356323928</v>
      </c>
    </row>
    <row r="38" spans="1:18">
      <c r="A38" s="40" t="s">
        <v>50</v>
      </c>
      <c r="B38" s="11" t="s">
        <v>51</v>
      </c>
      <c r="C38" s="95">
        <v>287</v>
      </c>
      <c r="D38" s="92">
        <v>-3.4722222000000001E-3</v>
      </c>
      <c r="E38" s="93">
        <v>42738115.356323928</v>
      </c>
      <c r="F38" s="35"/>
      <c r="G38" s="47" t="s">
        <v>222</v>
      </c>
      <c r="H38" s="39">
        <f t="shared" si="6"/>
        <v>118</v>
      </c>
      <c r="I38" s="77">
        <f t="shared" si="7"/>
        <v>8.2568807300000005E-2</v>
      </c>
      <c r="J38" s="86">
        <f t="shared" si="12"/>
        <v>201103947.00947765</v>
      </c>
      <c r="K38" s="82" t="s">
        <v>216</v>
      </c>
      <c r="L38" s="39">
        <f t="shared" si="8"/>
        <v>8.33</v>
      </c>
      <c r="M38" s="77">
        <f t="shared" si="9"/>
        <v>-5.9665871000000002E-3</v>
      </c>
      <c r="N38" s="86">
        <f t="shared" si="13"/>
        <v>884007672.45609367</v>
      </c>
      <c r="O38" s="82" t="s">
        <v>206</v>
      </c>
      <c r="P38" s="39">
        <f t="shared" si="10"/>
        <v>225</v>
      </c>
      <c r="Q38" s="77">
        <f t="shared" si="11"/>
        <v>-4.4247788000000001E-3</v>
      </c>
      <c r="R38" s="86">
        <f t="shared" si="14"/>
        <v>19546014.69467403</v>
      </c>
    </row>
    <row r="39" spans="1:18">
      <c r="A39" s="40" t="s">
        <v>145</v>
      </c>
      <c r="B39" s="11" t="s">
        <v>146</v>
      </c>
      <c r="C39" s="95">
        <v>2280</v>
      </c>
      <c r="D39" s="92">
        <v>-4.3668122000000004E-3</v>
      </c>
      <c r="E39" s="93">
        <v>2830460.51594214</v>
      </c>
      <c r="F39" s="35"/>
      <c r="G39" s="47" t="s">
        <v>212</v>
      </c>
      <c r="H39" s="39">
        <f t="shared" si="6"/>
        <v>1135</v>
      </c>
      <c r="I39" s="77">
        <f t="shared" si="7"/>
        <v>8.0952381000000004E-2</v>
      </c>
      <c r="J39" s="86">
        <f t="shared" si="12"/>
        <v>51901430.381347522</v>
      </c>
      <c r="K39" s="82" t="s">
        <v>152</v>
      </c>
      <c r="L39" s="39">
        <f t="shared" si="8"/>
        <v>72.2</v>
      </c>
      <c r="M39" s="77">
        <f t="shared" si="9"/>
        <v>-6.8775790999999996E-3</v>
      </c>
      <c r="N39" s="86">
        <f t="shared" si="13"/>
        <v>63834222.633664332</v>
      </c>
      <c r="O39" s="82" t="s">
        <v>102</v>
      </c>
      <c r="P39" s="39">
        <f t="shared" si="10"/>
        <v>823</v>
      </c>
      <c r="Q39" s="77">
        <f t="shared" si="11"/>
        <v>-4.8367593999999996E-3</v>
      </c>
      <c r="R39" s="86">
        <f t="shared" si="14"/>
        <v>5676507.50810296</v>
      </c>
    </row>
    <row r="40" spans="1:18" ht="17.25" thickBot="1">
      <c r="A40" s="40" t="s">
        <v>205</v>
      </c>
      <c r="B40" s="11" t="s">
        <v>206</v>
      </c>
      <c r="C40" s="95">
        <v>225</v>
      </c>
      <c r="D40" s="92">
        <v>-4.4247788000000001E-3</v>
      </c>
      <c r="E40" s="93">
        <v>19546014.69467403</v>
      </c>
      <c r="F40" s="35"/>
      <c r="G40" s="53" t="s">
        <v>224</v>
      </c>
      <c r="H40" s="37">
        <f t="shared" si="6"/>
        <v>3185</v>
      </c>
      <c r="I40" s="79">
        <f t="shared" si="7"/>
        <v>4.5977011499999998E-2</v>
      </c>
      <c r="J40" s="87">
        <f t="shared" si="12"/>
        <v>2526739.6845253902</v>
      </c>
      <c r="K40" s="84" t="s">
        <v>178</v>
      </c>
      <c r="L40" s="37">
        <f t="shared" si="8"/>
        <v>14.4</v>
      </c>
      <c r="M40" s="79">
        <f t="shared" si="9"/>
        <v>-6.8965516999999997E-3</v>
      </c>
      <c r="N40" s="87">
        <f t="shared" si="13"/>
        <v>457333369.57826233</v>
      </c>
      <c r="O40" s="84" t="s">
        <v>54</v>
      </c>
      <c r="P40" s="37">
        <f t="shared" si="10"/>
        <v>200</v>
      </c>
      <c r="Q40" s="79">
        <f t="shared" si="11"/>
        <v>-9.9009900999999997E-3</v>
      </c>
      <c r="R40" s="87">
        <f t="shared" si="14"/>
        <v>17127140.97643894</v>
      </c>
    </row>
    <row r="41" spans="1:18">
      <c r="A41" s="40" t="s">
        <v>101</v>
      </c>
      <c r="B41" s="11" t="s">
        <v>102</v>
      </c>
      <c r="C41" s="95">
        <v>823</v>
      </c>
      <c r="D41" s="92">
        <v>-4.8367593999999996E-3</v>
      </c>
      <c r="E41" s="93">
        <v>5676507.50810296</v>
      </c>
      <c r="F41" s="35"/>
      <c r="G41" s="52" t="s">
        <v>182</v>
      </c>
      <c r="H41" s="38">
        <f t="shared" si="6"/>
        <v>51910</v>
      </c>
      <c r="I41" s="76">
        <f t="shared" si="7"/>
        <v>4.4887278599999997E-2</v>
      </c>
      <c r="J41" s="85">
        <f t="shared" si="12"/>
        <v>1751399.0106783099</v>
      </c>
      <c r="K41" s="81" t="s">
        <v>208</v>
      </c>
      <c r="L41" s="38">
        <f t="shared" si="8"/>
        <v>9.57</v>
      </c>
      <c r="M41" s="76">
        <f t="shared" si="9"/>
        <v>-8.2901554000000006E-3</v>
      </c>
      <c r="N41" s="85">
        <f t="shared" si="13"/>
        <v>389215766.78923112</v>
      </c>
      <c r="O41" s="81" t="s">
        <v>255</v>
      </c>
      <c r="P41" s="38">
        <f t="shared" si="10"/>
        <v>192</v>
      </c>
      <c r="Q41" s="76">
        <f t="shared" si="11"/>
        <v>-1.03092784E-2</v>
      </c>
      <c r="R41" s="85">
        <f t="shared" si="14"/>
        <v>46214617.937993638</v>
      </c>
    </row>
    <row r="42" spans="1:18">
      <c r="A42" s="40" t="s">
        <v>62</v>
      </c>
      <c r="B42" s="11" t="s">
        <v>63</v>
      </c>
      <c r="C42" s="95">
        <v>40090</v>
      </c>
      <c r="D42" s="92">
        <v>-5.9509050000000003E-3</v>
      </c>
      <c r="E42" s="93">
        <v>196725.55645815999</v>
      </c>
      <c r="F42" s="35"/>
      <c r="G42" s="47" t="s">
        <v>204</v>
      </c>
      <c r="H42" s="39">
        <f t="shared" si="6"/>
        <v>12.7</v>
      </c>
      <c r="I42" s="77">
        <f t="shared" si="7"/>
        <v>4.09836066E-2</v>
      </c>
      <c r="J42" s="86">
        <f t="shared" si="12"/>
        <v>2162559132.1616583</v>
      </c>
      <c r="K42" s="82" t="s">
        <v>132</v>
      </c>
      <c r="L42" s="39">
        <f t="shared" si="8"/>
        <v>85.9</v>
      </c>
      <c r="M42" s="77">
        <f t="shared" si="9"/>
        <v>-9.2272203000000001E-3</v>
      </c>
      <c r="N42" s="86">
        <f t="shared" si="13"/>
        <v>46956361.29586187</v>
      </c>
      <c r="O42" s="82" t="s">
        <v>164</v>
      </c>
      <c r="P42" s="39">
        <f t="shared" si="10"/>
        <v>246</v>
      </c>
      <c r="Q42" s="77">
        <f t="shared" si="11"/>
        <v>-1.20481928E-2</v>
      </c>
      <c r="R42" s="86">
        <f t="shared" si="14"/>
        <v>38113898.561669201</v>
      </c>
    </row>
    <row r="43" spans="1:18">
      <c r="A43" s="40" t="s">
        <v>215</v>
      </c>
      <c r="B43" s="11" t="s">
        <v>216</v>
      </c>
      <c r="C43" s="95">
        <v>8.33</v>
      </c>
      <c r="D43" s="92">
        <v>-5.9665871000000002E-3</v>
      </c>
      <c r="E43" s="93">
        <v>884007672.45609367</v>
      </c>
      <c r="F43" s="35"/>
      <c r="G43" s="47" t="s">
        <v>245</v>
      </c>
      <c r="H43" s="39">
        <f t="shared" si="6"/>
        <v>1170</v>
      </c>
      <c r="I43" s="77">
        <f t="shared" si="7"/>
        <v>3.5398230099999997E-2</v>
      </c>
      <c r="J43" s="86">
        <f t="shared" si="12"/>
        <v>6701987.1157313799</v>
      </c>
      <c r="K43" s="82" t="s">
        <v>251</v>
      </c>
      <c r="L43" s="39">
        <f t="shared" si="8"/>
        <v>58.7</v>
      </c>
      <c r="M43" s="77">
        <f t="shared" si="9"/>
        <v>-1.34453782E-2</v>
      </c>
      <c r="N43" s="86">
        <f t="shared" si="13"/>
        <v>33875801.33517886</v>
      </c>
      <c r="O43" s="82" t="s">
        <v>57</v>
      </c>
      <c r="P43" s="39">
        <f t="shared" si="10"/>
        <v>143</v>
      </c>
      <c r="Q43" s="77">
        <f t="shared" si="11"/>
        <v>-1.3793103399999999E-2</v>
      </c>
      <c r="R43" s="86">
        <f t="shared" si="14"/>
        <v>37451181.198724337</v>
      </c>
    </row>
    <row r="44" spans="1:18">
      <c r="A44" s="40" t="s">
        <v>151</v>
      </c>
      <c r="B44" s="11" t="s">
        <v>152</v>
      </c>
      <c r="C44" s="95">
        <v>72.2</v>
      </c>
      <c r="D44" s="92">
        <v>-6.8775790999999996E-3</v>
      </c>
      <c r="E44" s="93">
        <v>63834222.633664332</v>
      </c>
      <c r="F44" s="35"/>
      <c r="G44" s="47" t="s">
        <v>235</v>
      </c>
      <c r="H44" s="39">
        <f t="shared" si="6"/>
        <v>58.4</v>
      </c>
      <c r="I44" s="77">
        <f t="shared" si="7"/>
        <v>3.1802120099999998E-2</v>
      </c>
      <c r="J44" s="86">
        <f t="shared" si="12"/>
        <v>422291913.04200977</v>
      </c>
      <c r="K44" s="82" t="s">
        <v>98</v>
      </c>
      <c r="L44" s="39">
        <f t="shared" si="8"/>
        <v>2.93</v>
      </c>
      <c r="M44" s="77">
        <f t="shared" si="9"/>
        <v>-1.3468013500000001E-2</v>
      </c>
      <c r="N44" s="86">
        <f t="shared" si="13"/>
        <v>3799780602.5747948</v>
      </c>
      <c r="O44" s="82" t="s">
        <v>166</v>
      </c>
      <c r="P44" s="39">
        <f t="shared" si="10"/>
        <v>137</v>
      </c>
      <c r="Q44" s="77">
        <f t="shared" si="11"/>
        <v>-1.43884892E-2</v>
      </c>
      <c r="R44" s="86">
        <f t="shared" si="14"/>
        <v>79352475.781595573</v>
      </c>
    </row>
    <row r="45" spans="1:18">
      <c r="A45" s="40" t="s">
        <v>177</v>
      </c>
      <c r="B45" s="11" t="s">
        <v>178</v>
      </c>
      <c r="C45" s="95">
        <v>14.4</v>
      </c>
      <c r="D45" s="92">
        <v>-6.8965516999999997E-3</v>
      </c>
      <c r="E45" s="93">
        <v>457333369.57826233</v>
      </c>
      <c r="F45" s="35"/>
      <c r="G45" s="47" t="s">
        <v>188</v>
      </c>
      <c r="H45" s="44">
        <f t="shared" si="6"/>
        <v>10.199999999999999</v>
      </c>
      <c r="I45" s="78">
        <f t="shared" si="7"/>
        <v>3.1344792699999999E-2</v>
      </c>
      <c r="J45" s="90">
        <f t="shared" si="12"/>
        <v>782448590.57020998</v>
      </c>
      <c r="K45" s="83" t="s">
        <v>128</v>
      </c>
      <c r="L45" s="44">
        <f t="shared" si="8"/>
        <v>89.9</v>
      </c>
      <c r="M45" s="78">
        <f t="shared" si="9"/>
        <v>-1.53340635E-2</v>
      </c>
      <c r="N45" s="90">
        <f t="shared" si="13"/>
        <v>133036681.80300985</v>
      </c>
      <c r="O45" s="83" t="s">
        <v>267</v>
      </c>
      <c r="P45" s="44">
        <f t="shared" si="10"/>
        <v>249</v>
      </c>
      <c r="Q45" s="78">
        <f t="shared" si="11"/>
        <v>-1.5810276700000001E-2</v>
      </c>
      <c r="R45" s="90">
        <f t="shared" si="14"/>
        <v>248754185.97049683</v>
      </c>
    </row>
    <row r="46" spans="1:18">
      <c r="A46" s="40" t="s">
        <v>207</v>
      </c>
      <c r="B46" s="11" t="s">
        <v>208</v>
      </c>
      <c r="C46" s="95">
        <v>9.57</v>
      </c>
      <c r="D46" s="92">
        <v>-8.2901554000000006E-3</v>
      </c>
      <c r="E46" s="93">
        <v>389215766.78923112</v>
      </c>
      <c r="F46" s="35"/>
      <c r="G46" s="49" t="s">
        <v>84</v>
      </c>
      <c r="H46" s="39">
        <f t="shared" si="6"/>
        <v>4925</v>
      </c>
      <c r="I46" s="77">
        <f t="shared" si="7"/>
        <v>2.8183716099999999E-2</v>
      </c>
      <c r="J46" s="99">
        <f t="shared" si="12"/>
        <v>26329135.298477519</v>
      </c>
      <c r="K46" s="82" t="s">
        <v>130</v>
      </c>
      <c r="L46" s="39">
        <f t="shared" si="8"/>
        <v>81</v>
      </c>
      <c r="M46" s="77">
        <f t="shared" si="9"/>
        <v>-1.6990291300000002E-2</v>
      </c>
      <c r="N46" s="99">
        <f t="shared" si="13"/>
        <v>38573328.233965158</v>
      </c>
      <c r="O46" s="82" t="s">
        <v>110</v>
      </c>
      <c r="P46" s="39">
        <f t="shared" si="10"/>
        <v>121</v>
      </c>
      <c r="Q46" s="77">
        <f t="shared" si="11"/>
        <v>-1.6260162599999999E-2</v>
      </c>
      <c r="R46" s="99">
        <f t="shared" si="14"/>
        <v>92302593.164967388</v>
      </c>
    </row>
    <row r="47" spans="1:18">
      <c r="A47" s="40" t="s">
        <v>131</v>
      </c>
      <c r="B47" s="11" t="s">
        <v>132</v>
      </c>
      <c r="C47" s="95">
        <v>85.9</v>
      </c>
      <c r="D47" s="92">
        <v>-9.2272203000000001E-3</v>
      </c>
      <c r="E47" s="93">
        <v>46956361.29586187</v>
      </c>
      <c r="F47" s="35"/>
      <c r="G47" s="47" t="s">
        <v>190</v>
      </c>
      <c r="H47" s="39">
        <f t="shared" si="6"/>
        <v>14.9</v>
      </c>
      <c r="I47" s="77">
        <f t="shared" si="7"/>
        <v>2.75862069E-2</v>
      </c>
      <c r="J47" s="86">
        <f t="shared" si="12"/>
        <v>1801156427.0776017</v>
      </c>
      <c r="K47" s="82" t="s">
        <v>148</v>
      </c>
      <c r="L47" s="39">
        <f t="shared" si="8"/>
        <v>15</v>
      </c>
      <c r="M47" s="77">
        <f t="shared" si="9"/>
        <v>-1.9607843100000001E-2</v>
      </c>
      <c r="N47" s="86">
        <f t="shared" si="13"/>
        <v>311286691.74820155</v>
      </c>
      <c r="O47" s="82" t="s">
        <v>253</v>
      </c>
      <c r="P47" s="39">
        <f t="shared" si="10"/>
        <v>773</v>
      </c>
      <c r="Q47" s="77">
        <f t="shared" si="11"/>
        <v>-1.6539440200000002E-2</v>
      </c>
      <c r="R47" s="86">
        <f t="shared" si="14"/>
        <v>3297014.7764342101</v>
      </c>
    </row>
    <row r="48" spans="1:18">
      <c r="A48" s="40" t="s">
        <v>53</v>
      </c>
      <c r="B48" s="11" t="s">
        <v>54</v>
      </c>
      <c r="C48" s="95">
        <v>200</v>
      </c>
      <c r="D48" s="92">
        <v>-9.9009900999999997E-3</v>
      </c>
      <c r="E48" s="93">
        <v>17127140.97643894</v>
      </c>
      <c r="F48" s="35"/>
      <c r="G48" s="47" t="s">
        <v>226</v>
      </c>
      <c r="H48" s="39">
        <f t="shared" si="6"/>
        <v>1360</v>
      </c>
      <c r="I48" s="77">
        <f t="shared" si="7"/>
        <v>2.6415094300000001E-2</v>
      </c>
      <c r="J48" s="86">
        <f t="shared" si="12"/>
        <v>6014284.3170265201</v>
      </c>
      <c r="K48" s="82" t="s">
        <v>144</v>
      </c>
      <c r="L48" s="39">
        <f t="shared" si="8"/>
        <v>83.1</v>
      </c>
      <c r="M48" s="77">
        <f t="shared" si="9"/>
        <v>-2.00471698E-2</v>
      </c>
      <c r="N48" s="86">
        <f t="shared" si="13"/>
        <v>26960306.530092049</v>
      </c>
      <c r="O48" s="82" t="s">
        <v>80</v>
      </c>
      <c r="P48" s="39">
        <f t="shared" si="10"/>
        <v>650</v>
      </c>
      <c r="Q48" s="77">
        <f t="shared" si="11"/>
        <v>-1.81268882E-2</v>
      </c>
      <c r="R48" s="86">
        <f t="shared" si="14"/>
        <v>2312913.1383433202</v>
      </c>
    </row>
    <row r="49" spans="1:18">
      <c r="A49" s="40" t="s">
        <v>254</v>
      </c>
      <c r="B49" s="11" t="s">
        <v>255</v>
      </c>
      <c r="C49" s="95">
        <v>192</v>
      </c>
      <c r="D49" s="92">
        <v>-1.03092784E-2</v>
      </c>
      <c r="E49" s="93">
        <v>46214617.937993638</v>
      </c>
      <c r="F49" s="35"/>
      <c r="G49" s="47" t="s">
        <v>247</v>
      </c>
      <c r="H49" s="39">
        <f t="shared" si="6"/>
        <v>7425</v>
      </c>
      <c r="I49" s="77">
        <f t="shared" si="7"/>
        <v>2.4137931000000001E-2</v>
      </c>
      <c r="J49" s="86">
        <f t="shared" si="12"/>
        <v>3694321.79848507</v>
      </c>
      <c r="K49" s="82" t="s">
        <v>72</v>
      </c>
      <c r="L49" s="39">
        <f t="shared" si="8"/>
        <v>18.399999999999999</v>
      </c>
      <c r="M49" s="77">
        <f t="shared" si="9"/>
        <v>-2.6455026499999999E-2</v>
      </c>
      <c r="N49" s="86">
        <f t="shared" si="13"/>
        <v>242533166.15165481</v>
      </c>
      <c r="O49" s="82" t="s">
        <v>228</v>
      </c>
      <c r="P49" s="39">
        <f t="shared" si="10"/>
        <v>297</v>
      </c>
      <c r="Q49" s="77">
        <f t="shared" si="11"/>
        <v>-2.3026315799999999E-2</v>
      </c>
      <c r="R49" s="86">
        <f t="shared" si="14"/>
        <v>40007510.294739619</v>
      </c>
    </row>
    <row r="50" spans="1:18" ht="17.25" thickBot="1">
      <c r="A50" s="40" t="s">
        <v>163</v>
      </c>
      <c r="B50" s="11" t="s">
        <v>164</v>
      </c>
      <c r="C50" s="95">
        <v>246</v>
      </c>
      <c r="D50" s="92">
        <v>-1.20481928E-2</v>
      </c>
      <c r="E50" s="93">
        <v>38113898.561669201</v>
      </c>
      <c r="F50" s="35"/>
      <c r="G50" s="53" t="s">
        <v>150</v>
      </c>
      <c r="H50" s="37">
        <f t="shared" si="6"/>
        <v>9.6199999999999992</v>
      </c>
      <c r="I50" s="79">
        <f t="shared" si="7"/>
        <v>2.12314225E-2</v>
      </c>
      <c r="J50" s="87">
        <f t="shared" si="12"/>
        <v>1420214905.8292422</v>
      </c>
      <c r="K50" s="84" t="s">
        <v>65</v>
      </c>
      <c r="L50" s="37">
        <f t="shared" si="8"/>
        <v>24.6</v>
      </c>
      <c r="M50" s="79">
        <f t="shared" si="9"/>
        <v>-2.7667984199999999E-2</v>
      </c>
      <c r="N50" s="87">
        <f t="shared" si="13"/>
        <v>74590364.613495648</v>
      </c>
      <c r="O50" s="84" t="s">
        <v>184</v>
      </c>
      <c r="P50" s="37">
        <f t="shared" si="10"/>
        <v>875</v>
      </c>
      <c r="Q50" s="79">
        <f t="shared" si="11"/>
        <v>-2.34375E-2</v>
      </c>
      <c r="R50" s="87">
        <f t="shared" si="14"/>
        <v>40417293.134194382</v>
      </c>
    </row>
    <row r="51" spans="1:18">
      <c r="A51" s="40" t="s">
        <v>157</v>
      </c>
      <c r="B51" s="11" t="s">
        <v>158</v>
      </c>
      <c r="C51" s="95">
        <v>16630</v>
      </c>
      <c r="D51" s="92">
        <v>-1.30563798E-2</v>
      </c>
      <c r="E51" s="93">
        <v>363619.23473649001</v>
      </c>
      <c r="F51" s="35"/>
    </row>
    <row r="52" spans="1:18" ht="17.25" thickBot="1">
      <c r="A52" s="40" t="s">
        <v>250</v>
      </c>
      <c r="B52" s="11" t="s">
        <v>251</v>
      </c>
      <c r="C52" s="95">
        <v>58.7</v>
      </c>
      <c r="D52" s="92">
        <v>-1.34453782E-2</v>
      </c>
      <c r="E52" s="93">
        <v>33875801.33517886</v>
      </c>
      <c r="F52" s="35"/>
    </row>
    <row r="53" spans="1:18" ht="17.25" thickBot="1">
      <c r="A53" s="40" t="s">
        <v>97</v>
      </c>
      <c r="B53" s="11" t="s">
        <v>98</v>
      </c>
      <c r="C53" s="95">
        <v>2.93</v>
      </c>
      <c r="D53" s="92">
        <v>-1.3468013500000001E-2</v>
      </c>
      <c r="E53" s="93">
        <v>3799780602.5747948</v>
      </c>
      <c r="F53" s="35"/>
      <c r="G53" s="227" t="s">
        <v>256</v>
      </c>
      <c r="H53" s="228"/>
      <c r="I53" s="228"/>
      <c r="J53" s="229"/>
      <c r="K53" s="227" t="s">
        <v>259</v>
      </c>
      <c r="L53" s="228"/>
      <c r="M53" s="228"/>
      <c r="N53" s="229"/>
      <c r="O53" s="227" t="s">
        <v>260</v>
      </c>
      <c r="P53" s="228"/>
      <c r="Q53" s="228"/>
      <c r="R53" s="229"/>
    </row>
    <row r="54" spans="1:18" ht="17.25" thickBot="1">
      <c r="A54" s="40" t="s">
        <v>56</v>
      </c>
      <c r="B54" s="11" t="s">
        <v>57</v>
      </c>
      <c r="C54" s="95">
        <v>143</v>
      </c>
      <c r="D54" s="92">
        <v>-1.3793103399999999E-2</v>
      </c>
      <c r="E54" s="93">
        <v>37451181.198724337</v>
      </c>
      <c r="F54" s="35"/>
      <c r="G54" s="264" t="s">
        <v>55</v>
      </c>
      <c r="H54" s="280">
        <f ca="1">NOW()</f>
        <v>44389.898187384257</v>
      </c>
      <c r="I54" s="281"/>
      <c r="J54" s="282"/>
      <c r="K54" s="279" t="s">
        <v>55</v>
      </c>
      <c r="L54" s="280">
        <f ca="1">NOW()</f>
        <v>44389.898187384257</v>
      </c>
      <c r="M54" s="281"/>
      <c r="N54" s="282"/>
      <c r="O54" s="279" t="s">
        <v>55</v>
      </c>
      <c r="P54" s="280">
        <f ca="1">NOW()</f>
        <v>44389.898187384257</v>
      </c>
      <c r="Q54" s="281"/>
      <c r="R54" s="282"/>
    </row>
    <row r="55" spans="1:18" ht="17.25" thickBot="1">
      <c r="A55" s="40" t="s">
        <v>99</v>
      </c>
      <c r="B55" s="11" t="s">
        <v>100</v>
      </c>
      <c r="C55" s="95">
        <v>57520</v>
      </c>
      <c r="D55" s="92">
        <v>-1.38865078E-2</v>
      </c>
      <c r="E55" s="93">
        <v>1238863.5850816299</v>
      </c>
      <c r="F55" s="35"/>
      <c r="G55" s="272"/>
      <c r="H55" s="51" t="s">
        <v>58</v>
      </c>
      <c r="I55" s="73" t="s">
        <v>59</v>
      </c>
      <c r="J55" s="69" t="s">
        <v>265</v>
      </c>
      <c r="K55" s="250"/>
      <c r="L55" s="51" t="s">
        <v>58</v>
      </c>
      <c r="M55" s="73" t="s">
        <v>59</v>
      </c>
      <c r="N55" s="69" t="s">
        <v>265</v>
      </c>
      <c r="O55" s="250"/>
      <c r="P55" s="51" t="s">
        <v>58</v>
      </c>
      <c r="Q55" s="73" t="s">
        <v>59</v>
      </c>
      <c r="R55" s="69" t="s">
        <v>265</v>
      </c>
    </row>
    <row r="56" spans="1:18">
      <c r="A56" s="40" t="s">
        <v>165</v>
      </c>
      <c r="B56" s="11" t="s">
        <v>166</v>
      </c>
      <c r="C56" s="95">
        <v>137</v>
      </c>
      <c r="D56" s="92">
        <v>-1.43884892E-2</v>
      </c>
      <c r="E56" s="93">
        <v>79352475.781595573</v>
      </c>
      <c r="F56" s="35"/>
      <c r="G56" s="55" t="s">
        <v>202</v>
      </c>
      <c r="H56" s="38">
        <f t="shared" ref="H56:H75" si="15">_xlfn.IFNA(VLOOKUP(G56, $B$2:$D$200, 2, FALSE), "")</f>
        <v>56.4</v>
      </c>
      <c r="I56" s="76">
        <f t="shared" ref="I56:I65" si="16">_xlfn.IFNA(VLOOKUP(G56, $B$2:$D$200, 3, FALSE), "")</f>
        <v>-3.2590051500000002E-2</v>
      </c>
      <c r="J56" s="85">
        <f>_xlfn.IFNA(VLOOKUP(G56, $B$2:$E$200, 4, FALSE), "")</f>
        <v>296260403.96945947</v>
      </c>
      <c r="K56" s="81" t="s">
        <v>150</v>
      </c>
      <c r="L56" s="38">
        <f t="shared" ref="L56:L75" si="17">_xlfn.IFNA(VLOOKUP(K56, $B$2:$D$200, 2, FALSE), "")</f>
        <v>9.6199999999999992</v>
      </c>
      <c r="M56" s="76">
        <f t="shared" ref="M56:M75" si="18">_xlfn.IFNA(VLOOKUP(K56, $B$2:$D$200, 3, FALSE), "")</f>
        <v>2.12314225E-2</v>
      </c>
      <c r="N56" s="85">
        <f>_xlfn.IFNA(VLOOKUP(K56, $B$2:$E$200, 4, FALSE), "")</f>
        <v>1420214905.8292422</v>
      </c>
      <c r="O56" s="81" t="s">
        <v>267</v>
      </c>
      <c r="P56" s="38">
        <f t="shared" ref="P56:P75" si="19">_xlfn.IFNA(VLOOKUP(O56, $B$2:$D$200, 2, FALSE), "")</f>
        <v>249</v>
      </c>
      <c r="Q56" s="76">
        <f t="shared" ref="Q56:Q75" si="20">_xlfn.IFNA(VLOOKUP(O56, $B$2:$D$200, 3, FALSE), "")</f>
        <v>-1.5810276700000001E-2</v>
      </c>
      <c r="R56" s="85">
        <f>_xlfn.IFNA(VLOOKUP(O56, $B$2:$E$200, 4, FALSE), "")</f>
        <v>248754185.97049683</v>
      </c>
    </row>
    <row r="57" spans="1:18">
      <c r="A57" s="40" t="s">
        <v>93</v>
      </c>
      <c r="B57" s="11" t="s">
        <v>94</v>
      </c>
      <c r="C57" s="95">
        <v>2476000</v>
      </c>
      <c r="D57" s="92">
        <v>-1.47234381E-2</v>
      </c>
      <c r="E57" s="93">
        <v>43966.596140330003</v>
      </c>
      <c r="F57" s="35"/>
      <c r="G57" s="56" t="s">
        <v>86</v>
      </c>
      <c r="H57" s="39">
        <f t="shared" si="15"/>
        <v>293</v>
      </c>
      <c r="I57" s="77">
        <f t="shared" si="16"/>
        <v>-3.6184210500000001E-2</v>
      </c>
      <c r="J57" s="86">
        <f t="shared" ref="J57:J75" si="21">_xlfn.IFNA(VLOOKUP(G57, $B$2:$E$200, 4, FALSE), "")</f>
        <v>58596601.624127313</v>
      </c>
      <c r="K57" s="82" t="s">
        <v>122</v>
      </c>
      <c r="L57" s="39">
        <f t="shared" si="17"/>
        <v>22.6</v>
      </c>
      <c r="M57" s="77">
        <f t="shared" si="18"/>
        <v>0</v>
      </c>
      <c r="N57" s="86">
        <f t="shared" ref="N57:N75" si="22">_xlfn.IFNA(VLOOKUP(K57, $B$2:$E$200, 4, FALSE), "")</f>
        <v>153869285.57641613</v>
      </c>
      <c r="O57" s="82" t="s">
        <v>110</v>
      </c>
      <c r="P57" s="39">
        <f t="shared" si="19"/>
        <v>121</v>
      </c>
      <c r="Q57" s="77">
        <f t="shared" si="20"/>
        <v>-1.6260162599999999E-2</v>
      </c>
      <c r="R57" s="86">
        <f t="shared" ref="R57:R75" si="23">_xlfn.IFNA(VLOOKUP(O57, $B$2:$E$200, 4, FALSE), "")</f>
        <v>92302593.164967388</v>
      </c>
    </row>
    <row r="58" spans="1:18">
      <c r="A58" s="40" t="s">
        <v>127</v>
      </c>
      <c r="B58" s="11" t="s">
        <v>128</v>
      </c>
      <c r="C58" s="95">
        <v>89.9</v>
      </c>
      <c r="D58" s="92">
        <v>-1.53340635E-2</v>
      </c>
      <c r="E58" s="93">
        <v>133036681.80300985</v>
      </c>
      <c r="F58" s="35"/>
      <c r="G58" s="56" t="s">
        <v>241</v>
      </c>
      <c r="H58" s="39">
        <f t="shared" si="15"/>
        <v>53.2</v>
      </c>
      <c r="I58" s="77">
        <f t="shared" si="16"/>
        <v>-3.62318841E-2</v>
      </c>
      <c r="J58" s="86">
        <f t="shared" si="21"/>
        <v>104703681.60027444</v>
      </c>
      <c r="K58" s="82" t="s">
        <v>210</v>
      </c>
      <c r="L58" s="39">
        <f t="shared" si="17"/>
        <v>9.7200000000000006</v>
      </c>
      <c r="M58" s="77">
        <f t="shared" si="18"/>
        <v>0</v>
      </c>
      <c r="N58" s="86">
        <f t="shared" si="22"/>
        <v>624242845.08953166</v>
      </c>
      <c r="O58" s="82" t="s">
        <v>253</v>
      </c>
      <c r="P58" s="39">
        <f t="shared" si="19"/>
        <v>773</v>
      </c>
      <c r="Q58" s="77">
        <f t="shared" si="20"/>
        <v>-1.6539440200000002E-2</v>
      </c>
      <c r="R58" s="86">
        <f t="shared" si="23"/>
        <v>3297014.7764342101</v>
      </c>
    </row>
    <row r="59" spans="1:18">
      <c r="A59" s="40" t="s">
        <v>75</v>
      </c>
      <c r="B59" s="11" t="s">
        <v>76</v>
      </c>
      <c r="C59" s="95">
        <v>21220</v>
      </c>
      <c r="D59" s="92">
        <v>-1.5769944300000002E-2</v>
      </c>
      <c r="E59" s="93">
        <v>371842.04602777999</v>
      </c>
      <c r="F59" s="35"/>
      <c r="G59" s="56" t="s">
        <v>162</v>
      </c>
      <c r="H59" s="39">
        <f t="shared" si="15"/>
        <v>78.599999999999994</v>
      </c>
      <c r="I59" s="77">
        <f t="shared" si="16"/>
        <v>-3.7943696499999999E-2</v>
      </c>
      <c r="J59" s="86">
        <f t="shared" si="21"/>
        <v>82508686.458116204</v>
      </c>
      <c r="K59" s="82" t="s">
        <v>216</v>
      </c>
      <c r="L59" s="39">
        <f t="shared" si="17"/>
        <v>8.33</v>
      </c>
      <c r="M59" s="77">
        <f t="shared" si="18"/>
        <v>-5.9665871000000002E-3</v>
      </c>
      <c r="N59" s="86">
        <f t="shared" si="22"/>
        <v>884007672.45609367</v>
      </c>
      <c r="O59" s="82" t="s">
        <v>80</v>
      </c>
      <c r="P59" s="39">
        <f t="shared" si="19"/>
        <v>650</v>
      </c>
      <c r="Q59" s="77">
        <f t="shared" si="20"/>
        <v>-1.81268882E-2</v>
      </c>
      <c r="R59" s="86">
        <f t="shared" si="23"/>
        <v>2312913.1383433202</v>
      </c>
    </row>
    <row r="60" spans="1:18">
      <c r="A60" s="40" t="s">
        <v>266</v>
      </c>
      <c r="B60" s="11" t="s">
        <v>267</v>
      </c>
      <c r="C60" s="95">
        <v>249</v>
      </c>
      <c r="D60" s="92">
        <v>-1.5810276700000001E-2</v>
      </c>
      <c r="E60" s="93">
        <v>248754185.97049683</v>
      </c>
      <c r="F60" s="35"/>
      <c r="G60" s="56" t="s">
        <v>104</v>
      </c>
      <c r="H60" s="39">
        <f t="shared" si="15"/>
        <v>896</v>
      </c>
      <c r="I60" s="77">
        <f t="shared" si="16"/>
        <v>-3.96570204E-2</v>
      </c>
      <c r="J60" s="90">
        <f t="shared" si="21"/>
        <v>3035413.9487246801</v>
      </c>
      <c r="K60" s="83" t="s">
        <v>152</v>
      </c>
      <c r="L60" s="44">
        <f t="shared" si="17"/>
        <v>72.2</v>
      </c>
      <c r="M60" s="78">
        <f t="shared" si="18"/>
        <v>-6.8775790999999996E-3</v>
      </c>
      <c r="N60" s="90">
        <f t="shared" si="22"/>
        <v>63834222.633664332</v>
      </c>
      <c r="O60" s="83" t="s">
        <v>228</v>
      </c>
      <c r="P60" s="44">
        <f t="shared" si="19"/>
        <v>297</v>
      </c>
      <c r="Q60" s="78">
        <f t="shared" si="20"/>
        <v>-2.3026315799999999E-2</v>
      </c>
      <c r="R60" s="90">
        <f t="shared" si="23"/>
        <v>40007510.294739619</v>
      </c>
    </row>
    <row r="61" spans="1:18">
      <c r="A61" s="40" t="s">
        <v>109</v>
      </c>
      <c r="B61" s="11" t="s">
        <v>110</v>
      </c>
      <c r="C61" s="95">
        <v>121</v>
      </c>
      <c r="D61" s="92">
        <v>-1.6260162599999999E-2</v>
      </c>
      <c r="E61" s="93">
        <v>92302593.164967388</v>
      </c>
      <c r="F61" s="35"/>
      <c r="G61" s="60" t="s">
        <v>243</v>
      </c>
      <c r="H61" s="45">
        <f t="shared" si="15"/>
        <v>362</v>
      </c>
      <c r="I61" s="80">
        <f t="shared" si="16"/>
        <v>-3.9787798399999998E-2</v>
      </c>
      <c r="J61" s="99">
        <f t="shared" si="21"/>
        <v>7837004.7439349303</v>
      </c>
      <c r="K61" s="82" t="s">
        <v>178</v>
      </c>
      <c r="L61" s="39">
        <f t="shared" si="17"/>
        <v>14.4</v>
      </c>
      <c r="M61" s="77">
        <f t="shared" si="18"/>
        <v>-6.8965516999999997E-3</v>
      </c>
      <c r="N61" s="99">
        <f t="shared" si="22"/>
        <v>457333369.57826233</v>
      </c>
      <c r="O61" s="82" t="s">
        <v>184</v>
      </c>
      <c r="P61" s="39">
        <f t="shared" si="19"/>
        <v>875</v>
      </c>
      <c r="Q61" s="77">
        <f t="shared" si="20"/>
        <v>-2.34375E-2</v>
      </c>
      <c r="R61" s="99">
        <f t="shared" si="23"/>
        <v>40417293.134194382</v>
      </c>
    </row>
    <row r="62" spans="1:18">
      <c r="A62" s="40" t="s">
        <v>252</v>
      </c>
      <c r="B62" s="11" t="s">
        <v>253</v>
      </c>
      <c r="C62" s="95">
        <v>773</v>
      </c>
      <c r="D62" s="92">
        <v>-1.6539440200000002E-2</v>
      </c>
      <c r="E62" s="93">
        <v>3297014.7764342101</v>
      </c>
      <c r="F62" s="35"/>
      <c r="G62" s="56" t="s">
        <v>160</v>
      </c>
      <c r="H62" s="39">
        <f t="shared" si="15"/>
        <v>1075</v>
      </c>
      <c r="I62" s="77">
        <f t="shared" si="16"/>
        <v>-4.0178571400000002E-2</v>
      </c>
      <c r="J62" s="86">
        <f t="shared" si="21"/>
        <v>2159825.2071190402</v>
      </c>
      <c r="K62" s="82" t="s">
        <v>208</v>
      </c>
      <c r="L62" s="39">
        <f t="shared" si="17"/>
        <v>9.57</v>
      </c>
      <c r="M62" s="77">
        <f t="shared" si="18"/>
        <v>-8.2901554000000006E-3</v>
      </c>
      <c r="N62" s="86">
        <f t="shared" si="22"/>
        <v>389215766.78923112</v>
      </c>
      <c r="O62" s="82" t="s">
        <v>138</v>
      </c>
      <c r="P62" s="39">
        <f t="shared" si="19"/>
        <v>397</v>
      </c>
      <c r="Q62" s="77">
        <f t="shared" si="20"/>
        <v>-2.45700246E-2</v>
      </c>
      <c r="R62" s="86">
        <f t="shared" si="23"/>
        <v>34445581.330766991</v>
      </c>
    </row>
    <row r="63" spans="1:18">
      <c r="A63" s="40" t="s">
        <v>48</v>
      </c>
      <c r="B63" s="11" t="s">
        <v>49</v>
      </c>
      <c r="C63" s="95">
        <v>39516000</v>
      </c>
      <c r="D63" s="92">
        <v>-1.6868189299999999E-2</v>
      </c>
      <c r="E63" s="93">
        <v>3082.2550689899999</v>
      </c>
      <c r="F63" s="35"/>
      <c r="G63" s="56" t="s">
        <v>108</v>
      </c>
      <c r="H63" s="39">
        <f t="shared" si="15"/>
        <v>1075</v>
      </c>
      <c r="I63" s="77">
        <f t="shared" si="16"/>
        <v>-4.0178571400000002E-2</v>
      </c>
      <c r="J63" s="86">
        <f t="shared" si="21"/>
        <v>7226199.1548899496</v>
      </c>
      <c r="K63" s="82" t="s">
        <v>132</v>
      </c>
      <c r="L63" s="39">
        <f t="shared" si="17"/>
        <v>85.9</v>
      </c>
      <c r="M63" s="77">
        <f t="shared" si="18"/>
        <v>-9.2272203000000001E-3</v>
      </c>
      <c r="N63" s="86">
        <f t="shared" si="22"/>
        <v>46956361.29586187</v>
      </c>
      <c r="O63" s="82" t="s">
        <v>192</v>
      </c>
      <c r="P63" s="39">
        <f t="shared" si="19"/>
        <v>185</v>
      </c>
      <c r="Q63" s="77">
        <f t="shared" si="20"/>
        <v>-2.6315789499999999E-2</v>
      </c>
      <c r="R63" s="86">
        <f t="shared" si="23"/>
        <v>23652327.455622431</v>
      </c>
    </row>
    <row r="64" spans="1:18">
      <c r="A64" s="40" t="s">
        <v>129</v>
      </c>
      <c r="B64" s="11" t="s">
        <v>130</v>
      </c>
      <c r="C64" s="95">
        <v>81</v>
      </c>
      <c r="D64" s="92">
        <v>-1.6990291300000002E-2</v>
      </c>
      <c r="E64" s="93">
        <v>38573328.233965158</v>
      </c>
      <c r="F64" s="35"/>
      <c r="G64" s="56" t="s">
        <v>220</v>
      </c>
      <c r="H64" s="39">
        <f t="shared" si="15"/>
        <v>167</v>
      </c>
      <c r="I64" s="77">
        <f t="shared" si="16"/>
        <v>-4.0229885100000001E-2</v>
      </c>
      <c r="J64" s="86">
        <f t="shared" si="21"/>
        <v>105750010.75324811</v>
      </c>
      <c r="K64" s="82" t="s">
        <v>251</v>
      </c>
      <c r="L64" s="39">
        <f t="shared" si="17"/>
        <v>58.7</v>
      </c>
      <c r="M64" s="77">
        <f t="shared" si="18"/>
        <v>-1.34453782E-2</v>
      </c>
      <c r="N64" s="86">
        <f t="shared" si="22"/>
        <v>33875801.33517886</v>
      </c>
      <c r="O64" s="82" t="s">
        <v>124</v>
      </c>
      <c r="P64" s="39">
        <f t="shared" si="19"/>
        <v>281</v>
      </c>
      <c r="Q64" s="77">
        <f t="shared" si="20"/>
        <v>-2.7681660899999998E-2</v>
      </c>
      <c r="R64" s="86">
        <f t="shared" si="23"/>
        <v>7034827.82273723</v>
      </c>
    </row>
    <row r="65" spans="1:18" ht="17.25" thickBot="1">
      <c r="A65" s="40" t="s">
        <v>111</v>
      </c>
      <c r="B65" s="11" t="s">
        <v>112</v>
      </c>
      <c r="C65" s="95">
        <v>6870</v>
      </c>
      <c r="D65" s="92">
        <v>-1.7869907099999999E-2</v>
      </c>
      <c r="E65" s="93">
        <v>553298.41669900005</v>
      </c>
      <c r="F65" s="35"/>
      <c r="G65" s="57" t="s">
        <v>231</v>
      </c>
      <c r="H65" s="37">
        <f t="shared" si="15"/>
        <v>149</v>
      </c>
      <c r="I65" s="79">
        <f t="shared" si="16"/>
        <v>-4.4871794899999998E-2</v>
      </c>
      <c r="J65" s="87">
        <f t="shared" si="21"/>
        <v>18900027.984431379</v>
      </c>
      <c r="K65" s="84" t="s">
        <v>98</v>
      </c>
      <c r="L65" s="37">
        <f t="shared" si="17"/>
        <v>2.93</v>
      </c>
      <c r="M65" s="79">
        <f t="shared" si="18"/>
        <v>-1.3468013500000001E-2</v>
      </c>
      <c r="N65" s="87">
        <f t="shared" si="22"/>
        <v>3799780602.5747948</v>
      </c>
      <c r="O65" s="84" t="s">
        <v>194</v>
      </c>
      <c r="P65" s="37">
        <f t="shared" si="19"/>
        <v>135</v>
      </c>
      <c r="Q65" s="79">
        <f t="shared" si="20"/>
        <v>-2.87769784E-2</v>
      </c>
      <c r="R65" s="87">
        <f t="shared" si="23"/>
        <v>200291020.44417825</v>
      </c>
    </row>
    <row r="66" spans="1:18">
      <c r="A66" s="40" t="s">
        <v>79</v>
      </c>
      <c r="B66" s="11" t="s">
        <v>80</v>
      </c>
      <c r="C66" s="95">
        <v>650</v>
      </c>
      <c r="D66" s="92">
        <v>-1.81268882E-2</v>
      </c>
      <c r="E66" s="93">
        <v>2312913.1383433202</v>
      </c>
      <c r="F66" s="35"/>
      <c r="G66" s="56" t="s">
        <v>74</v>
      </c>
      <c r="H66" s="38">
        <f t="shared" si="15"/>
        <v>15810</v>
      </c>
      <c r="I66" s="76">
        <f t="shared" ref="I66:I75" si="24">_xlfn.IFNA(VLOOKUP(G66, $B$2:$D$200, 3, FALSE), "")</f>
        <v>-4.5289855099999998E-2</v>
      </c>
      <c r="J66" s="85">
        <f t="shared" si="21"/>
        <v>241092.7715718</v>
      </c>
      <c r="K66" s="81" t="s">
        <v>128</v>
      </c>
      <c r="L66" s="38">
        <f t="shared" si="17"/>
        <v>89.9</v>
      </c>
      <c r="M66" s="76">
        <f t="shared" si="18"/>
        <v>-1.53340635E-2</v>
      </c>
      <c r="N66" s="85">
        <f t="shared" si="22"/>
        <v>133036681.80300985</v>
      </c>
      <c r="O66" s="81" t="s">
        <v>233</v>
      </c>
      <c r="P66" s="38">
        <f t="shared" si="19"/>
        <v>365</v>
      </c>
      <c r="Q66" s="76">
        <f t="shared" si="20"/>
        <v>-2.92553191E-2</v>
      </c>
      <c r="R66" s="85">
        <f t="shared" si="23"/>
        <v>8631883.1100019794</v>
      </c>
    </row>
    <row r="67" spans="1:18">
      <c r="A67" s="40" t="s">
        <v>133</v>
      </c>
      <c r="B67" s="11" t="s">
        <v>134</v>
      </c>
      <c r="C67" s="95">
        <v>17830</v>
      </c>
      <c r="D67" s="92">
        <v>-1.8712162899999999E-2</v>
      </c>
      <c r="E67" s="93">
        <v>689630.48829990998</v>
      </c>
      <c r="F67" s="35"/>
      <c r="G67" s="56" t="s">
        <v>118</v>
      </c>
      <c r="H67" s="39">
        <f t="shared" si="15"/>
        <v>146</v>
      </c>
      <c r="I67" s="77">
        <f t="shared" si="24"/>
        <v>-5.19480519E-2</v>
      </c>
      <c r="J67" s="86">
        <f t="shared" si="21"/>
        <v>30448203.844913781</v>
      </c>
      <c r="K67" s="82" t="s">
        <v>130</v>
      </c>
      <c r="L67" s="39">
        <f t="shared" si="17"/>
        <v>81</v>
      </c>
      <c r="M67" s="77">
        <f t="shared" si="18"/>
        <v>-1.6990291300000002E-2</v>
      </c>
      <c r="N67" s="86">
        <f t="shared" si="22"/>
        <v>38573328.233965158</v>
      </c>
      <c r="O67" s="82" t="s">
        <v>86</v>
      </c>
      <c r="P67" s="39">
        <f t="shared" si="19"/>
        <v>293</v>
      </c>
      <c r="Q67" s="77">
        <f t="shared" si="20"/>
        <v>-3.6184210500000001E-2</v>
      </c>
      <c r="R67" s="86">
        <f t="shared" si="23"/>
        <v>58596601.624127313</v>
      </c>
    </row>
    <row r="68" spans="1:18">
      <c r="A68" s="40" t="s">
        <v>77</v>
      </c>
      <c r="B68" s="11" t="s">
        <v>78</v>
      </c>
      <c r="C68" s="95">
        <v>574500</v>
      </c>
      <c r="D68" s="92">
        <v>-1.8787361200000002E-2</v>
      </c>
      <c r="E68" s="93">
        <v>22437.16724934</v>
      </c>
      <c r="F68" s="35"/>
      <c r="G68" s="56" t="s">
        <v>237</v>
      </c>
      <c r="H68" s="39">
        <f t="shared" si="15"/>
        <v>474</v>
      </c>
      <c r="I68" s="77">
        <f t="shared" si="24"/>
        <v>-5.3892215600000001E-2</v>
      </c>
      <c r="J68" s="86">
        <f t="shared" si="21"/>
        <v>17876623.823677171</v>
      </c>
      <c r="K68" s="82" t="s">
        <v>148</v>
      </c>
      <c r="L68" s="39">
        <f t="shared" si="17"/>
        <v>15</v>
      </c>
      <c r="M68" s="77">
        <f t="shared" si="18"/>
        <v>-1.9607843100000001E-2</v>
      </c>
      <c r="N68" s="86">
        <f t="shared" si="22"/>
        <v>311286691.74820155</v>
      </c>
      <c r="O68" s="82" t="s">
        <v>104</v>
      </c>
      <c r="P68" s="39">
        <f t="shared" si="19"/>
        <v>896</v>
      </c>
      <c r="Q68" s="77">
        <f t="shared" si="20"/>
        <v>-3.96570204E-2</v>
      </c>
      <c r="R68" s="86">
        <f t="shared" si="23"/>
        <v>3035413.9487246801</v>
      </c>
    </row>
    <row r="69" spans="1:18">
      <c r="A69" s="40" t="s">
        <v>147</v>
      </c>
      <c r="B69" s="11" t="s">
        <v>148</v>
      </c>
      <c r="C69" s="95">
        <v>15</v>
      </c>
      <c r="D69" s="92">
        <v>-1.9607843100000001E-2</v>
      </c>
      <c r="E69" s="93">
        <v>311286691.74820155</v>
      </c>
      <c r="F69" s="35"/>
      <c r="G69" s="56" t="s">
        <v>156</v>
      </c>
      <c r="H69" s="39">
        <f t="shared" si="15"/>
        <v>1530</v>
      </c>
      <c r="I69" s="77">
        <f t="shared" si="24"/>
        <v>-5.84615385E-2</v>
      </c>
      <c r="J69" s="86">
        <f t="shared" si="21"/>
        <v>5978786.6094174702</v>
      </c>
      <c r="K69" s="82" t="s">
        <v>144</v>
      </c>
      <c r="L69" s="39">
        <f t="shared" si="17"/>
        <v>83.1</v>
      </c>
      <c r="M69" s="77">
        <f t="shared" si="18"/>
        <v>-2.00471698E-2</v>
      </c>
      <c r="N69" s="86">
        <f t="shared" si="22"/>
        <v>26960306.530092049</v>
      </c>
      <c r="O69" s="82" t="s">
        <v>243</v>
      </c>
      <c r="P69" s="39">
        <f t="shared" si="19"/>
        <v>362</v>
      </c>
      <c r="Q69" s="77">
        <f t="shared" si="20"/>
        <v>-3.9787798399999998E-2</v>
      </c>
      <c r="R69" s="86">
        <f t="shared" si="23"/>
        <v>7837004.7439349303</v>
      </c>
    </row>
    <row r="70" spans="1:18">
      <c r="A70" s="40" t="s">
        <v>143</v>
      </c>
      <c r="B70" s="11" t="s">
        <v>144</v>
      </c>
      <c r="C70" s="95">
        <v>83.1</v>
      </c>
      <c r="D70" s="92">
        <v>-2.00471698E-2</v>
      </c>
      <c r="E70" s="93">
        <v>26960306.530092049</v>
      </c>
      <c r="F70" s="35"/>
      <c r="G70" s="56" t="s">
        <v>61</v>
      </c>
      <c r="H70" s="39">
        <f t="shared" si="15"/>
        <v>807</v>
      </c>
      <c r="I70" s="77">
        <f t="shared" si="24"/>
        <v>-7.8767123300000005E-2</v>
      </c>
      <c r="J70" s="90">
        <f t="shared" si="21"/>
        <v>28926035.650958549</v>
      </c>
      <c r="K70" s="83" t="s">
        <v>72</v>
      </c>
      <c r="L70" s="44">
        <f t="shared" si="17"/>
        <v>18.399999999999999</v>
      </c>
      <c r="M70" s="78">
        <f t="shared" si="18"/>
        <v>-2.6455026499999999E-2</v>
      </c>
      <c r="N70" s="90">
        <f t="shared" si="22"/>
        <v>242533166.15165481</v>
      </c>
      <c r="O70" s="83" t="s">
        <v>220</v>
      </c>
      <c r="P70" s="44">
        <f t="shared" si="19"/>
        <v>167</v>
      </c>
      <c r="Q70" s="78">
        <f t="shared" si="20"/>
        <v>-4.0229885100000001E-2</v>
      </c>
      <c r="R70" s="90">
        <f t="shared" si="23"/>
        <v>105750010.75324811</v>
      </c>
    </row>
    <row r="71" spans="1:18">
      <c r="A71" s="40" t="s">
        <v>91</v>
      </c>
      <c r="B71" s="11" t="s">
        <v>92</v>
      </c>
      <c r="C71" s="95">
        <v>51250</v>
      </c>
      <c r="D71" s="92">
        <v>-2.0263811900000001E-2</v>
      </c>
      <c r="E71" s="93">
        <v>150136.85573598</v>
      </c>
      <c r="F71" s="35"/>
      <c r="G71" s="60" t="s">
        <v>154</v>
      </c>
      <c r="H71" s="45">
        <f t="shared" si="15"/>
        <v>20330</v>
      </c>
      <c r="I71" s="80">
        <f t="shared" si="24"/>
        <v>-8.71127077E-2</v>
      </c>
      <c r="J71" s="99">
        <f t="shared" si="21"/>
        <v>5863160.1629646299</v>
      </c>
      <c r="K71" s="82" t="s">
        <v>65</v>
      </c>
      <c r="L71" s="39">
        <f t="shared" si="17"/>
        <v>24.6</v>
      </c>
      <c r="M71" s="77">
        <f t="shared" si="18"/>
        <v>-2.7667984199999999E-2</v>
      </c>
      <c r="N71" s="99">
        <f t="shared" si="22"/>
        <v>74590364.613495648</v>
      </c>
      <c r="O71" s="82" t="s">
        <v>231</v>
      </c>
      <c r="P71" s="39">
        <f t="shared" si="19"/>
        <v>149</v>
      </c>
      <c r="Q71" s="77">
        <f t="shared" si="20"/>
        <v>-4.4871794899999998E-2</v>
      </c>
      <c r="R71" s="99">
        <f t="shared" si="23"/>
        <v>18900027.984431379</v>
      </c>
    </row>
    <row r="72" spans="1:18">
      <c r="A72" s="40" t="s">
        <v>227</v>
      </c>
      <c r="B72" s="11" t="s">
        <v>228</v>
      </c>
      <c r="C72" s="95">
        <v>297</v>
      </c>
      <c r="D72" s="92">
        <v>-2.3026315799999999E-2</v>
      </c>
      <c r="E72" s="93">
        <v>40007510.294739619</v>
      </c>
      <c r="F72" s="35"/>
      <c r="G72" s="56" t="s">
        <v>196</v>
      </c>
      <c r="H72" s="39">
        <f t="shared" si="15"/>
        <v>3390</v>
      </c>
      <c r="I72" s="77">
        <f t="shared" si="24"/>
        <v>-8.8709677400000006E-2</v>
      </c>
      <c r="J72" s="86">
        <f t="shared" si="21"/>
        <v>11505038.67624452</v>
      </c>
      <c r="K72" s="82" t="s">
        <v>239</v>
      </c>
      <c r="L72" s="39">
        <f t="shared" si="17"/>
        <v>71.7</v>
      </c>
      <c r="M72" s="77">
        <f t="shared" si="18"/>
        <v>-3.1081081100000001E-2</v>
      </c>
      <c r="N72" s="86">
        <f t="shared" si="22"/>
        <v>41684968.285729371</v>
      </c>
      <c r="O72" s="82" t="s">
        <v>118</v>
      </c>
      <c r="P72" s="39">
        <f t="shared" si="19"/>
        <v>146</v>
      </c>
      <c r="Q72" s="77">
        <f t="shared" si="20"/>
        <v>-5.19480519E-2</v>
      </c>
      <c r="R72" s="86">
        <f t="shared" si="23"/>
        <v>30448203.844913781</v>
      </c>
    </row>
    <row r="73" spans="1:18">
      <c r="A73" s="40" t="s">
        <v>183</v>
      </c>
      <c r="B73" s="11" t="s">
        <v>184</v>
      </c>
      <c r="C73" s="95">
        <v>875</v>
      </c>
      <c r="D73" s="92">
        <v>-2.34375E-2</v>
      </c>
      <c r="E73" s="93">
        <v>40417293.134194382</v>
      </c>
      <c r="F73" s="35"/>
      <c r="G73" s="56" t="s">
        <v>198</v>
      </c>
      <c r="H73" s="39">
        <f t="shared" si="15"/>
        <v>20180</v>
      </c>
      <c r="I73" s="77">
        <f t="shared" si="24"/>
        <v>-0.1031111111</v>
      </c>
      <c r="J73" s="86">
        <f t="shared" si="21"/>
        <v>4773170.8805741305</v>
      </c>
      <c r="K73" s="82" t="s">
        <v>202</v>
      </c>
      <c r="L73" s="39">
        <f t="shared" si="17"/>
        <v>56.4</v>
      </c>
      <c r="M73" s="77">
        <f t="shared" si="18"/>
        <v>-3.2590051500000002E-2</v>
      </c>
      <c r="N73" s="86">
        <f t="shared" si="22"/>
        <v>296260403.96945947</v>
      </c>
      <c r="O73" s="82" t="s">
        <v>237</v>
      </c>
      <c r="P73" s="39">
        <f t="shared" si="19"/>
        <v>474</v>
      </c>
      <c r="Q73" s="77">
        <f t="shared" si="20"/>
        <v>-5.3892215600000001E-2</v>
      </c>
      <c r="R73" s="86">
        <f t="shared" si="23"/>
        <v>17876623.823677171</v>
      </c>
    </row>
    <row r="74" spans="1:18">
      <c r="A74" s="40" t="s">
        <v>137</v>
      </c>
      <c r="B74" s="11" t="s">
        <v>138</v>
      </c>
      <c r="C74" s="95">
        <v>397</v>
      </c>
      <c r="D74" s="92">
        <v>-2.45700246E-2</v>
      </c>
      <c r="E74" s="93">
        <v>34445581.330766991</v>
      </c>
      <c r="F74" s="35"/>
      <c r="G74" s="56" t="s">
        <v>114</v>
      </c>
      <c r="H74" s="39">
        <f t="shared" si="15"/>
        <v>512</v>
      </c>
      <c r="I74" s="77">
        <f t="shared" si="24"/>
        <v>-0.1095652174</v>
      </c>
      <c r="J74" s="86">
        <f t="shared" si="21"/>
        <v>99342179.228311911</v>
      </c>
      <c r="K74" s="82" t="s">
        <v>241</v>
      </c>
      <c r="L74" s="39">
        <f t="shared" si="17"/>
        <v>53.2</v>
      </c>
      <c r="M74" s="77">
        <f t="shared" si="18"/>
        <v>-3.62318841E-2</v>
      </c>
      <c r="N74" s="86">
        <f t="shared" si="22"/>
        <v>104703681.60027444</v>
      </c>
      <c r="O74" s="82" t="s">
        <v>61</v>
      </c>
      <c r="P74" s="39">
        <f t="shared" si="19"/>
        <v>807</v>
      </c>
      <c r="Q74" s="77">
        <f t="shared" si="20"/>
        <v>-7.8767123300000005E-2</v>
      </c>
      <c r="R74" s="86">
        <f t="shared" si="23"/>
        <v>28926035.650958549</v>
      </c>
    </row>
    <row r="75" spans="1:18" ht="17.25" thickBot="1">
      <c r="A75" s="40" t="s">
        <v>105</v>
      </c>
      <c r="B75" s="11" t="s">
        <v>106</v>
      </c>
      <c r="C75" s="95">
        <v>30470</v>
      </c>
      <c r="D75" s="92">
        <v>-2.496E-2</v>
      </c>
      <c r="E75" s="93">
        <v>137142.71160906</v>
      </c>
      <c r="F75" s="35"/>
      <c r="G75" s="57" t="s">
        <v>168</v>
      </c>
      <c r="H75" s="37">
        <f t="shared" si="15"/>
        <v>1430</v>
      </c>
      <c r="I75" s="79">
        <f t="shared" si="24"/>
        <v>-0.11455108360000001</v>
      </c>
      <c r="J75" s="87">
        <f t="shared" si="21"/>
        <v>22295895.205074482</v>
      </c>
      <c r="K75" s="84" t="s">
        <v>162</v>
      </c>
      <c r="L75" s="37">
        <f t="shared" si="17"/>
        <v>78.599999999999994</v>
      </c>
      <c r="M75" s="79">
        <f t="shared" si="18"/>
        <v>-3.7943696499999999E-2</v>
      </c>
      <c r="N75" s="87">
        <f t="shared" si="22"/>
        <v>82508686.458116204</v>
      </c>
      <c r="O75" s="84" t="s">
        <v>114</v>
      </c>
      <c r="P75" s="37">
        <f t="shared" si="19"/>
        <v>512</v>
      </c>
      <c r="Q75" s="79">
        <f t="shared" si="20"/>
        <v>-0.1095652174</v>
      </c>
      <c r="R75" s="87">
        <f t="shared" si="23"/>
        <v>99342179.228311911</v>
      </c>
    </row>
    <row r="76" spans="1:18">
      <c r="A76" s="40" t="s">
        <v>175</v>
      </c>
      <c r="B76" s="11" t="s">
        <v>176</v>
      </c>
      <c r="C76" s="95">
        <v>1125</v>
      </c>
      <c r="D76" s="92">
        <v>-2.5974026000000001E-2</v>
      </c>
      <c r="E76" s="93">
        <v>835050.4055316</v>
      </c>
      <c r="F76" s="35"/>
      <c r="G76" s="35"/>
      <c r="H76" s="35"/>
      <c r="I76" s="35"/>
    </row>
    <row r="77" spans="1:18">
      <c r="A77" s="40" t="s">
        <v>191</v>
      </c>
      <c r="B77" s="11" t="s">
        <v>192</v>
      </c>
      <c r="C77" s="95">
        <v>185</v>
      </c>
      <c r="D77" s="92">
        <v>-2.6315789499999999E-2</v>
      </c>
      <c r="E77" s="93">
        <v>23652327.455622431</v>
      </c>
      <c r="F77" s="35"/>
      <c r="G77" s="35"/>
      <c r="H77" s="35"/>
      <c r="I77" s="35"/>
    </row>
    <row r="78" spans="1:18">
      <c r="A78" s="40" t="s">
        <v>71</v>
      </c>
      <c r="B78" s="11" t="s">
        <v>72</v>
      </c>
      <c r="C78" s="95">
        <v>18.399999999999999</v>
      </c>
      <c r="D78" s="92">
        <v>-2.6455026499999999E-2</v>
      </c>
      <c r="E78" s="93">
        <v>242533166.15165481</v>
      </c>
      <c r="F78" s="35"/>
      <c r="G78" s="35"/>
      <c r="H78" s="35"/>
      <c r="I78" s="35"/>
    </row>
    <row r="79" spans="1:18">
      <c r="A79" s="40" t="s">
        <v>64</v>
      </c>
      <c r="B79" s="11" t="s">
        <v>65</v>
      </c>
      <c r="C79" s="95">
        <v>24.6</v>
      </c>
      <c r="D79" s="92">
        <v>-2.7667984199999999E-2</v>
      </c>
      <c r="E79" s="93">
        <v>74590364.613495648</v>
      </c>
      <c r="F79" s="35"/>
      <c r="G79" s="35"/>
      <c r="H79" s="35"/>
      <c r="I79" s="35"/>
    </row>
    <row r="80" spans="1:18">
      <c r="A80" s="40" t="s">
        <v>123</v>
      </c>
      <c r="B80" s="11" t="s">
        <v>124</v>
      </c>
      <c r="C80" s="95">
        <v>281</v>
      </c>
      <c r="D80" s="92">
        <v>-2.7681660899999998E-2</v>
      </c>
      <c r="E80" s="93">
        <v>7034827.82273723</v>
      </c>
      <c r="F80" s="35"/>
      <c r="G80" s="35"/>
      <c r="H80" s="35"/>
      <c r="I80" s="35"/>
    </row>
    <row r="81" spans="1:9">
      <c r="A81" s="40" t="s">
        <v>193</v>
      </c>
      <c r="B81" s="11" t="s">
        <v>194</v>
      </c>
      <c r="C81" s="95">
        <v>135</v>
      </c>
      <c r="D81" s="92">
        <v>-2.87769784E-2</v>
      </c>
      <c r="E81" s="93">
        <v>200291020.44417825</v>
      </c>
      <c r="F81" s="35"/>
      <c r="G81" s="35"/>
      <c r="H81" s="35"/>
      <c r="I81" s="35"/>
    </row>
    <row r="82" spans="1:9">
      <c r="A82" s="40" t="s">
        <v>232</v>
      </c>
      <c r="B82" s="11" t="s">
        <v>233</v>
      </c>
      <c r="C82" s="95">
        <v>365</v>
      </c>
      <c r="D82" s="92">
        <v>-2.92553191E-2</v>
      </c>
      <c r="E82" s="93">
        <v>8631883.1100019794</v>
      </c>
      <c r="F82" s="35"/>
      <c r="G82" s="35"/>
      <c r="H82" s="35"/>
      <c r="I82" s="35"/>
    </row>
    <row r="83" spans="1:9">
      <c r="A83" s="40" t="s">
        <v>238</v>
      </c>
      <c r="B83" s="11" t="s">
        <v>239</v>
      </c>
      <c r="C83" s="95">
        <v>71.7</v>
      </c>
      <c r="D83" s="92">
        <v>-3.1081081100000001E-2</v>
      </c>
      <c r="E83" s="93">
        <v>41684968.285729371</v>
      </c>
      <c r="F83" s="35"/>
      <c r="G83" s="35"/>
      <c r="H83" s="35"/>
      <c r="I83" s="35"/>
    </row>
    <row r="84" spans="1:9">
      <c r="A84" s="40" t="s">
        <v>201</v>
      </c>
      <c r="B84" s="11" t="s">
        <v>202</v>
      </c>
      <c r="C84" s="95">
        <v>56.4</v>
      </c>
      <c r="D84" s="92">
        <v>-3.2590051500000002E-2</v>
      </c>
      <c r="E84" s="93">
        <v>296260403.96945947</v>
      </c>
      <c r="F84" s="35"/>
      <c r="G84" s="35"/>
      <c r="H84" s="35"/>
      <c r="I84" s="35"/>
    </row>
    <row r="85" spans="1:9">
      <c r="A85" s="40" t="s">
        <v>85</v>
      </c>
      <c r="B85" s="11" t="s">
        <v>86</v>
      </c>
      <c r="C85" s="95">
        <v>293</v>
      </c>
      <c r="D85" s="92">
        <v>-3.6184210500000001E-2</v>
      </c>
      <c r="E85" s="93">
        <v>58596601.624127313</v>
      </c>
      <c r="F85" s="35"/>
      <c r="G85" s="35"/>
      <c r="H85" s="35"/>
      <c r="I85" s="35"/>
    </row>
    <row r="86" spans="1:9">
      <c r="A86" s="40" t="s">
        <v>240</v>
      </c>
      <c r="B86" s="11" t="s">
        <v>241</v>
      </c>
      <c r="C86" s="95">
        <v>53.2</v>
      </c>
      <c r="D86" s="92">
        <v>-3.62318841E-2</v>
      </c>
      <c r="E86" s="93">
        <v>104703681.60027444</v>
      </c>
      <c r="F86" s="35"/>
      <c r="G86" s="35"/>
      <c r="H86" s="35"/>
      <c r="I86" s="35"/>
    </row>
    <row r="87" spans="1:9">
      <c r="A87" s="40" t="s">
        <v>161</v>
      </c>
      <c r="B87" s="11" t="s">
        <v>162</v>
      </c>
      <c r="C87" s="95">
        <v>78.599999999999994</v>
      </c>
      <c r="D87" s="92">
        <v>-3.7943696499999999E-2</v>
      </c>
      <c r="E87" s="93">
        <v>82508686.458116204</v>
      </c>
      <c r="F87" s="35"/>
      <c r="G87" s="35"/>
      <c r="H87" s="35"/>
      <c r="I87" s="35"/>
    </row>
    <row r="88" spans="1:9">
      <c r="A88" s="40" t="s">
        <v>103</v>
      </c>
      <c r="B88" s="11" t="s">
        <v>104</v>
      </c>
      <c r="C88" s="95">
        <v>896</v>
      </c>
      <c r="D88" s="92">
        <v>-3.96570204E-2</v>
      </c>
      <c r="E88" s="93">
        <v>3035413.9487246801</v>
      </c>
      <c r="F88" s="35"/>
      <c r="G88" s="35"/>
      <c r="H88" s="35"/>
      <c r="I88" s="35"/>
    </row>
    <row r="89" spans="1:9">
      <c r="A89" s="40" t="s">
        <v>242</v>
      </c>
      <c r="B89" s="11" t="s">
        <v>243</v>
      </c>
      <c r="C89" s="95">
        <v>362</v>
      </c>
      <c r="D89" s="92">
        <v>-3.9787798399999998E-2</v>
      </c>
      <c r="E89" s="93">
        <v>7837004.7439349303</v>
      </c>
      <c r="F89" s="35"/>
      <c r="G89" s="35"/>
      <c r="H89" s="35"/>
      <c r="I89" s="35"/>
    </row>
    <row r="90" spans="1:9">
      <c r="A90" s="40" t="s">
        <v>159</v>
      </c>
      <c r="B90" s="11" t="s">
        <v>160</v>
      </c>
      <c r="C90" s="95">
        <v>1075</v>
      </c>
      <c r="D90" s="92">
        <v>-4.0178571400000002E-2</v>
      </c>
      <c r="E90" s="93">
        <v>2159825.2071190402</v>
      </c>
      <c r="F90" s="35"/>
      <c r="G90" s="35"/>
      <c r="H90" s="35"/>
      <c r="I90" s="35"/>
    </row>
    <row r="91" spans="1:9">
      <c r="A91" s="40" t="s">
        <v>107</v>
      </c>
      <c r="B91" s="11" t="s">
        <v>108</v>
      </c>
      <c r="C91" s="95">
        <v>1075</v>
      </c>
      <c r="D91" s="92">
        <v>-4.0178571400000002E-2</v>
      </c>
      <c r="E91" s="93">
        <v>7226199.1548899496</v>
      </c>
      <c r="F91" s="35"/>
      <c r="G91" s="35"/>
      <c r="H91" s="35"/>
      <c r="I91" s="35"/>
    </row>
    <row r="92" spans="1:9">
      <c r="A92" s="40" t="s">
        <v>219</v>
      </c>
      <c r="B92" s="11" t="s">
        <v>220</v>
      </c>
      <c r="C92" s="95">
        <v>167</v>
      </c>
      <c r="D92" s="92">
        <v>-4.0229885100000001E-2</v>
      </c>
      <c r="E92" s="93">
        <v>105750010.75324811</v>
      </c>
      <c r="F92" s="35"/>
      <c r="G92" s="35"/>
      <c r="H92" s="35"/>
      <c r="I92" s="35"/>
    </row>
    <row r="93" spans="1:9">
      <c r="A93" s="40" t="s">
        <v>230</v>
      </c>
      <c r="B93" s="11" t="s">
        <v>231</v>
      </c>
      <c r="C93" s="95">
        <v>149</v>
      </c>
      <c r="D93" s="92">
        <v>-4.4871794899999998E-2</v>
      </c>
      <c r="E93" s="93">
        <v>18900027.984431379</v>
      </c>
      <c r="F93" s="35"/>
      <c r="G93" s="35"/>
      <c r="H93" s="35"/>
      <c r="I93" s="35"/>
    </row>
    <row r="94" spans="1:9">
      <c r="A94" s="40" t="s">
        <v>73</v>
      </c>
      <c r="B94" s="11" t="s">
        <v>74</v>
      </c>
      <c r="C94" s="95">
        <v>15810</v>
      </c>
      <c r="D94" s="92">
        <v>-4.5289855099999998E-2</v>
      </c>
      <c r="E94" s="93">
        <v>241092.7715718</v>
      </c>
      <c r="F94" s="35"/>
      <c r="G94" s="35"/>
      <c r="H94" s="35"/>
      <c r="I94" s="35"/>
    </row>
    <row r="95" spans="1:9">
      <c r="A95" s="40" t="s">
        <v>117</v>
      </c>
      <c r="B95" s="11" t="s">
        <v>118</v>
      </c>
      <c r="C95" s="95">
        <v>146</v>
      </c>
      <c r="D95" s="92">
        <v>-5.19480519E-2</v>
      </c>
      <c r="E95" s="93">
        <v>30448203.844913781</v>
      </c>
      <c r="F95" s="35"/>
      <c r="G95" s="35"/>
      <c r="H95" s="35"/>
      <c r="I95" s="35"/>
    </row>
    <row r="96" spans="1:9">
      <c r="A96" s="40" t="s">
        <v>236</v>
      </c>
      <c r="B96" s="11" t="s">
        <v>237</v>
      </c>
      <c r="C96" s="95">
        <v>474</v>
      </c>
      <c r="D96" s="92">
        <v>-5.3892215600000001E-2</v>
      </c>
      <c r="E96" s="93">
        <v>17876623.823677171</v>
      </c>
      <c r="F96" s="35"/>
      <c r="G96" s="35"/>
      <c r="H96" s="35"/>
      <c r="I96" s="35"/>
    </row>
    <row r="97" spans="1:9">
      <c r="A97" s="40" t="s">
        <v>155</v>
      </c>
      <c r="B97" s="11" t="s">
        <v>156</v>
      </c>
      <c r="C97" s="95">
        <v>1530</v>
      </c>
      <c r="D97" s="92">
        <v>-5.84615385E-2</v>
      </c>
      <c r="E97" s="93">
        <v>5978786.6094174702</v>
      </c>
      <c r="F97" s="35"/>
      <c r="G97" s="35"/>
      <c r="H97" s="35"/>
      <c r="I97" s="35"/>
    </row>
    <row r="98" spans="1:9">
      <c r="A98" s="40" t="s">
        <v>60</v>
      </c>
      <c r="B98" s="11" t="s">
        <v>61</v>
      </c>
      <c r="C98" s="95">
        <v>807</v>
      </c>
      <c r="D98" s="92">
        <v>-7.8767123300000005E-2</v>
      </c>
      <c r="E98" s="93">
        <v>28926035.650958549</v>
      </c>
      <c r="F98" s="35"/>
      <c r="G98" s="35"/>
      <c r="H98" s="35"/>
      <c r="I98" s="35"/>
    </row>
    <row r="99" spans="1:9">
      <c r="A99" s="40" t="s">
        <v>153</v>
      </c>
      <c r="B99" s="11" t="s">
        <v>154</v>
      </c>
      <c r="C99" s="95">
        <v>20330</v>
      </c>
      <c r="D99" s="92">
        <v>-8.71127077E-2</v>
      </c>
      <c r="E99" s="93">
        <v>5863160.1629646299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3390</v>
      </c>
      <c r="D100" s="92">
        <v>-8.8709677400000006E-2</v>
      </c>
      <c r="E100" s="93">
        <v>11505038.67624452</v>
      </c>
      <c r="F100" s="35"/>
      <c r="G100" s="35"/>
      <c r="H100" s="35"/>
      <c r="I100" s="35"/>
    </row>
    <row r="101" spans="1:9">
      <c r="A101" s="40" t="s">
        <v>197</v>
      </c>
      <c r="B101" s="11" t="s">
        <v>198</v>
      </c>
      <c r="C101" s="95">
        <v>20180</v>
      </c>
      <c r="D101" s="92">
        <v>-0.1031111111</v>
      </c>
      <c r="E101" s="93">
        <v>4773170.8805741305</v>
      </c>
      <c r="F101" s="35"/>
      <c r="G101" s="35"/>
      <c r="H101" s="35"/>
      <c r="I101" s="35"/>
    </row>
    <row r="102" spans="1:9">
      <c r="A102" s="40" t="s">
        <v>113</v>
      </c>
      <c r="B102" s="11" t="s">
        <v>114</v>
      </c>
      <c r="C102" s="95">
        <v>512</v>
      </c>
      <c r="D102" s="92">
        <v>-0.1095652174</v>
      </c>
      <c r="E102" s="93">
        <v>99342179.228311911</v>
      </c>
      <c r="F102" s="35"/>
      <c r="G102" s="35"/>
      <c r="H102" s="35"/>
      <c r="I102" s="35"/>
    </row>
    <row r="103" spans="1:9">
      <c r="A103" s="40" t="s">
        <v>167</v>
      </c>
      <c r="B103" s="11" t="s">
        <v>168</v>
      </c>
      <c r="C103" s="95">
        <v>1430</v>
      </c>
      <c r="D103" s="92">
        <v>-0.11455108360000001</v>
      </c>
      <c r="E103" s="93">
        <v>22295895.205074482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43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58" t="str">
        <f>TEXT(투자전략!$G$1, "[$-ko-KR]yyyy년 mm월") &amp; " 총결산"</f>
        <v>2021년 07월 총결산</v>
      </c>
      <c r="B1" s="259"/>
      <c r="C1" s="259"/>
      <c r="D1" s="259"/>
      <c r="E1" s="259"/>
      <c r="F1" s="259"/>
      <c r="G1" s="259"/>
      <c r="H1" s="259"/>
      <c r="I1" s="259"/>
      <c r="J1" s="259"/>
      <c r="K1" s="259"/>
      <c r="L1" s="259"/>
      <c r="M1" s="259"/>
      <c r="N1" s="259"/>
      <c r="O1" s="260"/>
    </row>
    <row r="2" spans="1:15" ht="16.5" customHeight="1" thickBot="1">
      <c r="A2" s="255" t="s">
        <v>290</v>
      </c>
      <c r="B2" s="256"/>
      <c r="C2" s="256"/>
      <c r="D2" s="228" t="s">
        <v>286</v>
      </c>
      <c r="E2" s="228"/>
      <c r="F2" s="229"/>
      <c r="G2" s="258" t="s">
        <v>287</v>
      </c>
      <c r="H2" s="259"/>
      <c r="I2" s="260"/>
      <c r="J2" s="227" t="s">
        <v>288</v>
      </c>
      <c r="K2" s="228"/>
      <c r="L2" s="228"/>
      <c r="M2" s="228" t="s">
        <v>289</v>
      </c>
      <c r="N2" s="228"/>
      <c r="O2" s="229"/>
    </row>
    <row r="3" spans="1:15" ht="16.5" customHeight="1">
      <c r="A3" s="285">
        <v>1</v>
      </c>
      <c r="B3" s="25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57"/>
      <c r="D3" s="255" t="s">
        <v>291</v>
      </c>
      <c r="E3" s="256"/>
      <c r="F3" s="257"/>
      <c r="G3" s="255" t="s">
        <v>298</v>
      </c>
      <c r="H3" s="256"/>
      <c r="I3" s="257"/>
      <c r="J3" s="255" t="s">
        <v>305</v>
      </c>
      <c r="K3" s="256"/>
      <c r="L3" s="257"/>
      <c r="M3" s="255" t="s">
        <v>312</v>
      </c>
      <c r="N3" s="256"/>
      <c r="O3" s="257"/>
    </row>
    <row r="4" spans="1:15" ht="16.5" customHeight="1" thickBot="1">
      <c r="A4" s="286"/>
      <c r="B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351,417 KRW (17.57%)</v>
      </c>
      <c r="C4" s="250"/>
      <c r="D4" s="248" t="str">
        <f ca="1" xml:space="preserve"> TEXT($F$92, "#,##0") &amp; " KRW (" &amp; TEXT($E$92, "0.00%)")</f>
        <v>281,562 KRW (14.08%)</v>
      </c>
      <c r="E4" s="249"/>
      <c r="F4" s="250"/>
      <c r="G4" s="248" t="str">
        <f ca="1" xml:space="preserve"> TEXT($I$92, "#,##0") &amp; " KRW (" &amp; TEXT($H$92, "0.00%)")</f>
        <v>155,353 KRW (7.77%)</v>
      </c>
      <c r="H4" s="249"/>
      <c r="I4" s="250"/>
      <c r="J4" s="248" t="str">
        <f ca="1" xml:space="preserve"> TEXT($L$92, "#,##0") &amp; " KRW (" &amp; TEXT($K$92, "0.00%)")</f>
        <v>177,413 KRW (8.87%)</v>
      </c>
      <c r="K4" s="249"/>
      <c r="L4" s="250"/>
      <c r="M4" s="248" t="str">
        <f ca="1" xml:space="preserve"> TEXT($O$92, "#,##0") &amp; " KRW (" &amp; TEXT($N$92, "0.00%)")</f>
        <v>351,417 KRW (17.57%)</v>
      </c>
      <c r="N4" s="249"/>
      <c r="O4" s="250"/>
    </row>
    <row r="5" spans="1:15" ht="16.5" customHeight="1">
      <c r="A5" s="285">
        <v>2</v>
      </c>
      <c r="B5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57"/>
      <c r="D5" s="255" t="s">
        <v>292</v>
      </c>
      <c r="E5" s="256"/>
      <c r="F5" s="257"/>
      <c r="G5" s="255" t="s">
        <v>299</v>
      </c>
      <c r="H5" s="256"/>
      <c r="I5" s="257"/>
      <c r="J5" s="255" t="s">
        <v>306</v>
      </c>
      <c r="K5" s="256"/>
      <c r="L5" s="257"/>
      <c r="M5" s="255" t="s">
        <v>313</v>
      </c>
      <c r="N5" s="256"/>
      <c r="O5" s="257"/>
    </row>
    <row r="6" spans="1:15" ht="16.5" customHeight="1" thickBot="1">
      <c r="A6" s="286"/>
      <c r="B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312,722 KRW (15.64%)</v>
      </c>
      <c r="C6" s="250"/>
      <c r="D6" s="248" t="str">
        <f ca="1" xml:space="preserve"> TEXT($F$130, "#,##0") &amp; " KRW (" &amp; TEXT($E$130, "0.00%)")</f>
        <v>219,528 KRW (10.98%)</v>
      </c>
      <c r="E6" s="249"/>
      <c r="F6" s="250"/>
      <c r="G6" s="248" t="str">
        <f ca="1" xml:space="preserve"> TEXT($I$130, "#,##0") &amp; " KRW (" &amp; TEXT($H$130, "0.00%)")</f>
        <v>61,420 KRW (3.07%)</v>
      </c>
      <c r="H6" s="249"/>
      <c r="I6" s="250"/>
      <c r="J6" s="248" t="str">
        <f ca="1" xml:space="preserve"> TEXT($L$130, "#,##0") &amp; " KRW (" &amp; TEXT($K$130, "0.00%)")</f>
        <v>92,848 KRW (4.64%)</v>
      </c>
      <c r="K6" s="249"/>
      <c r="L6" s="250"/>
      <c r="M6" s="248" t="str">
        <f ca="1" xml:space="preserve"> TEXT($O$130, "#,##0") &amp; " KRW (" &amp; TEXT($N$130, "0.00%)")</f>
        <v>227,135 KRW (11.36%)</v>
      </c>
      <c r="N6" s="249"/>
      <c r="O6" s="250"/>
    </row>
    <row r="7" spans="1:15" ht="16.5" customHeight="1">
      <c r="A7" s="285">
        <v>3</v>
      </c>
      <c r="B7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전일대비 상승률 Top20</v>
      </c>
      <c r="C7" s="257"/>
      <c r="D7" s="255" t="s">
        <v>293</v>
      </c>
      <c r="E7" s="256"/>
      <c r="F7" s="257"/>
      <c r="G7" s="255" t="s">
        <v>300</v>
      </c>
      <c r="H7" s="256"/>
      <c r="I7" s="257"/>
      <c r="J7" s="255" t="s">
        <v>307</v>
      </c>
      <c r="K7" s="256"/>
      <c r="L7" s="257"/>
      <c r="M7" s="255" t="s">
        <v>314</v>
      </c>
      <c r="N7" s="256"/>
      <c r="O7" s="257"/>
    </row>
    <row r="8" spans="1:15" ht="16.5" customHeight="1" thickBot="1">
      <c r="A8" s="286"/>
      <c r="B8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303,148 KRW (15.16%)</v>
      </c>
      <c r="C8" s="250"/>
      <c r="D8" s="248" t="str">
        <f ca="1" xml:space="preserve"> TEXT($F$206, "#,##0") &amp; " KRW (" &amp; TEXT($E$206, "0.00%)")</f>
        <v>270,750 KRW (13.54%)</v>
      </c>
      <c r="E8" s="249"/>
      <c r="F8" s="250"/>
      <c r="G8" s="248" t="str">
        <f ca="1" xml:space="preserve"> TEXT($I$206, "#,##0") &amp; " KRW (" &amp; TEXT($H$206, "0.00%)")</f>
        <v>90,453 KRW (4.52%)</v>
      </c>
      <c r="H8" s="249"/>
      <c r="I8" s="250"/>
      <c r="J8" s="248" t="str">
        <f ca="1" xml:space="preserve"> TEXT($L$206, "#,##0") &amp; " KRW (" &amp; TEXT($K$206, "0.00%)")</f>
        <v>127,016 KRW (6.35%)</v>
      </c>
      <c r="K8" s="249"/>
      <c r="L8" s="250"/>
      <c r="M8" s="248" t="str">
        <f ca="1" xml:space="preserve"> TEXT($O$206, "#,##0") &amp; " KRW (" &amp; TEXT($N$206, "0.00%)")</f>
        <v>312,722 KRW (15.64%)</v>
      </c>
      <c r="N8" s="249"/>
      <c r="O8" s="250"/>
    </row>
    <row r="9" spans="1:15" ht="16.5" customHeight="1">
      <c r="A9" s="285">
        <v>4</v>
      </c>
      <c r="B9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9" s="257"/>
      <c r="D9" s="255" t="s">
        <v>294</v>
      </c>
      <c r="E9" s="256"/>
      <c r="F9" s="257"/>
      <c r="G9" s="255" t="s">
        <v>301</v>
      </c>
      <c r="H9" s="256"/>
      <c r="I9" s="257"/>
      <c r="J9" s="255" t="s">
        <v>308</v>
      </c>
      <c r="K9" s="256"/>
      <c r="L9" s="257"/>
      <c r="M9" s="255" t="s">
        <v>315</v>
      </c>
      <c r="N9" s="256"/>
      <c r="O9" s="257"/>
    </row>
    <row r="10" spans="1:15" ht="16.5" customHeight="1" thickBot="1">
      <c r="A10" s="286"/>
      <c r="B10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281,562 KRW (14.08%)</v>
      </c>
      <c r="C10" s="250"/>
      <c r="D10" s="248" t="str">
        <f ca="1" xml:space="preserve"> TEXT($F$244, "#,##0") &amp; " KRW (" &amp; TEXT($E$244, "0.00%)")</f>
        <v>179,985 KRW (9.00%)</v>
      </c>
      <c r="E10" s="249"/>
      <c r="F10" s="250"/>
      <c r="G10" s="248" t="str">
        <f ca="1" xml:space="preserve"> TEXT($I$244, "#,##0") &amp; " KRW (" &amp; TEXT($H$244, "0.00%)")</f>
        <v>-51,375 KRW (-2.57%)</v>
      </c>
      <c r="H10" s="249"/>
      <c r="I10" s="250"/>
      <c r="J10" s="248" t="str">
        <f ca="1" xml:space="preserve"> TEXT($L$244, "#,##0") &amp; " KRW (" &amp; TEXT($K$244, "0.00%)")</f>
        <v>-36,409 KRW (-1.82%)</v>
      </c>
      <c r="K10" s="249"/>
      <c r="L10" s="250"/>
      <c r="M10" s="248" t="str">
        <f ca="1" xml:space="preserve"> TEXT($O$244, "#,##0") &amp; " KRW (" &amp; TEXT($N$244, "0.00%)")</f>
        <v>136,832 KRW (6.84%)</v>
      </c>
      <c r="N10" s="249"/>
      <c r="O10" s="250"/>
    </row>
    <row r="11" spans="1:15" ht="16.5" customHeight="1">
      <c r="A11" s="285">
        <v>5</v>
      </c>
      <c r="B11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Bottom20</v>
      </c>
      <c r="C11" s="257"/>
      <c r="D11" s="255" t="s">
        <v>295</v>
      </c>
      <c r="E11" s="256"/>
      <c r="F11" s="257"/>
      <c r="G11" s="255" t="s">
        <v>302</v>
      </c>
      <c r="H11" s="256"/>
      <c r="I11" s="257"/>
      <c r="J11" s="255" t="s">
        <v>309</v>
      </c>
      <c r="K11" s="256"/>
      <c r="L11" s="257"/>
      <c r="M11" s="255" t="s">
        <v>316</v>
      </c>
      <c r="N11" s="256"/>
      <c r="O11" s="257"/>
    </row>
    <row r="12" spans="1:15" ht="16.5" customHeight="1" thickBot="1">
      <c r="A12" s="286"/>
      <c r="B12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270,750 KRW (13.54%)</v>
      </c>
      <c r="C12" s="250"/>
      <c r="D12" s="248" t="str">
        <f ca="1" xml:space="preserve"> TEXT($F$168, "#,##0") &amp; " KRW (" &amp; TEXT($E$168, "0.00%)")</f>
        <v>303,148 KRW (15.16%)</v>
      </c>
      <c r="E12" s="249"/>
      <c r="F12" s="250"/>
      <c r="G12" s="248" t="str">
        <f ca="1" xml:space="preserve"> TEXT($I$168, "#,##0") &amp; " KRW (" &amp; TEXT($H$168, "0.00%)")</f>
        <v>36,050 KRW (1.80%)</v>
      </c>
      <c r="H12" s="249"/>
      <c r="I12" s="250"/>
      <c r="J12" s="248" t="str">
        <f ca="1" xml:space="preserve"> TEXT($L$168, "#,##0") &amp; " KRW (" &amp; TEXT($K$168, "0.00%)")</f>
        <v>141,034 KRW (7.05%)</v>
      </c>
      <c r="K12" s="249"/>
      <c r="L12" s="250"/>
      <c r="M12" s="248" t="str">
        <f ca="1" xml:space="preserve"> TEXT($O$168, "#,##0") &amp; " KRW (" &amp; TEXT($N$168, "0.00%)")</f>
        <v>218,723 KRW (10.94%)</v>
      </c>
      <c r="N12" s="249"/>
      <c r="O12" s="250"/>
    </row>
    <row r="13" spans="1:15" ht="16.5" customHeight="1">
      <c r="A13" s="285">
        <v>6</v>
      </c>
      <c r="B13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동전코인 Top20</v>
      </c>
      <c r="C13" s="257"/>
      <c r="D13" s="255" t="s">
        <v>296</v>
      </c>
      <c r="E13" s="256"/>
      <c r="F13" s="257"/>
      <c r="G13" s="255" t="s">
        <v>303</v>
      </c>
      <c r="H13" s="256"/>
      <c r="I13" s="257"/>
      <c r="J13" s="255" t="s">
        <v>310</v>
      </c>
      <c r="K13" s="256"/>
      <c r="L13" s="257"/>
      <c r="M13" s="255" t="s">
        <v>317</v>
      </c>
      <c r="N13" s="256"/>
      <c r="O13" s="257"/>
    </row>
    <row r="14" spans="1:15" ht="16.5" customHeight="1" thickBot="1">
      <c r="A14" s="286"/>
      <c r="B14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227,135 KRW (11.36%)</v>
      </c>
      <c r="C14" s="250"/>
      <c r="D14" s="248" t="str">
        <f ca="1" xml:space="preserve"> TEXT($F$282, "#,##0") &amp; " KRW (" &amp; TEXT($E$282, "0.00%)")</f>
        <v>194,213 KRW (9.71%)</v>
      </c>
      <c r="E14" s="249"/>
      <c r="F14" s="250"/>
      <c r="G14" s="248" t="str">
        <f ca="1" xml:space="preserve"> TEXT($I$282, "#,##0") &amp; " KRW (" &amp; TEXT($H$282, "0.00%)")</f>
        <v>-115,464 KRW (-5.77%)</v>
      </c>
      <c r="H14" s="249"/>
      <c r="I14" s="250"/>
      <c r="J14" s="248" t="str">
        <f ca="1" xml:space="preserve"> TEXT($L$282, "#,##0") &amp; " KRW (" &amp; TEXT($K$282, "0.00%)")</f>
        <v>-89,765 KRW (-4.49%)</v>
      </c>
      <c r="K14" s="249"/>
      <c r="L14" s="250"/>
      <c r="M14" s="248" t="str">
        <f ca="1" xml:space="preserve"> TEXT($O$282, "#,##0") &amp; " KRW (" &amp; TEXT($N$282, "0.00%)")</f>
        <v>154,255 KRW (7.71%)</v>
      </c>
      <c r="N14" s="249"/>
      <c r="O14" s="250"/>
    </row>
    <row r="15" spans="1:15" ht="16.5" customHeight="1">
      <c r="A15" s="285">
        <v>7</v>
      </c>
      <c r="B15" s="25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동전코인 Top20</v>
      </c>
      <c r="C15" s="257"/>
      <c r="D15" s="255" t="s">
        <v>297</v>
      </c>
      <c r="E15" s="256"/>
      <c r="F15" s="257"/>
      <c r="G15" s="255" t="s">
        <v>304</v>
      </c>
      <c r="H15" s="256"/>
      <c r="I15" s="257"/>
      <c r="J15" s="255" t="s">
        <v>311</v>
      </c>
      <c r="K15" s="256"/>
      <c r="L15" s="257"/>
      <c r="M15" s="255" t="s">
        <v>318</v>
      </c>
      <c r="N15" s="256"/>
      <c r="O15" s="257"/>
    </row>
    <row r="16" spans="1:15" ht="16.5" customHeight="1" thickBot="1">
      <c r="A16" s="286"/>
      <c r="B16" s="24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219,528 KRW (10.98%)</v>
      </c>
      <c r="C16" s="250"/>
      <c r="D16" s="248" t="str">
        <f ca="1" xml:space="preserve"> TEXT($F$54, "#,##0") &amp; " KRW (" &amp; TEXT($E$54, "0.00%)")</f>
        <v>0 KRW (0.00%)</v>
      </c>
      <c r="E16" s="249"/>
      <c r="F16" s="250"/>
      <c r="G16" s="248" t="str">
        <f ca="1" xml:space="preserve"> TEXT($I$54, "#,##0") &amp; " KRW (" &amp; TEXT($H$54, "0.00%)")</f>
        <v>0 KRW (0.00%)</v>
      </c>
      <c r="H16" s="249"/>
      <c r="I16" s="250"/>
      <c r="J16" s="248" t="str">
        <f ca="1" xml:space="preserve"> TEXT($L$54, "#,##0") &amp; " KRW (" &amp; TEXT($K$54, "0.00%)")</f>
        <v>0 KRW (0.00%)</v>
      </c>
      <c r="K16" s="249"/>
      <c r="L16" s="250"/>
      <c r="M16" s="248" t="str">
        <f ca="1" xml:space="preserve"> TEXT($O$54, "#,##0") &amp; " KRW (" &amp; TEXT($N$54, "0.00%)")</f>
        <v>0 KRW (0.00%)</v>
      </c>
      <c r="N16" s="249"/>
      <c r="O16" s="250"/>
    </row>
    <row r="18" spans="1:15" ht="16.5" customHeight="1" thickBot="1"/>
    <row r="19" spans="1:15" ht="16.5" customHeight="1" thickBot="1">
      <c r="A19" s="227" t="str">
        <f>TEXT(투자전략!$G$1, "[$-ko-KR]yyyy년 mm월 ") &amp; "실거래 월말결산"</f>
        <v>2021년 07월 실거래 월말결산</v>
      </c>
      <c r="B19" s="228"/>
      <c r="C19" s="228"/>
      <c r="D19" s="228"/>
      <c r="E19" s="228"/>
      <c r="F19" s="228"/>
      <c r="G19" s="228"/>
      <c r="H19" s="228"/>
      <c r="I19" s="228"/>
      <c r="J19" s="228"/>
      <c r="K19" s="228"/>
      <c r="L19" s="228"/>
      <c r="M19" s="228"/>
      <c r="N19" s="228"/>
      <c r="O19" s="229"/>
    </row>
    <row r="20" spans="1:15" ht="16.5" customHeight="1" thickBot="1">
      <c r="A20" s="271" t="s">
        <v>285</v>
      </c>
      <c r="B20" s="248" t="s">
        <v>283</v>
      </c>
      <c r="C20" s="250"/>
      <c r="D20" s="248" t="s">
        <v>275</v>
      </c>
      <c r="E20" s="249"/>
      <c r="F20" s="250"/>
      <c r="G20" s="248" t="s">
        <v>276</v>
      </c>
      <c r="H20" s="249"/>
      <c r="I20" s="250"/>
      <c r="J20" s="248" t="s">
        <v>277</v>
      </c>
      <c r="K20" s="249"/>
      <c r="L20" s="250"/>
      <c r="M20" s="248" t="s">
        <v>278</v>
      </c>
      <c r="N20" s="249"/>
      <c r="O20" s="250"/>
    </row>
    <row r="21" spans="1:15" ht="16.5" customHeight="1" thickBot="1">
      <c r="A21" s="26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55" t="s">
        <v>284</v>
      </c>
      <c r="B53" s="257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48"/>
      <c r="B54" s="25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7" t="str">
        <f>TEXT(투자전략!$G$1, "[$-ko-KR]yyyy년 mm월 ") &amp; "[엽전코인] 전일대비 상승률 Top20 월말결산"</f>
        <v>2021년 07월 [엽전코인] 전일대비 상승률 Top20 월말결산</v>
      </c>
      <c r="B57" s="228"/>
      <c r="C57" s="228"/>
      <c r="D57" s="228"/>
      <c r="E57" s="228"/>
      <c r="F57" s="228"/>
      <c r="G57" s="228"/>
      <c r="H57" s="228"/>
      <c r="I57" s="228"/>
      <c r="J57" s="228"/>
      <c r="K57" s="228"/>
      <c r="L57" s="228"/>
      <c r="M57" s="228"/>
      <c r="N57" s="228"/>
      <c r="O57" s="229"/>
    </row>
    <row r="58" spans="1:15" ht="16.5" customHeight="1" thickBot="1">
      <c r="A58" s="271" t="s">
        <v>285</v>
      </c>
      <c r="B58" s="248" t="s">
        <v>283</v>
      </c>
      <c r="C58" s="250"/>
      <c r="D58" s="248" t="s">
        <v>275</v>
      </c>
      <c r="E58" s="249"/>
      <c r="F58" s="250"/>
      <c r="G58" s="248" t="s">
        <v>276</v>
      </c>
      <c r="H58" s="249"/>
      <c r="I58" s="250"/>
      <c r="J58" s="248" t="s">
        <v>277</v>
      </c>
      <c r="K58" s="249"/>
      <c r="L58" s="250"/>
      <c r="M58" s="248" t="s">
        <v>278</v>
      </c>
      <c r="N58" s="249"/>
      <c r="O58" s="250"/>
    </row>
    <row r="59" spans="1:15" ht="16.5" customHeight="1" thickBot="1">
      <c r="A59" s="26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1833220.0617698524</v>
      </c>
      <c r="N67" s="76">
        <f t="shared" ca="1" si="24"/>
        <v>-8.3389969115073778E-2</v>
      </c>
      <c r="O67" s="141">
        <f t="shared" ca="1" si="25"/>
        <v>-166779.93823014756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>
        <f t="shared" ca="1" si="13"/>
        <v>2000000</v>
      </c>
      <c r="D68" s="139">
        <f t="shared" ca="1" si="14"/>
        <v>1933961.3410284773</v>
      </c>
      <c r="E68" s="77">
        <f t="shared" ca="1" si="15"/>
        <v>-3.3019329485761403E-2</v>
      </c>
      <c r="F68" s="137">
        <f t="shared" ca="1" si="16"/>
        <v>-66038.658971522804</v>
      </c>
      <c r="G68" s="139">
        <f t="shared" ca="1" si="17"/>
        <v>1886052.276035192</v>
      </c>
      <c r="H68" s="77">
        <f t="shared" ca="1" si="18"/>
        <v>-5.6973861982404041E-2</v>
      </c>
      <c r="I68" s="137">
        <f t="shared" ca="1" si="19"/>
        <v>-113947.72396480806</v>
      </c>
      <c r="J68" s="139">
        <f t="shared" ca="1" si="20"/>
        <v>1867625.7976634894</v>
      </c>
      <c r="K68" s="77">
        <f t="shared" ca="1" si="21"/>
        <v>-6.6187101168255269E-2</v>
      </c>
      <c r="L68" s="137">
        <f t="shared" ca="1" si="22"/>
        <v>-132374.20233651053</v>
      </c>
      <c r="M68" s="139">
        <f t="shared" ca="1" si="23"/>
        <v>1938239.6751395008</v>
      </c>
      <c r="N68" s="77">
        <f t="shared" ca="1" si="24"/>
        <v>-3.0880162430249648E-2</v>
      </c>
      <c r="O68" s="137">
        <f t="shared" ca="1" si="25"/>
        <v>-61760.324860499284</v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>
        <f t="shared" ca="1" si="13"/>
        <v>2000000</v>
      </c>
      <c r="D69" s="139">
        <f t="shared" ca="1" si="14"/>
        <v>2065313.2589244661</v>
      </c>
      <c r="E69" s="77">
        <f t="shared" ca="1" si="15"/>
        <v>3.2656629462232925E-2</v>
      </c>
      <c r="F69" s="137">
        <f t="shared" ca="1" si="16"/>
        <v>65313.258924465874</v>
      </c>
      <c r="G69" s="139">
        <f t="shared" ca="1" si="17"/>
        <v>2057892.7629016065</v>
      </c>
      <c r="H69" s="77">
        <f t="shared" ca="1" si="18"/>
        <v>2.8946381450803312E-2</v>
      </c>
      <c r="I69" s="137">
        <f t="shared" ca="1" si="19"/>
        <v>57892.76290160662</v>
      </c>
      <c r="J69" s="139">
        <f t="shared" ca="1" si="20"/>
        <v>2066467.8695546153</v>
      </c>
      <c r="K69" s="77">
        <f t="shared" ca="1" si="21"/>
        <v>3.3233934777307739E-2</v>
      </c>
      <c r="L69" s="137">
        <f t="shared" ca="1" si="22"/>
        <v>66467.869554615507</v>
      </c>
      <c r="M69" s="139">
        <f t="shared" ca="1" si="23"/>
        <v>2051141.6611131602</v>
      </c>
      <c r="N69" s="77">
        <f t="shared" ca="1" si="24"/>
        <v>2.5570830556580059E-2</v>
      </c>
      <c r="O69" s="137">
        <f t="shared" ca="1" si="25"/>
        <v>51141.661113160124</v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>
        <f t="shared" ca="1" si="13"/>
        <v>2000000</v>
      </c>
      <c r="D70" s="139">
        <f t="shared" ca="1" si="14"/>
        <v>1943193.5396929001</v>
      </c>
      <c r="E70" s="77">
        <f t="shared" ca="1" si="15"/>
        <v>-2.8403230153549897E-2</v>
      </c>
      <c r="F70" s="137">
        <f t="shared" ca="1" si="16"/>
        <v>-56806.460307099791</v>
      </c>
      <c r="G70" s="139">
        <f t="shared" ca="1" si="17"/>
        <v>2000000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2003284.0601943466</v>
      </c>
      <c r="K70" s="77">
        <f t="shared" ca="1" si="21"/>
        <v>1.6420300971732526E-3</v>
      </c>
      <c r="L70" s="137">
        <f t="shared" ca="1" si="22"/>
        <v>3284.0601943465058</v>
      </c>
      <c r="M70" s="139">
        <f t="shared" ca="1" si="23"/>
        <v>2011406.7172193138</v>
      </c>
      <c r="N70" s="77">
        <f t="shared" ca="1" si="24"/>
        <v>5.7033586096568705E-3</v>
      </c>
      <c r="O70" s="137">
        <f t="shared" ca="1" si="25"/>
        <v>11406.717219313739</v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>
        <f t="shared" ca="1" si="13"/>
        <v>2000000</v>
      </c>
      <c r="D71" s="139">
        <f t="shared" ca="1" si="14"/>
        <v>2025448.8342190951</v>
      </c>
      <c r="E71" s="77">
        <f t="shared" ca="1" si="15"/>
        <v>1.272441710954746E-2</v>
      </c>
      <c r="F71" s="137">
        <f t="shared" ca="1" si="16"/>
        <v>25448.834219094915</v>
      </c>
      <c r="G71" s="139">
        <f t="shared" ca="1" si="17"/>
        <v>2000000</v>
      </c>
      <c r="H71" s="77">
        <f t="shared" ca="1" si="18"/>
        <v>0</v>
      </c>
      <c r="I71" s="137">
        <f t="shared" ca="1" si="19"/>
        <v>0</v>
      </c>
      <c r="J71" s="139">
        <f t="shared" ca="1" si="20"/>
        <v>2005613.9043563213</v>
      </c>
      <c r="K71" s="77">
        <f t="shared" ca="1" si="21"/>
        <v>2.8069521781607146E-3</v>
      </c>
      <c r="L71" s="137">
        <f t="shared" ca="1" si="22"/>
        <v>5613.90435632143</v>
      </c>
      <c r="M71" s="139">
        <f t="shared" ca="1" si="23"/>
        <v>2000000</v>
      </c>
      <c r="N71" s="77">
        <f t="shared" ca="1" si="24"/>
        <v>0</v>
      </c>
      <c r="O71" s="137">
        <f t="shared" ca="1" si="25"/>
        <v>0</v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55" t="s">
        <v>284</v>
      </c>
      <c r="B91" s="257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48"/>
      <c r="B92" s="250"/>
      <c r="C92" s="136">
        <f ca="1">SUM(C60:C90)</f>
        <v>24000000</v>
      </c>
      <c r="D92" s="140">
        <f ca="1">SUM(D60:D90)</f>
        <v>24281561.996597011</v>
      </c>
      <c r="E92" s="79">
        <f ca="1">IFERROR(F92 / (SUM($C60:$C90) / COUNT($C60:$C90)), 0)</f>
        <v>0.14078099829850488</v>
      </c>
      <c r="F92" s="138">
        <f ca="1">SUM(F60:F90)</f>
        <v>281561.99659700977</v>
      </c>
      <c r="G92" s="140">
        <f ca="1">SUM(G60:G90)</f>
        <v>24155353.115222637</v>
      </c>
      <c r="H92" s="79">
        <f ca="1">IFERROR(I92 / (SUM($C60:$C90) / COUNT($C60:$C90)), 0)</f>
        <v>7.7676557611318045E-2</v>
      </c>
      <c r="I92" s="138">
        <f ca="1">SUM(I60:I90)</f>
        <v>155353.11522263609</v>
      </c>
      <c r="J92" s="140">
        <f ca="1">SUM(J60:J90)</f>
        <v>24177412.803154193</v>
      </c>
      <c r="K92" s="79">
        <f ca="1">IFERROR(L92 / (SUM($C60:$C90) / COUNT($C60:$C90)), 0)</f>
        <v>8.8706401577096472E-2</v>
      </c>
      <c r="L92" s="138">
        <f ca="1">SUM(L60:L90)</f>
        <v>177412.80315419295</v>
      </c>
      <c r="M92" s="140">
        <f ca="1">SUM(M60:M90)</f>
        <v>24351416.783628643</v>
      </c>
      <c r="N92" s="79">
        <f ca="1">IFERROR(O92 / (SUM($C60:$C90) / COUNT($C60:$C90)), 0)</f>
        <v>0.17570839181432099</v>
      </c>
      <c r="O92" s="138">
        <f ca="1">SUM(O60:O90)</f>
        <v>351416.78362864198</v>
      </c>
    </row>
    <row r="94" spans="1:15" ht="16.5" customHeight="1" thickBot="1"/>
    <row r="95" spans="1:15" ht="16.5" customHeight="1" thickBot="1">
      <c r="A95" s="227" t="str">
        <f>TEXT(투자전략!$G$1, "[$-ko-KR]yyyy년 mm월 ") &amp; "[동전코인] 전일대비 상승률 Top20 월말결산"</f>
        <v>2021년 07월 [동전코인] 전일대비 상승률 Top20 월말결산</v>
      </c>
      <c r="B95" s="228"/>
      <c r="C95" s="228"/>
      <c r="D95" s="228"/>
      <c r="E95" s="228"/>
      <c r="F95" s="228"/>
      <c r="G95" s="228"/>
      <c r="H95" s="228"/>
      <c r="I95" s="228"/>
      <c r="J95" s="228"/>
      <c r="K95" s="228"/>
      <c r="L95" s="228"/>
      <c r="M95" s="228"/>
      <c r="N95" s="228"/>
      <c r="O95" s="229"/>
    </row>
    <row r="96" spans="1:15" ht="16.5" customHeight="1" thickBot="1">
      <c r="A96" s="271" t="s">
        <v>285</v>
      </c>
      <c r="B96" s="248" t="s">
        <v>283</v>
      </c>
      <c r="C96" s="250"/>
      <c r="D96" s="248" t="s">
        <v>275</v>
      </c>
      <c r="E96" s="249"/>
      <c r="F96" s="250"/>
      <c r="G96" s="248" t="s">
        <v>276</v>
      </c>
      <c r="H96" s="249"/>
      <c r="I96" s="250"/>
      <c r="J96" s="248" t="s">
        <v>277</v>
      </c>
      <c r="K96" s="249"/>
      <c r="L96" s="250"/>
      <c r="M96" s="248" t="s">
        <v>278</v>
      </c>
      <c r="N96" s="249"/>
      <c r="O96" s="250"/>
    </row>
    <row r="97" spans="1:15" ht="16.5" customHeight="1" thickBot="1">
      <c r="A97" s="26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1885873.2918818409</v>
      </c>
      <c r="N105" s="76">
        <f t="shared" ca="1" si="37"/>
        <v>-5.7063354059079599E-2</v>
      </c>
      <c r="O105" s="141">
        <f t="shared" ca="1" si="38"/>
        <v>-114126.70811815921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>
        <f t="shared" ca="1" si="26"/>
        <v>2000000</v>
      </c>
      <c r="D106" s="139">
        <f t="shared" ca="1" si="27"/>
        <v>1978152.7634580797</v>
      </c>
      <c r="E106" s="77">
        <f t="shared" ca="1" si="28"/>
        <v>-1.0923618270960275E-2</v>
      </c>
      <c r="F106" s="137">
        <f t="shared" ca="1" si="29"/>
        <v>-21847.236541920545</v>
      </c>
      <c r="G106" s="139">
        <f t="shared" ca="1" si="30"/>
        <v>1943437.3261360289</v>
      </c>
      <c r="H106" s="77">
        <f t="shared" ca="1" si="31"/>
        <v>-2.82813369319855E-2</v>
      </c>
      <c r="I106" s="137">
        <f t="shared" ca="1" si="32"/>
        <v>-56562.673863971009</v>
      </c>
      <c r="J106" s="139">
        <f t="shared" ca="1" si="33"/>
        <v>1934891.2707272023</v>
      </c>
      <c r="K106" s="77">
        <f t="shared" ca="1" si="34"/>
        <v>-3.2554364636398866E-2</v>
      </c>
      <c r="L106" s="137">
        <f t="shared" ca="1" si="35"/>
        <v>-65108.729272797747</v>
      </c>
      <c r="M106" s="139">
        <f t="shared" ca="1" si="36"/>
        <v>2000387.2000853366</v>
      </c>
      <c r="N106" s="77">
        <f t="shared" ca="1" si="37"/>
        <v>1.9360004266837124E-4</v>
      </c>
      <c r="O106" s="137">
        <f t="shared" ca="1" si="38"/>
        <v>387.20008533674445</v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>
        <f t="shared" ca="1" si="26"/>
        <v>2000000</v>
      </c>
      <c r="D107" s="139">
        <f t="shared" ca="1" si="27"/>
        <v>2013482.2166082759</v>
      </c>
      <c r="E107" s="77">
        <f t="shared" ca="1" si="28"/>
        <v>6.7411083041379856E-3</v>
      </c>
      <c r="F107" s="137">
        <f t="shared" ca="1" si="29"/>
        <v>13482.216608275972</v>
      </c>
      <c r="G107" s="139">
        <f t="shared" ca="1" si="30"/>
        <v>1998578.7982436067</v>
      </c>
      <c r="H107" s="77">
        <f t="shared" ca="1" si="31"/>
        <v>-7.106008781966566E-4</v>
      </c>
      <c r="I107" s="137">
        <f t="shared" ca="1" si="32"/>
        <v>-1421.2017563933125</v>
      </c>
      <c r="J107" s="139">
        <f t="shared" ca="1" si="33"/>
        <v>2004747.5144309085</v>
      </c>
      <c r="K107" s="77">
        <f t="shared" ca="1" si="34"/>
        <v>2.3737572154544063E-3</v>
      </c>
      <c r="L107" s="137">
        <f t="shared" ca="1" si="35"/>
        <v>4747.5144309088137</v>
      </c>
      <c r="M107" s="139">
        <f t="shared" ca="1" si="36"/>
        <v>2009393.6953887565</v>
      </c>
      <c r="N107" s="77">
        <f t="shared" ca="1" si="37"/>
        <v>4.6968476943783808E-3</v>
      </c>
      <c r="O107" s="137">
        <f t="shared" ca="1" si="38"/>
        <v>9393.6953887567652</v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>
        <f t="shared" ca="1" si="26"/>
        <v>2000000</v>
      </c>
      <c r="D108" s="139">
        <f t="shared" ca="1" si="27"/>
        <v>1973044.1831155817</v>
      </c>
      <c r="E108" s="77">
        <f t="shared" ca="1" si="28"/>
        <v>-1.3477908442209075E-2</v>
      </c>
      <c r="F108" s="137">
        <f t="shared" ca="1" si="29"/>
        <v>-26955.816884418156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2002782.83315492</v>
      </c>
      <c r="K108" s="77">
        <f t="shared" ca="1" si="34"/>
        <v>1.3914165774599244E-3</v>
      </c>
      <c r="L108" s="137">
        <f t="shared" ca="1" si="35"/>
        <v>2782.8331549198506</v>
      </c>
      <c r="M108" s="139">
        <f t="shared" ca="1" si="36"/>
        <v>2020959.7010466291</v>
      </c>
      <c r="N108" s="77">
        <f t="shared" ca="1" si="37"/>
        <v>1.0479850523314651E-2</v>
      </c>
      <c r="O108" s="137">
        <f t="shared" ca="1" si="38"/>
        <v>20959.7010466293</v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>
        <f t="shared" ca="1" si="26"/>
        <v>2000000</v>
      </c>
      <c r="D109" s="139">
        <f t="shared" ca="1" si="27"/>
        <v>2020019.4503459702</v>
      </c>
      <c r="E109" s="77">
        <f t="shared" ca="1" si="28"/>
        <v>1.0009725172985056E-2</v>
      </c>
      <c r="F109" s="137">
        <f t="shared" ca="1" si="29"/>
        <v>20019.450345970112</v>
      </c>
      <c r="G109" s="139">
        <f t="shared" ca="1" si="30"/>
        <v>2000000</v>
      </c>
      <c r="H109" s="77">
        <f t="shared" ca="1" si="31"/>
        <v>0</v>
      </c>
      <c r="I109" s="137">
        <f t="shared" ca="1" si="32"/>
        <v>0</v>
      </c>
      <c r="J109" s="139">
        <f t="shared" ca="1" si="33"/>
        <v>2020774.3637120142</v>
      </c>
      <c r="K109" s="77">
        <f t="shared" ca="1" si="34"/>
        <v>1.0387181856007037E-2</v>
      </c>
      <c r="L109" s="137">
        <f t="shared" ca="1" si="35"/>
        <v>20774.36371201407</v>
      </c>
      <c r="M109" s="139">
        <f t="shared" ca="1" si="36"/>
        <v>2000000</v>
      </c>
      <c r="N109" s="77">
        <f t="shared" ca="1" si="37"/>
        <v>0</v>
      </c>
      <c r="O109" s="137">
        <f t="shared" ca="1" si="38"/>
        <v>0</v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55" t="s">
        <v>284</v>
      </c>
      <c r="B129" s="257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48"/>
      <c r="B130" s="250"/>
      <c r="C130" s="136">
        <f ca="1">SUM(C98:C128)</f>
        <v>24000000</v>
      </c>
      <c r="D130" s="140">
        <f ca="1">SUM(D98:D128)</f>
        <v>24219527.913455948</v>
      </c>
      <c r="E130" s="79">
        <f ca="1">IFERROR(F130 / (SUM($C98:$C128) / COUNT($C98:$C128)), 0)</f>
        <v>0.10976395672797382</v>
      </c>
      <c r="F130" s="138">
        <f ca="1">SUM(F98:F128)</f>
        <v>219527.91345594762</v>
      </c>
      <c r="G130" s="140">
        <f ca="1">SUM(G98:G128)</f>
        <v>24061419.764118958</v>
      </c>
      <c r="H130" s="79">
        <f ca="1">IFERROR(I130 / (SUM($C98:$C128) / COUNT($C98:$C128)), 0)</f>
        <v>3.0709882059476685E-2</v>
      </c>
      <c r="I130" s="138">
        <f ca="1">SUM(I98:I128)</f>
        <v>61419.764118953368</v>
      </c>
      <c r="J130" s="140">
        <f ca="1">SUM(J98:J128)</f>
        <v>24092847.790990528</v>
      </c>
      <c r="K130" s="79">
        <f ca="1">IFERROR(L130 / (SUM($C98:$C128) / COUNT($C98:$C128)), 0)</f>
        <v>4.6423895495262567E-2</v>
      </c>
      <c r="L130" s="138">
        <f ca="1">SUM(L98:L128)</f>
        <v>92847.790990525129</v>
      </c>
      <c r="M130" s="140">
        <f ca="1">SUM(M98:M128)</f>
        <v>24227135.388022404</v>
      </c>
      <c r="N130" s="79">
        <f ca="1">IFERROR(O130 / (SUM($C98:$C128) / COUNT($C98:$C128)), 0)</f>
        <v>0.11356769401120138</v>
      </c>
      <c r="O130" s="138">
        <f ca="1">SUM(O98:O128)</f>
        <v>227135.38802240277</v>
      </c>
    </row>
    <row r="132" spans="1:15" ht="16.5" customHeight="1" thickBot="1"/>
    <row r="133" spans="1:15" ht="16.5" customHeight="1" thickBot="1">
      <c r="A133" s="227" t="str">
        <f>TEXT(투자전략!$G$1, "[$-ko-KR]yyyy년 mm월 ") &amp; "전일대비 상승률 Top20 월말결산"</f>
        <v>2021년 07월 전일대비 상승률 Top20 월말결산</v>
      </c>
      <c r="B133" s="228"/>
      <c r="C133" s="228"/>
      <c r="D133" s="228"/>
      <c r="E133" s="228"/>
      <c r="F133" s="228"/>
      <c r="G133" s="228"/>
      <c r="H133" s="228"/>
      <c r="I133" s="228"/>
      <c r="J133" s="228"/>
      <c r="K133" s="228"/>
      <c r="L133" s="228"/>
      <c r="M133" s="228"/>
      <c r="N133" s="228"/>
      <c r="O133" s="229"/>
    </row>
    <row r="134" spans="1:15" ht="16.5" customHeight="1" thickBot="1">
      <c r="A134" s="271" t="s">
        <v>285</v>
      </c>
      <c r="B134" s="248" t="s">
        <v>283</v>
      </c>
      <c r="C134" s="250"/>
      <c r="D134" s="248" t="s">
        <v>275</v>
      </c>
      <c r="E134" s="249"/>
      <c r="F134" s="250"/>
      <c r="G134" s="248" t="s">
        <v>276</v>
      </c>
      <c r="H134" s="249"/>
      <c r="I134" s="250"/>
      <c r="J134" s="248" t="s">
        <v>277</v>
      </c>
      <c r="K134" s="249"/>
      <c r="L134" s="250"/>
      <c r="M134" s="248" t="s">
        <v>278</v>
      </c>
      <c r="N134" s="249"/>
      <c r="O134" s="250"/>
    </row>
    <row r="135" spans="1:15" ht="16.5" customHeight="1" thickBot="1">
      <c r="A135" s="26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1882060.9312754085</v>
      </c>
      <c r="N143" s="76">
        <f t="shared" ca="1" si="50"/>
        <v>-5.8969534362295836E-2</v>
      </c>
      <c r="O143" s="141">
        <f t="shared" ca="1" si="51"/>
        <v>-117939.06872459171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>
        <f t="shared" ca="1" si="39"/>
        <v>2000000</v>
      </c>
      <c r="D144" s="139">
        <f t="shared" ca="1" si="40"/>
        <v>1949688.4626492164</v>
      </c>
      <c r="E144" s="77">
        <f t="shared" ca="1" si="41"/>
        <v>-2.5155768675391869E-2</v>
      </c>
      <c r="F144" s="137">
        <f t="shared" ca="1" si="42"/>
        <v>-50311.537350783728</v>
      </c>
      <c r="G144" s="139">
        <f t="shared" ca="1" si="43"/>
        <v>1913649.671076674</v>
      </c>
      <c r="H144" s="77">
        <f t="shared" ca="1" si="44"/>
        <v>-4.3175164461663064E-2</v>
      </c>
      <c r="I144" s="137">
        <f t="shared" ca="1" si="45"/>
        <v>-86350.32892332616</v>
      </c>
      <c r="J144" s="139">
        <f t="shared" ca="1" si="46"/>
        <v>1898378.1970432289</v>
      </c>
      <c r="K144" s="77">
        <f t="shared" ca="1" si="47"/>
        <v>-5.0810901478385573E-2</v>
      </c>
      <c r="L144" s="137">
        <f t="shared" ca="1" si="48"/>
        <v>-101621.80295677113</v>
      </c>
      <c r="M144" s="139">
        <f t="shared" ca="1" si="49"/>
        <v>1990082.7934930772</v>
      </c>
      <c r="N144" s="77">
        <f t="shared" ca="1" si="50"/>
        <v>-4.9586032534614435E-3</v>
      </c>
      <c r="O144" s="137">
        <f t="shared" ca="1" si="51"/>
        <v>-9917.206506922892</v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>
        <f t="shared" ca="1" si="39"/>
        <v>2000000</v>
      </c>
      <c r="D145" s="139">
        <f t="shared" ca="1" si="40"/>
        <v>2030214.6441247507</v>
      </c>
      <c r="E145" s="77">
        <f t="shared" ca="1" si="41"/>
        <v>1.510732206237549E-2</v>
      </c>
      <c r="F145" s="137">
        <f t="shared" ca="1" si="42"/>
        <v>30214.644124750983</v>
      </c>
      <c r="G145" s="139">
        <f t="shared" ca="1" si="43"/>
        <v>2014620.1510107589</v>
      </c>
      <c r="H145" s="77">
        <f t="shared" ca="1" si="44"/>
        <v>7.3100755053793487E-3</v>
      </c>
      <c r="I145" s="137">
        <f t="shared" ca="1" si="45"/>
        <v>14620.151010758704</v>
      </c>
      <c r="J145" s="139">
        <f t="shared" ca="1" si="46"/>
        <v>2024360.8756753341</v>
      </c>
      <c r="K145" s="77">
        <f t="shared" ca="1" si="47"/>
        <v>1.2180437837667007E-2</v>
      </c>
      <c r="L145" s="137">
        <f t="shared" ca="1" si="48"/>
        <v>24360.875675334017</v>
      </c>
      <c r="M145" s="139">
        <f t="shared" ca="1" si="49"/>
        <v>2030373.0274463466</v>
      </c>
      <c r="N145" s="77">
        <f t="shared" ca="1" si="50"/>
        <v>1.5186513723173247E-2</v>
      </c>
      <c r="O145" s="137">
        <f t="shared" ca="1" si="51"/>
        <v>30373.027446346496</v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>
        <f t="shared" ca="1" si="39"/>
        <v>2000000</v>
      </c>
      <c r="D146" s="139">
        <f t="shared" ca="1" si="40"/>
        <v>1958447.3136526833</v>
      </c>
      <c r="E146" s="77">
        <f t="shared" ca="1" si="41"/>
        <v>-2.0776343173658399E-2</v>
      </c>
      <c r="F146" s="137">
        <f t="shared" ca="1" si="42"/>
        <v>-41552.686347316798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1993612.3017781551</v>
      </c>
      <c r="K146" s="77">
        <f t="shared" ca="1" si="47"/>
        <v>-3.1938491109224296E-3</v>
      </c>
      <c r="L146" s="137">
        <f t="shared" ca="1" si="48"/>
        <v>-6387.6982218448593</v>
      </c>
      <c r="M146" s="139">
        <f t="shared" ca="1" si="49"/>
        <v>2007937.5725143214</v>
      </c>
      <c r="N146" s="77">
        <f t="shared" ca="1" si="50"/>
        <v>3.9687862571606575E-3</v>
      </c>
      <c r="O146" s="137">
        <f t="shared" ca="1" si="51"/>
        <v>7937.5725143213158</v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>
        <f t="shared" ca="1" si="39"/>
        <v>2000000</v>
      </c>
      <c r="D147" s="139">
        <f t="shared" ca="1" si="40"/>
        <v>2095621.3115535728</v>
      </c>
      <c r="E147" s="77">
        <f t="shared" ca="1" si="41"/>
        <v>4.781065577678624E-2</v>
      </c>
      <c r="F147" s="137">
        <f t="shared" ca="1" si="42"/>
        <v>95621.311553572523</v>
      </c>
      <c r="G147" s="139">
        <f t="shared" ca="1" si="43"/>
        <v>2000000</v>
      </c>
      <c r="H147" s="77">
        <f t="shared" ca="1" si="44"/>
        <v>0</v>
      </c>
      <c r="I147" s="137">
        <f t="shared" ca="1" si="45"/>
        <v>0</v>
      </c>
      <c r="J147" s="139">
        <f t="shared" ca="1" si="46"/>
        <v>2116110.9746637433</v>
      </c>
      <c r="K147" s="77">
        <f t="shared" ca="1" si="47"/>
        <v>5.8055487331871727E-2</v>
      </c>
      <c r="L147" s="137">
        <f t="shared" ca="1" si="48"/>
        <v>116110.97466374349</v>
      </c>
      <c r="M147" s="139">
        <f t="shared" ca="1" si="49"/>
        <v>2000000</v>
      </c>
      <c r="N147" s="77">
        <f t="shared" ca="1" si="50"/>
        <v>0</v>
      </c>
      <c r="O147" s="137">
        <f t="shared" ca="1" si="51"/>
        <v>0</v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55" t="s">
        <v>284</v>
      </c>
      <c r="B167" s="257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48"/>
      <c r="B168" s="250"/>
      <c r="C168" s="136">
        <f ca="1">SUM(C136:C166)</f>
        <v>24000000</v>
      </c>
      <c r="D168" s="140">
        <f ca="1">SUM(D136:D166)</f>
        <v>24303148.159303743</v>
      </c>
      <c r="E168" s="79">
        <f ca="1">IFERROR(F168 / (SUM($C136:$C166) / COUNT($C136:$C166)), 0)</f>
        <v>0.15157407965187228</v>
      </c>
      <c r="F168" s="138">
        <f ca="1">SUM(F136:F166)</f>
        <v>303148.15930374456</v>
      </c>
      <c r="G168" s="140">
        <f ca="1">SUM(G136:G166)</f>
        <v>24036050.326350495</v>
      </c>
      <c r="H168" s="79">
        <f ca="1">IFERROR(I168 / (SUM($C136:$C166) / COUNT($C136:$C166)), 0)</f>
        <v>1.8025163175245641E-2</v>
      </c>
      <c r="I168" s="138">
        <f ca="1">SUM(I136:I166)</f>
        <v>36050.326350491283</v>
      </c>
      <c r="J168" s="140">
        <f ca="1">SUM(J136:J166)</f>
        <v>24141033.548231818</v>
      </c>
      <c r="K168" s="79">
        <f ca="1">IFERROR(L168 / (SUM($C136:$C166) / COUNT($C136:$C166)), 0)</f>
        <v>7.0516774115908371E-2</v>
      </c>
      <c r="L168" s="138">
        <f ca="1">SUM(L136:L166)</f>
        <v>141033.54823181673</v>
      </c>
      <c r="M168" s="140">
        <f ca="1">SUM(M136:M166)</f>
        <v>24218723.057136398</v>
      </c>
      <c r="N168" s="79">
        <f ca="1">IFERROR(O168 / (SUM($C136:$C166) / COUNT($C136:$C166)), 0)</f>
        <v>0.10936152856819775</v>
      </c>
      <c r="O168" s="138">
        <f ca="1">SUM(O136:O166)</f>
        <v>218723.05713639551</v>
      </c>
    </row>
    <row r="170" spans="1:15" ht="16.5" customHeight="1" thickBot="1"/>
    <row r="171" spans="1:15" ht="16.5" customHeight="1" thickBot="1">
      <c r="A171" s="227" t="str">
        <f>TEXT(투자전략!$G$1, "[$-ko-KR]yyyy년 mm월 ") &amp; "[엽전코인] 전일대비 상승률 Bottom20 월말결산"</f>
        <v>2021년 07월 [엽전코인] 전일대비 상승률 Bottom20 월말결산</v>
      </c>
      <c r="B171" s="228"/>
      <c r="C171" s="228"/>
      <c r="D171" s="228"/>
      <c r="E171" s="228"/>
      <c r="F171" s="228"/>
      <c r="G171" s="228"/>
      <c r="H171" s="228"/>
      <c r="I171" s="228"/>
      <c r="J171" s="228"/>
      <c r="K171" s="228"/>
      <c r="L171" s="228"/>
      <c r="M171" s="228"/>
      <c r="N171" s="228"/>
      <c r="O171" s="229"/>
    </row>
    <row r="172" spans="1:15" ht="16.5" customHeight="1" thickBot="1">
      <c r="A172" s="271" t="s">
        <v>285</v>
      </c>
      <c r="B172" s="248" t="s">
        <v>283</v>
      </c>
      <c r="C172" s="250"/>
      <c r="D172" s="248" t="s">
        <v>275</v>
      </c>
      <c r="E172" s="249"/>
      <c r="F172" s="250"/>
      <c r="G172" s="248" t="s">
        <v>276</v>
      </c>
      <c r="H172" s="249"/>
      <c r="I172" s="250"/>
      <c r="J172" s="248" t="s">
        <v>277</v>
      </c>
      <c r="K172" s="249"/>
      <c r="L172" s="250"/>
      <c r="M172" s="248" t="s">
        <v>278</v>
      </c>
      <c r="N172" s="249"/>
      <c r="O172" s="250"/>
    </row>
    <row r="173" spans="1:15" ht="16.5" customHeight="1" thickBot="1">
      <c r="A173" s="26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1822999.8886032591</v>
      </c>
      <c r="N181" s="76">
        <f t="shared" ca="1" si="63"/>
        <v>-8.8500055698370522E-2</v>
      </c>
      <c r="O181" s="141">
        <f t="shared" ca="1" si="64"/>
        <v>-177000.11139674098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>
        <f t="shared" ca="1" si="52"/>
        <v>2000000</v>
      </c>
      <c r="D182" s="139">
        <f t="shared" ca="1" si="53"/>
        <v>1926572.387289698</v>
      </c>
      <c r="E182" s="77">
        <f t="shared" ca="1" si="54"/>
        <v>-3.6713806355150931E-2</v>
      </c>
      <c r="F182" s="137">
        <f t="shared" ca="1" si="55"/>
        <v>-73427.612710301866</v>
      </c>
      <c r="G182" s="139">
        <f t="shared" ca="1" si="56"/>
        <v>1867922.3716715432</v>
      </c>
      <c r="H182" s="77">
        <f t="shared" ca="1" si="57"/>
        <v>-6.6038814164228438E-2</v>
      </c>
      <c r="I182" s="137">
        <f t="shared" ca="1" si="58"/>
        <v>-132077.62832845689</v>
      </c>
      <c r="J182" s="139">
        <f t="shared" ca="1" si="59"/>
        <v>1850828.9752732811</v>
      </c>
      <c r="K182" s="77">
        <f t="shared" ca="1" si="60"/>
        <v>-7.4585512363359446E-2</v>
      </c>
      <c r="L182" s="137">
        <f t="shared" ca="1" si="61"/>
        <v>-149171.02472671887</v>
      </c>
      <c r="M182" s="139">
        <f t="shared" ca="1" si="62"/>
        <v>1920327.1573182901</v>
      </c>
      <c r="N182" s="77">
        <f t="shared" ca="1" si="63"/>
        <v>-3.983642134085498E-2</v>
      </c>
      <c r="O182" s="137">
        <f t="shared" ca="1" si="64"/>
        <v>-79672.842681709939</v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>
        <f t="shared" ca="1" si="52"/>
        <v>2000000</v>
      </c>
      <c r="D183" s="139">
        <f t="shared" ca="1" si="53"/>
        <v>2079704.2157086621</v>
      </c>
      <c r="E183" s="77">
        <f t="shared" ca="1" si="54"/>
        <v>3.985210785433109E-2</v>
      </c>
      <c r="F183" s="137">
        <f t="shared" ca="1" si="55"/>
        <v>79704.215708662203</v>
      </c>
      <c r="G183" s="139">
        <f t="shared" ca="1" si="56"/>
        <v>2072840.2703975171</v>
      </c>
      <c r="H183" s="77">
        <f t="shared" ca="1" si="57"/>
        <v>3.6420135198758453E-2</v>
      </c>
      <c r="I183" s="137">
        <f t="shared" ca="1" si="58"/>
        <v>72840.270397516899</v>
      </c>
      <c r="J183" s="139">
        <f t="shared" ca="1" si="59"/>
        <v>2077199.4683404071</v>
      </c>
      <c r="K183" s="77">
        <f t="shared" ca="1" si="60"/>
        <v>3.8599734170203487E-2</v>
      </c>
      <c r="L183" s="137">
        <f t="shared" ca="1" si="61"/>
        <v>77199.468340406995</v>
      </c>
      <c r="M183" s="139">
        <f t="shared" ca="1" si="62"/>
        <v>2063919.5212141254</v>
      </c>
      <c r="N183" s="77">
        <f t="shared" ca="1" si="63"/>
        <v>3.1959760607062696E-2</v>
      </c>
      <c r="O183" s="137">
        <f t="shared" ca="1" si="64"/>
        <v>63919.521214125409</v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>
        <f t="shared" ca="1" si="52"/>
        <v>2000000</v>
      </c>
      <c r="D184" s="139">
        <f t="shared" ca="1" si="53"/>
        <v>1964353.7257674343</v>
      </c>
      <c r="E184" s="77">
        <f t="shared" ca="1" si="54"/>
        <v>-1.7823137116282826E-2</v>
      </c>
      <c r="F184" s="137">
        <f t="shared" ca="1" si="55"/>
        <v>-35646.274232565651</v>
      </c>
      <c r="G184" s="139">
        <f t="shared" ca="1" si="56"/>
        <v>2000000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2021341.793428625</v>
      </c>
      <c r="K184" s="77">
        <f t="shared" ca="1" si="60"/>
        <v>1.0670896714312433E-2</v>
      </c>
      <c r="L184" s="137">
        <f t="shared" ca="1" si="61"/>
        <v>21341.793428624867</v>
      </c>
      <c r="M184" s="139">
        <f t="shared" ca="1" si="62"/>
        <v>2027072.4092787753</v>
      </c>
      <c r="N184" s="77">
        <f t="shared" ca="1" si="63"/>
        <v>1.3536204639387664E-2</v>
      </c>
      <c r="O184" s="137">
        <f t="shared" ca="1" si="64"/>
        <v>27072.409278775325</v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>
        <f t="shared" ca="1" si="52"/>
        <v>2000000</v>
      </c>
      <c r="D185" s="139">
        <f t="shared" ca="1" si="53"/>
        <v>2012102.1400972374</v>
      </c>
      <c r="E185" s="77">
        <f t="shared" ca="1" si="54"/>
        <v>6.051070048618731E-3</v>
      </c>
      <c r="F185" s="137">
        <f t="shared" ca="1" si="55"/>
        <v>12102.140097237463</v>
      </c>
      <c r="G185" s="139">
        <f t="shared" ca="1" si="56"/>
        <v>2000000</v>
      </c>
      <c r="H185" s="77">
        <f t="shared" ca="1" si="57"/>
        <v>0</v>
      </c>
      <c r="I185" s="137">
        <f t="shared" ca="1" si="58"/>
        <v>0</v>
      </c>
      <c r="J185" s="139">
        <f t="shared" ca="1" si="59"/>
        <v>2001285.7507051295</v>
      </c>
      <c r="K185" s="77">
        <f t="shared" ca="1" si="60"/>
        <v>6.428753525647594E-4</v>
      </c>
      <c r="L185" s="137">
        <f t="shared" ca="1" si="61"/>
        <v>1285.7507051295186</v>
      </c>
      <c r="M185" s="139">
        <f t="shared" ca="1" si="62"/>
        <v>2000000</v>
      </c>
      <c r="N185" s="77">
        <f t="shared" ca="1" si="63"/>
        <v>0</v>
      </c>
      <c r="O185" s="137">
        <f t="shared" ca="1" si="64"/>
        <v>0</v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55" t="s">
        <v>284</v>
      </c>
      <c r="B205" s="257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48"/>
      <c r="B206" s="250"/>
      <c r="C206" s="136">
        <f ca="1">SUM(C174:C204)</f>
        <v>24000000</v>
      </c>
      <c r="D206" s="140">
        <f ca="1">SUM(D174:D204)</f>
        <v>24270749.662679948</v>
      </c>
      <c r="E206" s="79">
        <f ca="1">IFERROR(F206 / (SUM($C174:$C204) / COUNT($C174:$C204)), 0)</f>
        <v>0.13537483133997452</v>
      </c>
      <c r="F206" s="138">
        <f ca="1">SUM(F174:F204)</f>
        <v>270749.66267994902</v>
      </c>
      <c r="G206" s="140">
        <f ca="1">SUM(G174:G204)</f>
        <v>24090452.789903115</v>
      </c>
      <c r="H206" s="79">
        <f ca="1">IFERROR(I206 / (SUM($C174:$C204) / COUNT($C174:$C204)), 0)</f>
        <v>4.5226394951557884E-2</v>
      </c>
      <c r="I206" s="138">
        <f ca="1">SUM(I174:I204)</f>
        <v>90452.789903115772</v>
      </c>
      <c r="J206" s="140">
        <f ca="1">SUM(J174:J204)</f>
        <v>24127015.528162457</v>
      </c>
      <c r="K206" s="79">
        <f ca="1">IFERROR(L206 / (SUM($C174:$C204) / COUNT($C174:$C204)), 0)</f>
        <v>6.3507764081227991E-2</v>
      </c>
      <c r="L206" s="138">
        <f ca="1">SUM(L174:L204)</f>
        <v>127015.52816245599</v>
      </c>
      <c r="M206" s="140">
        <f ca="1">SUM(M174:M204)</f>
        <v>24312721.796782274</v>
      </c>
      <c r="N206" s="79">
        <f ca="1">IFERROR(O206 / (SUM($C174:$C204) / COUNT($C174:$C204)), 0)</f>
        <v>0.15636089839113751</v>
      </c>
      <c r="O206" s="138">
        <f ca="1">SUM(O174:O204)</f>
        <v>312721.79678227502</v>
      </c>
    </row>
    <row r="208" spans="1:15" ht="16.5" customHeight="1" thickBot="1"/>
    <row r="209" spans="1:15" ht="16.5" customHeight="1" thickBot="1">
      <c r="A209" s="227" t="str">
        <f>TEXT(투자전략!$G$1, "[$-ko-KR]yyyy년 mm월 ") &amp; "[동전코인] 전일대비 상승률 Bottom20 월말결산"</f>
        <v>2021년 07월 [동전코인] 전일대비 상승률 Bottom20 월말결산</v>
      </c>
      <c r="B209" s="228"/>
      <c r="C209" s="228"/>
      <c r="D209" s="228"/>
      <c r="E209" s="228"/>
      <c r="F209" s="228"/>
      <c r="G209" s="228"/>
      <c r="H209" s="228"/>
      <c r="I209" s="228"/>
      <c r="J209" s="228"/>
      <c r="K209" s="228"/>
      <c r="L209" s="228"/>
      <c r="M209" s="228"/>
      <c r="N209" s="228"/>
      <c r="O209" s="229"/>
    </row>
    <row r="210" spans="1:15" ht="16.5" customHeight="1" thickBot="1">
      <c r="A210" s="271" t="s">
        <v>285</v>
      </c>
      <c r="B210" s="248" t="s">
        <v>283</v>
      </c>
      <c r="C210" s="250"/>
      <c r="D210" s="248" t="s">
        <v>275</v>
      </c>
      <c r="E210" s="249"/>
      <c r="F210" s="250"/>
      <c r="G210" s="248" t="s">
        <v>276</v>
      </c>
      <c r="H210" s="249"/>
      <c r="I210" s="250"/>
      <c r="J210" s="248" t="s">
        <v>277</v>
      </c>
      <c r="K210" s="249"/>
      <c r="L210" s="250"/>
      <c r="M210" s="248" t="s">
        <v>278</v>
      </c>
      <c r="N210" s="249"/>
      <c r="O210" s="250"/>
    </row>
    <row r="211" spans="1:15" ht="16.5" customHeight="1" thickBot="1">
      <c r="A211" s="26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1858992.4169925493</v>
      </c>
      <c r="N219" s="76">
        <f t="shared" ca="1" si="76"/>
        <v>-7.0503791503725349E-2</v>
      </c>
      <c r="O219" s="141">
        <f t="shared" ca="1" si="77"/>
        <v>-141007.58300745071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>
        <f t="shared" ca="1" si="65"/>
        <v>2000000</v>
      </c>
      <c r="D220" s="139">
        <f t="shared" ca="1" si="66"/>
        <v>2028794.8520409346</v>
      </c>
      <c r="E220" s="77">
        <f t="shared" ca="1" si="67"/>
        <v>1.4397426020467247E-2</v>
      </c>
      <c r="F220" s="137">
        <f t="shared" ca="1" si="68"/>
        <v>28794.852040934493</v>
      </c>
      <c r="G220" s="139">
        <f t="shared" ca="1" si="69"/>
        <v>1961409.1290078682</v>
      </c>
      <c r="H220" s="77">
        <f t="shared" ca="1" si="70"/>
        <v>-1.9295435496065792E-2</v>
      </c>
      <c r="I220" s="137">
        <f t="shared" ca="1" si="71"/>
        <v>-38590.870992131575</v>
      </c>
      <c r="J220" s="139">
        <f t="shared" ca="1" si="72"/>
        <v>1956389.2431644523</v>
      </c>
      <c r="K220" s="77">
        <f t="shared" ca="1" si="73"/>
        <v>-2.1805378417773906E-2</v>
      </c>
      <c r="L220" s="137">
        <f t="shared" ca="1" si="74"/>
        <v>-43610.756835547807</v>
      </c>
      <c r="M220" s="139">
        <f t="shared" ca="1" si="75"/>
        <v>1995364.1149059983</v>
      </c>
      <c r="N220" s="77">
        <f t="shared" ca="1" si="76"/>
        <v>-2.3179425470007892E-3</v>
      </c>
      <c r="O220" s="137">
        <f t="shared" ca="1" si="77"/>
        <v>-4635.8850940015764</v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>
        <f t="shared" ca="1" si="65"/>
        <v>2000000</v>
      </c>
      <c r="D221" s="139">
        <f t="shared" ca="1" si="66"/>
        <v>2056174.3181790777</v>
      </c>
      <c r="E221" s="77">
        <f t="shared" ca="1" si="67"/>
        <v>2.8087159089538748E-2</v>
      </c>
      <c r="F221" s="137">
        <f t="shared" ca="1" si="68"/>
        <v>56174.318179077505</v>
      </c>
      <c r="G221" s="139">
        <f t="shared" ca="1" si="69"/>
        <v>2032615.5104553124</v>
      </c>
      <c r="H221" s="77">
        <f t="shared" ca="1" si="70"/>
        <v>1.6307755227656328E-2</v>
      </c>
      <c r="I221" s="137">
        <f t="shared" ca="1" si="71"/>
        <v>32615.510455312666</v>
      </c>
      <c r="J221" s="139">
        <f t="shared" ca="1" si="72"/>
        <v>2039901.6395532032</v>
      </c>
      <c r="K221" s="77">
        <f t="shared" ca="1" si="73"/>
        <v>1.9950819776601642E-2</v>
      </c>
      <c r="L221" s="137">
        <f t="shared" ca="1" si="74"/>
        <v>39901.639553203291</v>
      </c>
      <c r="M221" s="139">
        <f t="shared" ca="1" si="75"/>
        <v>2039561.3707665601</v>
      </c>
      <c r="N221" s="77">
        <f t="shared" ca="1" si="76"/>
        <v>1.9780685383279963E-2</v>
      </c>
      <c r="O221" s="137">
        <f t="shared" ca="1" si="77"/>
        <v>39561.370766559921</v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>
        <f t="shared" ca="1" si="65"/>
        <v>2000000</v>
      </c>
      <c r="D222" s="139">
        <f t="shared" ca="1" si="66"/>
        <v>1984275.1908048841</v>
      </c>
      <c r="E222" s="77">
        <f t="shared" ca="1" si="67"/>
        <v>-7.8624045975579336E-3</v>
      </c>
      <c r="F222" s="137">
        <f t="shared" ca="1" si="68"/>
        <v>-15724.809195115871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2016807.4216029411</v>
      </c>
      <c r="K222" s="77">
        <f t="shared" ca="1" si="73"/>
        <v>8.4037108014705496E-3</v>
      </c>
      <c r="L222" s="137">
        <f t="shared" ca="1" si="74"/>
        <v>16807.4216029411</v>
      </c>
      <c r="M222" s="139">
        <f t="shared" ca="1" si="75"/>
        <v>2034868.424834972</v>
      </c>
      <c r="N222" s="77">
        <f t="shared" ca="1" si="76"/>
        <v>1.7434212417485894E-2</v>
      </c>
      <c r="O222" s="137">
        <f t="shared" ca="1" si="77"/>
        <v>34868.424834971796</v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>
        <f t="shared" ca="1" si="65"/>
        <v>2000000</v>
      </c>
      <c r="D223" s="139">
        <f t="shared" ca="1" si="66"/>
        <v>2002204.2777382135</v>
      </c>
      <c r="E223" s="77">
        <f t="shared" ca="1" si="67"/>
        <v>1.1021388691068005E-3</v>
      </c>
      <c r="F223" s="137">
        <f t="shared" ca="1" si="68"/>
        <v>2204.2777382136019</v>
      </c>
      <c r="G223" s="139">
        <f t="shared" ca="1" si="69"/>
        <v>2000000</v>
      </c>
      <c r="H223" s="77">
        <f t="shared" ca="1" si="70"/>
        <v>0</v>
      </c>
      <c r="I223" s="137">
        <f t="shared" ca="1" si="71"/>
        <v>0</v>
      </c>
      <c r="J223" s="139">
        <f t="shared" ca="1" si="72"/>
        <v>1973626.2094864603</v>
      </c>
      <c r="K223" s="77">
        <f t="shared" ca="1" si="73"/>
        <v>-1.3186895256769826E-2</v>
      </c>
      <c r="L223" s="137">
        <f t="shared" ca="1" si="74"/>
        <v>-26373.790513539654</v>
      </c>
      <c r="M223" s="139">
        <f t="shared" ca="1" si="75"/>
        <v>2000000</v>
      </c>
      <c r="N223" s="77">
        <f t="shared" ca="1" si="76"/>
        <v>0</v>
      </c>
      <c r="O223" s="137">
        <f t="shared" ca="1" si="77"/>
        <v>0</v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55" t="s">
        <v>284</v>
      </c>
      <c r="B243" s="257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48"/>
      <c r="B244" s="250"/>
      <c r="C244" s="136">
        <f ca="1">SUM(C212:C242)</f>
        <v>24000000</v>
      </c>
      <c r="D244" s="140">
        <f ca="1">SUM(D212:D242)</f>
        <v>24184834.7579115</v>
      </c>
      <c r="E244" s="79">
        <f ca="1">IFERROR(F244 / (SUM($C212:$C242) / COUNT($C212:$C242)), 0)</f>
        <v>8.9992384225592553E-2</v>
      </c>
      <c r="F244" s="138">
        <f ca="1">SUM(F212:F242)</f>
        <v>179984.76845118511</v>
      </c>
      <c r="G244" s="140">
        <f ca="1">SUM(G212:G242)</f>
        <v>23954428.029224709</v>
      </c>
      <c r="H244" s="79">
        <f ca="1">IFERROR(I244 / (SUM($C212:$C242) / COUNT($C212:$C242)), 0)</f>
        <v>-2.5687382913409846E-2</v>
      </c>
      <c r="I244" s="138">
        <f ca="1">SUM(I212:I242)</f>
        <v>-51374.76582681969</v>
      </c>
      <c r="J244" s="140">
        <f ca="1">SUM(J212:J242)</f>
        <v>23969521.598836929</v>
      </c>
      <c r="K244" s="79">
        <f ca="1">IFERROR(L244 / (SUM($C212:$C242) / COUNT($C212:$C242)), 0)</f>
        <v>-1.8204568290300347E-2</v>
      </c>
      <c r="L244" s="138">
        <f ca="1">SUM(L212:L242)</f>
        <v>-36409.136580600694</v>
      </c>
      <c r="M244" s="140">
        <f ca="1">SUM(M212:M242)</f>
        <v>24143733.589527979</v>
      </c>
      <c r="N244" s="79">
        <f ca="1">IFERROR(O244 / (SUM($C212:$C242) / COUNT($C212:$C242)), 0)</f>
        <v>6.8416138292148237E-2</v>
      </c>
      <c r="O244" s="138">
        <f ca="1">SUM(O212:O242)</f>
        <v>136832.27658429649</v>
      </c>
    </row>
    <row r="246" spans="1:15" ht="16.5" customHeight="1" thickBot="1"/>
    <row r="247" spans="1:15" ht="16.5" customHeight="1" thickBot="1">
      <c r="A247" s="227" t="str">
        <f>TEXT(투자전략!$G$1, "[$-ko-KR]yyyy년 mm월 ") &amp; "전일대비 상승률 Bottom20 월말결산"</f>
        <v>2021년 07월 전일대비 상승률 Bottom20 월말결산</v>
      </c>
      <c r="B247" s="228"/>
      <c r="C247" s="228"/>
      <c r="D247" s="228"/>
      <c r="E247" s="228"/>
      <c r="F247" s="228"/>
      <c r="G247" s="228"/>
      <c r="H247" s="228"/>
      <c r="I247" s="228"/>
      <c r="J247" s="228"/>
      <c r="K247" s="228"/>
      <c r="L247" s="228"/>
      <c r="M247" s="228"/>
      <c r="N247" s="228"/>
      <c r="O247" s="229"/>
    </row>
    <row r="248" spans="1:15" ht="16.5" customHeight="1" thickBot="1">
      <c r="A248" s="271" t="s">
        <v>285</v>
      </c>
      <c r="B248" s="248" t="s">
        <v>283</v>
      </c>
      <c r="C248" s="250"/>
      <c r="D248" s="248" t="s">
        <v>275</v>
      </c>
      <c r="E248" s="249"/>
      <c r="F248" s="250"/>
      <c r="G248" s="248" t="s">
        <v>276</v>
      </c>
      <c r="H248" s="249"/>
      <c r="I248" s="250"/>
      <c r="J248" s="248" t="s">
        <v>277</v>
      </c>
      <c r="K248" s="249"/>
      <c r="L248" s="250"/>
      <c r="M248" s="248" t="s">
        <v>278</v>
      </c>
      <c r="N248" s="249"/>
      <c r="O248" s="250"/>
    </row>
    <row r="249" spans="1:15" ht="16.5" customHeight="1" thickBot="1">
      <c r="A249" s="26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1810450.718095744</v>
      </c>
      <c r="N257" s="76">
        <f t="shared" ca="1" si="89"/>
        <v>-9.4774640952127925E-2</v>
      </c>
      <c r="O257" s="141">
        <f t="shared" ca="1" si="90"/>
        <v>-189549.28190425585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>
        <f t="shared" ca="1" si="78"/>
        <v>2000000</v>
      </c>
      <c r="D258" s="139">
        <f t="shared" ca="1" si="79"/>
        <v>1941327.9979481578</v>
      </c>
      <c r="E258" s="77">
        <f t="shared" ca="1" si="80"/>
        <v>-2.9336001025921044E-2</v>
      </c>
      <c r="F258" s="137">
        <f t="shared" ca="1" si="81"/>
        <v>-58672.002051842086</v>
      </c>
      <c r="G258" s="139">
        <f t="shared" ca="1" si="82"/>
        <v>1872475.7069406928</v>
      </c>
      <c r="H258" s="77">
        <f t="shared" ca="1" si="83"/>
        <v>-6.3762146529653577E-2</v>
      </c>
      <c r="I258" s="137">
        <f t="shared" ca="1" si="84"/>
        <v>-127524.29305930711</v>
      </c>
      <c r="J258" s="139">
        <f t="shared" ca="1" si="85"/>
        <v>1859789.6131532718</v>
      </c>
      <c r="K258" s="77">
        <f t="shared" ca="1" si="86"/>
        <v>-7.0105193423364076E-2</v>
      </c>
      <c r="L258" s="137">
        <f t="shared" ca="1" si="87"/>
        <v>-140210.38684672813</v>
      </c>
      <c r="M258" s="139">
        <f t="shared" ca="1" si="88"/>
        <v>1925790.6262550156</v>
      </c>
      <c r="N258" s="77">
        <f t="shared" ca="1" si="89"/>
        <v>-3.7104686872492285E-2</v>
      </c>
      <c r="O258" s="137">
        <f t="shared" ca="1" si="90"/>
        <v>-74209.373744984579</v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>
        <f t="shared" ca="1" si="78"/>
        <v>2000000</v>
      </c>
      <c r="D259" s="139">
        <f t="shared" ca="1" si="79"/>
        <v>2079757.2631038846</v>
      </c>
      <c r="E259" s="77">
        <f t="shared" ca="1" si="80"/>
        <v>3.9878631551942337E-2</v>
      </c>
      <c r="F259" s="137">
        <f t="shared" ca="1" si="81"/>
        <v>79757.263103884674</v>
      </c>
      <c r="G259" s="139">
        <f t="shared" ca="1" si="82"/>
        <v>2061105.8520746517</v>
      </c>
      <c r="H259" s="77">
        <f t="shared" ca="1" si="83"/>
        <v>3.0552926037325769E-2</v>
      </c>
      <c r="I259" s="137">
        <f t="shared" ca="1" si="84"/>
        <v>61105.852074651528</v>
      </c>
      <c r="J259" s="139">
        <f t="shared" ca="1" si="85"/>
        <v>2071226.5890964577</v>
      </c>
      <c r="K259" s="77">
        <f t="shared" ca="1" si="86"/>
        <v>3.5613294548228855E-2</v>
      </c>
      <c r="L259" s="137">
        <f t="shared" ca="1" si="87"/>
        <v>71226.589096457683</v>
      </c>
      <c r="M259" s="139">
        <f t="shared" ca="1" si="88"/>
        <v>2077908.4085334984</v>
      </c>
      <c r="N259" s="77">
        <f t="shared" ca="1" si="89"/>
        <v>3.8954204266749205E-2</v>
      </c>
      <c r="O259" s="137">
        <f t="shared" ca="1" si="90"/>
        <v>77908.408533498412</v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>
        <f t="shared" ca="1" si="78"/>
        <v>2000000</v>
      </c>
      <c r="D260" s="139">
        <f t="shared" ca="1" si="79"/>
        <v>1995527.1018571756</v>
      </c>
      <c r="E260" s="77">
        <f t="shared" ca="1" si="80"/>
        <v>-2.2364490714122062E-3</v>
      </c>
      <c r="F260" s="137">
        <f t="shared" ca="1" si="81"/>
        <v>-4472.898142824416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2033848.8458503329</v>
      </c>
      <c r="K260" s="77">
        <f t="shared" ca="1" si="86"/>
        <v>1.6924422925166476E-2</v>
      </c>
      <c r="L260" s="137">
        <f t="shared" ca="1" si="87"/>
        <v>33848.845850332946</v>
      </c>
      <c r="M260" s="139">
        <f t="shared" ca="1" si="88"/>
        <v>2041925.8895708334</v>
      </c>
      <c r="N260" s="77">
        <f t="shared" ca="1" si="89"/>
        <v>2.0962944785416611E-2</v>
      </c>
      <c r="O260" s="137">
        <f t="shared" ca="1" si="90"/>
        <v>41925.889570833235</v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>
        <f t="shared" ca="1" si="78"/>
        <v>2000000</v>
      </c>
      <c r="D261" s="139">
        <f t="shared" ca="1" si="79"/>
        <v>1991531.9416592673</v>
      </c>
      <c r="E261" s="77">
        <f t="shared" ca="1" si="80"/>
        <v>-4.2340291703663038E-3</v>
      </c>
      <c r="F261" s="137">
        <f t="shared" ca="1" si="81"/>
        <v>-8468.0583407326085</v>
      </c>
      <c r="G261" s="139">
        <f t="shared" ca="1" si="82"/>
        <v>2000000</v>
      </c>
      <c r="H261" s="77">
        <f t="shared" ca="1" si="83"/>
        <v>0</v>
      </c>
      <c r="I261" s="137">
        <f t="shared" ca="1" si="84"/>
        <v>0</v>
      </c>
      <c r="J261" s="139">
        <f t="shared" ca="1" si="85"/>
        <v>1960922.5782144549</v>
      </c>
      <c r="K261" s="77">
        <f t="shared" ca="1" si="86"/>
        <v>-1.9538710892772541E-2</v>
      </c>
      <c r="L261" s="137">
        <f t="shared" ca="1" si="87"/>
        <v>-39077.421785545084</v>
      </c>
      <c r="M261" s="139">
        <f t="shared" ca="1" si="88"/>
        <v>2000000</v>
      </c>
      <c r="N261" s="77">
        <f t="shared" ca="1" si="89"/>
        <v>0</v>
      </c>
      <c r="O261" s="137">
        <f t="shared" ca="1" si="90"/>
        <v>0</v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55" t="s">
        <v>284</v>
      </c>
      <c r="B281" s="257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48"/>
      <c r="B282" s="250"/>
      <c r="C282" s="136">
        <f ca="1">SUM(C250:C280)</f>
        <v>24000000</v>
      </c>
      <c r="D282" s="140">
        <f ca="1">SUM(D250:D280)</f>
        <v>24200719.713330895</v>
      </c>
      <c r="E282" s="79">
        <f ca="1">IFERROR(F282 / (SUM($C250:$C280) / COUNT($C250:$C280)), 0)</f>
        <v>9.7106639944280718E-2</v>
      </c>
      <c r="F282" s="138">
        <f ca="1">SUM(F250:F280)</f>
        <v>194213.27988856143</v>
      </c>
      <c r="G282" s="140">
        <f ca="1">SUM(G250:G280)</f>
        <v>23891730.948257275</v>
      </c>
      <c r="H282" s="79">
        <f ca="1">IFERROR(I282 / (SUM($C250:$C280) / COUNT($C250:$C280)), 0)</f>
        <v>-5.7732056131846322E-2</v>
      </c>
      <c r="I282" s="138">
        <f ca="1">SUM(I250:I280)</f>
        <v>-115464.11226369264</v>
      </c>
      <c r="J282" s="140">
        <f ca="1">SUM(J250:J280)</f>
        <v>23917551.186254676</v>
      </c>
      <c r="K282" s="79">
        <f ca="1">IFERROR(L282 / (SUM($C250:$C280) / COUNT($C250:$C280)), 0)</f>
        <v>-4.4882532118580676E-2</v>
      </c>
      <c r="L282" s="138">
        <f ca="1">SUM(L250:L280)</f>
        <v>-89765.06423716135</v>
      </c>
      <c r="M282" s="140">
        <f ca="1">SUM(M250:M280)</f>
        <v>24162261.505583603</v>
      </c>
      <c r="N282" s="79">
        <f ca="1">IFERROR(O282 / (SUM($C250:$C280) / COUNT($C250:$C280)), 0)</f>
        <v>7.7127433882633559E-2</v>
      </c>
      <c r="O282" s="138">
        <f ca="1">SUM(O250:O280)</f>
        <v>154254.86776526712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2387" priority="323">
      <formula>$E$54 &gt; 0</formula>
    </cfRule>
    <cfRule type="expression" dxfId="2386" priority="324">
      <formula>$E$54 = 0</formula>
    </cfRule>
    <cfRule type="expression" dxfId="2385" priority="325">
      <formula>$E$54 &lt; 0</formula>
    </cfRule>
  </conditionalFormatting>
  <conditionalFormatting sqref="G20:I21 H54:I54">
    <cfRule type="expression" dxfId="2384" priority="320">
      <formula>$H$54 &gt; 0</formula>
    </cfRule>
    <cfRule type="expression" dxfId="2383" priority="321">
      <formula>$H$54 = 0</formula>
    </cfRule>
    <cfRule type="expression" dxfId="2382" priority="322">
      <formula>$H$54 &lt; 0</formula>
    </cfRule>
  </conditionalFormatting>
  <conditionalFormatting sqref="J20:L21 K54:L54">
    <cfRule type="expression" dxfId="2381" priority="317">
      <formula>$K$54 &gt; 0</formula>
    </cfRule>
    <cfRule type="expression" dxfId="2380" priority="318">
      <formula>$K$54 = 0</formula>
    </cfRule>
    <cfRule type="expression" dxfId="2379" priority="319">
      <formula>$K$54 &lt; 0</formula>
    </cfRule>
  </conditionalFormatting>
  <conditionalFormatting sqref="M20:O21 N54:O54">
    <cfRule type="expression" dxfId="2378" priority="314">
      <formula>$N$54 &gt; 0</formula>
    </cfRule>
    <cfRule type="expression" dxfId="2377" priority="315">
      <formula>$N$54 = 0</formula>
    </cfRule>
    <cfRule type="expression" dxfId="2376" priority="316">
      <formula>$N$54 &lt; 0</formula>
    </cfRule>
  </conditionalFormatting>
  <conditionalFormatting sqref="D22:F52">
    <cfRule type="expression" dxfId="2375" priority="299">
      <formula>AND($E22 &gt; 0, ISNUMBER($E22))</formula>
    </cfRule>
    <cfRule type="expression" dxfId="2374" priority="300">
      <formula>AND($E22 = 0, ISNUMBER($E22))</formula>
    </cfRule>
    <cfRule type="expression" dxfId="2373" priority="301">
      <formula>AND($E22 &lt; 0, ISNUMBER($E22))</formula>
    </cfRule>
  </conditionalFormatting>
  <conditionalFormatting sqref="G22:I52">
    <cfRule type="expression" dxfId="2372" priority="296">
      <formula>AND($H22 &gt; 0, ISNUMBER($H22))</formula>
    </cfRule>
    <cfRule type="expression" dxfId="2371" priority="297">
      <formula>AND($H22 = 0, ISNUMBER($H22))</formula>
    </cfRule>
    <cfRule type="expression" dxfId="2370" priority="298">
      <formula>AND($H22 &lt; 0, ISNUMBER($H22))</formula>
    </cfRule>
  </conditionalFormatting>
  <conditionalFormatting sqref="J22:L52">
    <cfRule type="expression" dxfId="2369" priority="293">
      <formula>AND($K22 &gt; 0, ISNUMBER($K22))</formula>
    </cfRule>
    <cfRule type="expression" dxfId="2368" priority="294">
      <formula>AND($K22 = 0, ISNUMBER($K22))</formula>
    </cfRule>
    <cfRule type="expression" dxfId="2367" priority="295">
      <formula>AND($K22 &lt; 0, ISNUMBER($K22))</formula>
    </cfRule>
  </conditionalFormatting>
  <conditionalFormatting sqref="M22:O52">
    <cfRule type="expression" dxfId="2366" priority="290">
      <formula>AND($N22 &gt; 0, ISNUMBER($N22))</formula>
    </cfRule>
    <cfRule type="expression" dxfId="2365" priority="291">
      <formula>AND($N22 = 0, ISNUMBER($N22))</formula>
    </cfRule>
    <cfRule type="expression" dxfId="2364" priority="292">
      <formula>AND($N22 &lt; 0, ISNUMBER($N22))</formula>
    </cfRule>
  </conditionalFormatting>
  <conditionalFormatting sqref="D58:F59 E92:F92">
    <cfRule type="expression" dxfId="2363" priority="287">
      <formula>$E$92 &gt; 0</formula>
    </cfRule>
    <cfRule type="expression" dxfId="2362" priority="288">
      <formula>$E$92 = 0</formula>
    </cfRule>
    <cfRule type="expression" dxfId="2361" priority="289">
      <formula>$E$92 &lt; 0</formula>
    </cfRule>
  </conditionalFormatting>
  <conditionalFormatting sqref="G58:I59 H92:I92">
    <cfRule type="expression" dxfId="2360" priority="284">
      <formula>$H$92 &gt; 0</formula>
    </cfRule>
    <cfRule type="expression" dxfId="2359" priority="285">
      <formula>$H$92 = 0</formula>
    </cfRule>
    <cfRule type="expression" dxfId="2358" priority="286">
      <formula>$H$92 &lt; 0</formula>
    </cfRule>
  </conditionalFormatting>
  <conditionalFormatting sqref="J58:L59 K92:L92">
    <cfRule type="expression" dxfId="2357" priority="281">
      <formula>$K$92 &gt; 0</formula>
    </cfRule>
    <cfRule type="expression" dxfId="2356" priority="282">
      <formula>$K$92 = 0</formula>
    </cfRule>
    <cfRule type="expression" dxfId="2355" priority="283">
      <formula>$K$92 &lt; 0</formula>
    </cfRule>
  </conditionalFormatting>
  <conditionalFormatting sqref="M58:O59 N92:O92">
    <cfRule type="expression" dxfId="2354" priority="278">
      <formula>$N$92 &gt; 0</formula>
    </cfRule>
    <cfRule type="expression" dxfId="2353" priority="279">
      <formula>$N$92 = 0</formula>
    </cfRule>
    <cfRule type="expression" dxfId="2352" priority="280">
      <formula>$N$92 &lt; 0</formula>
    </cfRule>
  </conditionalFormatting>
  <conditionalFormatting sqref="D60:F90">
    <cfRule type="expression" dxfId="2351" priority="275">
      <formula>AND($E60 &gt; 0, ISNUMBER($E60))</formula>
    </cfRule>
    <cfRule type="expression" dxfId="2350" priority="276">
      <formula>AND($E60 = 0, ISNUMBER($E60))</formula>
    </cfRule>
    <cfRule type="expression" dxfId="2349" priority="277">
      <formula>AND($E60 &lt; 0, ISNUMBER($E60))</formula>
    </cfRule>
  </conditionalFormatting>
  <conditionalFormatting sqref="G60:I90">
    <cfRule type="expression" dxfId="2348" priority="272">
      <formula>AND($H60 &gt; 0, ISNUMBER($H60))</formula>
    </cfRule>
    <cfRule type="expression" dxfId="2347" priority="273">
      <formula>AND($H60 = 0, ISNUMBER($H60))</formula>
    </cfRule>
    <cfRule type="expression" dxfId="2346" priority="274">
      <formula>AND($H60 &lt; 0, ISNUMBER($H60))</formula>
    </cfRule>
  </conditionalFormatting>
  <conditionalFormatting sqref="J60:L90">
    <cfRule type="expression" dxfId="2345" priority="269">
      <formula>AND($K60 &gt; 0, ISNUMBER($K60))</formula>
    </cfRule>
    <cfRule type="expression" dxfId="2344" priority="270">
      <formula>AND($K60 = 0, ISNUMBER($K60))</formula>
    </cfRule>
    <cfRule type="expression" dxfId="2343" priority="271">
      <formula>AND($K60 &lt; 0, ISNUMBER($K60))</formula>
    </cfRule>
  </conditionalFormatting>
  <conditionalFormatting sqref="M60:O90">
    <cfRule type="expression" dxfId="2342" priority="266">
      <formula>AND($N60 &gt; 0, ISNUMBER($N60))</formula>
    </cfRule>
    <cfRule type="expression" dxfId="2341" priority="267">
      <formula>AND($N60 = 0, ISNUMBER($N60))</formula>
    </cfRule>
    <cfRule type="expression" dxfId="2340" priority="268">
      <formula>AND($N60 &lt; 0, ISNUMBER($N60))</formula>
    </cfRule>
  </conditionalFormatting>
  <conditionalFormatting sqref="D96:F97 E130:F130">
    <cfRule type="expression" dxfId="2339" priority="263">
      <formula>$E$130 &gt; 0</formula>
    </cfRule>
    <cfRule type="expression" dxfId="2338" priority="264">
      <formula>$E$130 = 0</formula>
    </cfRule>
    <cfRule type="expression" dxfId="2337" priority="265">
      <formula>$E$130 &lt; 0</formula>
    </cfRule>
  </conditionalFormatting>
  <conditionalFormatting sqref="G96:I97 H130:I130">
    <cfRule type="expression" dxfId="2336" priority="260">
      <formula>$H$130 &gt; 0</formula>
    </cfRule>
    <cfRule type="expression" dxfId="2335" priority="261">
      <formula>$H$130 = 0</formula>
    </cfRule>
    <cfRule type="expression" dxfId="2334" priority="262">
      <formula>$H$130 &lt; 0</formula>
    </cfRule>
  </conditionalFormatting>
  <conditionalFormatting sqref="J96:L97 K130:L130">
    <cfRule type="expression" dxfId="2333" priority="257">
      <formula>$K$130 &gt; 0</formula>
    </cfRule>
    <cfRule type="expression" dxfId="2332" priority="258">
      <formula>$K$130 = 0</formula>
    </cfRule>
    <cfRule type="expression" dxfId="2331" priority="259">
      <formula>$K$130 &lt; 0</formula>
    </cfRule>
  </conditionalFormatting>
  <conditionalFormatting sqref="M96:O97 N130:O130">
    <cfRule type="expression" dxfId="2330" priority="254">
      <formula>$N$130 &gt; 0</formula>
    </cfRule>
    <cfRule type="expression" dxfId="2329" priority="255">
      <formula>$N$130 = 0</formula>
    </cfRule>
    <cfRule type="expression" dxfId="2328" priority="256">
      <formula>$N$130 &lt; 0</formula>
    </cfRule>
  </conditionalFormatting>
  <conditionalFormatting sqref="D98:F128">
    <cfRule type="expression" dxfId="2327" priority="251">
      <formula>AND($E98 &gt; 0, ISNUMBER($E98))</formula>
    </cfRule>
    <cfRule type="expression" dxfId="2326" priority="252">
      <formula>AND($E98 = 0, ISNUMBER($E98))</formula>
    </cfRule>
    <cfRule type="expression" dxfId="2325" priority="253">
      <formula>AND($E98 &lt; 0, ISNUMBER($E98))</formula>
    </cfRule>
  </conditionalFormatting>
  <conditionalFormatting sqref="G98:I128">
    <cfRule type="expression" dxfId="2324" priority="248">
      <formula>AND($H98 &gt; 0, ISNUMBER($H98))</formula>
    </cfRule>
    <cfRule type="expression" dxfId="2323" priority="249">
      <formula>AND($H98 = 0, ISNUMBER($H98))</formula>
    </cfRule>
    <cfRule type="expression" dxfId="2322" priority="250">
      <formula>AND($H98 &lt; 0, ISNUMBER($H98))</formula>
    </cfRule>
  </conditionalFormatting>
  <conditionalFormatting sqref="J98:L128">
    <cfRule type="expression" dxfId="2321" priority="245">
      <formula>AND($K98 &gt; 0, ISNUMBER($K98))</formula>
    </cfRule>
    <cfRule type="expression" dxfId="2320" priority="246">
      <formula>AND($K98 = 0, ISNUMBER($K98))</formula>
    </cfRule>
    <cfRule type="expression" dxfId="2319" priority="247">
      <formula>AND($K98 &lt; 0, ISNUMBER($K98))</formula>
    </cfRule>
  </conditionalFormatting>
  <conditionalFormatting sqref="M98:O128">
    <cfRule type="expression" dxfId="2318" priority="242">
      <formula>AND($N98 &gt; 0, ISNUMBER($N98))</formula>
    </cfRule>
    <cfRule type="expression" dxfId="2317" priority="243">
      <formula>AND($N98 = 0, ISNUMBER($N98))</formula>
    </cfRule>
    <cfRule type="expression" dxfId="2316" priority="244">
      <formula>AND($N98 &lt; 0, ISNUMBER($N98))</formula>
    </cfRule>
  </conditionalFormatting>
  <conditionalFormatting sqref="D134:F135 E168:F168">
    <cfRule type="expression" dxfId="2315" priority="239">
      <formula>$E$168 &gt; 0</formula>
    </cfRule>
    <cfRule type="expression" dxfId="2314" priority="240">
      <formula>$E$168 = 0</formula>
    </cfRule>
    <cfRule type="expression" dxfId="2313" priority="241">
      <formula>$E$168 &lt; 0</formula>
    </cfRule>
  </conditionalFormatting>
  <conditionalFormatting sqref="G134:I135 H168:I168">
    <cfRule type="expression" dxfId="2312" priority="236">
      <formula>$H$168 &gt; 0</formula>
    </cfRule>
    <cfRule type="expression" dxfId="2311" priority="237">
      <formula>$H$168 = 0</formula>
    </cfRule>
    <cfRule type="expression" dxfId="2310" priority="238">
      <formula>$H$168 &lt; 0</formula>
    </cfRule>
  </conditionalFormatting>
  <conditionalFormatting sqref="J134:L135 K168:L168">
    <cfRule type="expression" dxfId="2309" priority="233">
      <formula>$K$168 &gt; 0</formula>
    </cfRule>
    <cfRule type="expression" dxfId="2308" priority="234">
      <formula>$K$168 = 0</formula>
    </cfRule>
    <cfRule type="expression" dxfId="2307" priority="235">
      <formula>$K$168 &lt; 0</formula>
    </cfRule>
  </conditionalFormatting>
  <conditionalFormatting sqref="M134:O135 N168:O168">
    <cfRule type="expression" dxfId="2306" priority="230">
      <formula>$N$168 &gt; 0</formula>
    </cfRule>
    <cfRule type="expression" dxfId="2305" priority="231">
      <formula>$N$168 = 0</formula>
    </cfRule>
    <cfRule type="expression" dxfId="2304" priority="232">
      <formula>$N$168 &lt; 0</formula>
    </cfRule>
  </conditionalFormatting>
  <conditionalFormatting sqref="D136:F166">
    <cfRule type="expression" dxfId="2303" priority="227">
      <formula>AND($E136 &gt; 0, ISNUMBER($E136))</formula>
    </cfRule>
    <cfRule type="expression" dxfId="2302" priority="228">
      <formula>AND($E136 = 0, ISNUMBER($E136))</formula>
    </cfRule>
    <cfRule type="expression" dxfId="2301" priority="229">
      <formula>AND($E136 &lt; 0, ISNUMBER($E136))</formula>
    </cfRule>
  </conditionalFormatting>
  <conditionalFormatting sqref="G136:I166">
    <cfRule type="expression" dxfId="2300" priority="224">
      <formula>AND($H136 &gt; 0, ISNUMBER($H136))</formula>
    </cfRule>
    <cfRule type="expression" dxfId="2299" priority="225">
      <formula>AND($H136 = 0, ISNUMBER($H136))</formula>
    </cfRule>
    <cfRule type="expression" dxfId="2298" priority="226">
      <formula>AND($H136 &lt; 0, ISNUMBER($H136))</formula>
    </cfRule>
  </conditionalFormatting>
  <conditionalFormatting sqref="J136:L166">
    <cfRule type="expression" dxfId="2297" priority="221">
      <formula>AND($K136 &gt; 0, ISNUMBER($K136))</formula>
    </cfRule>
    <cfRule type="expression" dxfId="2296" priority="222">
      <formula>AND($K136 = 0, ISNUMBER($K136))</formula>
    </cfRule>
    <cfRule type="expression" dxfId="2295" priority="223">
      <formula>AND($K136 &lt; 0, ISNUMBER($K136))</formula>
    </cfRule>
  </conditionalFormatting>
  <conditionalFormatting sqref="M136:O166">
    <cfRule type="expression" dxfId="2294" priority="218">
      <formula>AND($N136 &gt; 0, ISNUMBER($N136))</formula>
    </cfRule>
    <cfRule type="expression" dxfId="2293" priority="219">
      <formula>AND($N136 = 0, ISNUMBER($N136))</formula>
    </cfRule>
    <cfRule type="expression" dxfId="2292" priority="220">
      <formula>AND($N136 &lt; 0, ISNUMBER($N136))</formula>
    </cfRule>
  </conditionalFormatting>
  <conditionalFormatting sqref="D172:F173 E206:F206">
    <cfRule type="expression" dxfId="2291" priority="215">
      <formula>$E$206 &gt; 0</formula>
    </cfRule>
    <cfRule type="expression" dxfId="2290" priority="216">
      <formula>$E$206 = 0</formula>
    </cfRule>
    <cfRule type="expression" dxfId="2289" priority="217">
      <formula>$E$206 &lt; 0</formula>
    </cfRule>
  </conditionalFormatting>
  <conditionalFormatting sqref="G172:I173 H206:I206">
    <cfRule type="expression" dxfId="2288" priority="212">
      <formula>$H$206 &gt; 0</formula>
    </cfRule>
    <cfRule type="expression" dxfId="2287" priority="213">
      <formula>$H$206 = 0</formula>
    </cfRule>
    <cfRule type="expression" dxfId="2286" priority="214">
      <formula>$H$206 &lt; 0</formula>
    </cfRule>
  </conditionalFormatting>
  <conditionalFormatting sqref="J172:L173 K206:L206">
    <cfRule type="expression" dxfId="2285" priority="209">
      <formula>$K$206 &gt; 0</formula>
    </cfRule>
    <cfRule type="expression" dxfId="2284" priority="210">
      <formula>$K$206 = 0</formula>
    </cfRule>
    <cfRule type="expression" dxfId="2283" priority="211">
      <formula>$K$206 &lt; 0</formula>
    </cfRule>
  </conditionalFormatting>
  <conditionalFormatting sqref="M172:O173 N206:O206">
    <cfRule type="expression" dxfId="2282" priority="206">
      <formula>$N$206 &gt; 0</formula>
    </cfRule>
    <cfRule type="expression" dxfId="2281" priority="207">
      <formula>$N$206 = 0</formula>
    </cfRule>
    <cfRule type="expression" dxfId="2280" priority="208">
      <formula>$N$206 &lt; 0</formula>
    </cfRule>
  </conditionalFormatting>
  <conditionalFormatting sqref="D174:F204">
    <cfRule type="expression" dxfId="2279" priority="203">
      <formula>AND($E174 &gt; 0, ISNUMBER($E174))</formula>
    </cfRule>
    <cfRule type="expression" dxfId="2278" priority="204">
      <formula>AND($E174 = 0, ISNUMBER($E174))</formula>
    </cfRule>
    <cfRule type="expression" dxfId="2277" priority="205">
      <formula>AND($E174 &lt; 0, ISNUMBER($E174))</formula>
    </cfRule>
  </conditionalFormatting>
  <conditionalFormatting sqref="G174:I204">
    <cfRule type="expression" dxfId="2276" priority="200">
      <formula>AND($H174 &gt; 0, ISNUMBER($H174))</formula>
    </cfRule>
    <cfRule type="expression" dxfId="2275" priority="201">
      <formula>AND($H174 = 0, ISNUMBER($H174))</formula>
    </cfRule>
    <cfRule type="expression" dxfId="2274" priority="202">
      <formula>AND($H174 &lt; 0, ISNUMBER($H174))</formula>
    </cfRule>
  </conditionalFormatting>
  <conditionalFormatting sqref="J174:L204">
    <cfRule type="expression" dxfId="2273" priority="197">
      <formula>AND($K174 &gt; 0, ISNUMBER($K174))</formula>
    </cfRule>
    <cfRule type="expression" dxfId="2272" priority="198">
      <formula>AND($K174 = 0, ISNUMBER($K174))</formula>
    </cfRule>
    <cfRule type="expression" dxfId="2271" priority="199">
      <formula>AND($K174 &lt; 0, ISNUMBER($K174))</formula>
    </cfRule>
  </conditionalFormatting>
  <conditionalFormatting sqref="M174:O204">
    <cfRule type="expression" dxfId="2270" priority="194">
      <formula>AND($N174 &gt; 0, ISNUMBER($N174))</formula>
    </cfRule>
    <cfRule type="expression" dxfId="2269" priority="195">
      <formula>AND($N174 = 0, ISNUMBER($N174))</formula>
    </cfRule>
    <cfRule type="expression" dxfId="2268" priority="196">
      <formula>AND($N174 &lt; 0, ISNUMBER($N174))</formula>
    </cfRule>
  </conditionalFormatting>
  <conditionalFormatting sqref="D210:F211 E244:F244">
    <cfRule type="expression" dxfId="2267" priority="191">
      <formula>$E$244 &gt; 0</formula>
    </cfRule>
    <cfRule type="expression" dxfId="2266" priority="192">
      <formula>$E$244 = 0</formula>
    </cfRule>
    <cfRule type="expression" dxfId="2265" priority="193">
      <formula>$E$244 &lt; 0</formula>
    </cfRule>
  </conditionalFormatting>
  <conditionalFormatting sqref="G210:I211 H244:I244">
    <cfRule type="expression" dxfId="2264" priority="188">
      <formula>$H$244 &gt; 0</formula>
    </cfRule>
    <cfRule type="expression" dxfId="2263" priority="189">
      <formula>$H$244 = 0</formula>
    </cfRule>
    <cfRule type="expression" dxfId="2262" priority="190">
      <formula>$H$244 &lt; 0</formula>
    </cfRule>
  </conditionalFormatting>
  <conditionalFormatting sqref="J210:L211 K244:L244">
    <cfRule type="expression" dxfId="2261" priority="185">
      <formula>$K$244 &gt; 0</formula>
    </cfRule>
    <cfRule type="expression" dxfId="2260" priority="186">
      <formula>$K$244 = 0</formula>
    </cfRule>
    <cfRule type="expression" dxfId="2259" priority="187">
      <formula>$K$244 &lt; 0</formula>
    </cfRule>
  </conditionalFormatting>
  <conditionalFormatting sqref="M210:O211 N244:O244">
    <cfRule type="expression" dxfId="2258" priority="182">
      <formula>$N$244 &gt; 0</formula>
    </cfRule>
    <cfRule type="expression" dxfId="2257" priority="183">
      <formula>$N$244 = 0</formula>
    </cfRule>
    <cfRule type="expression" dxfId="2256" priority="184">
      <formula>$N$244 &lt; 0</formula>
    </cfRule>
  </conditionalFormatting>
  <conditionalFormatting sqref="D212:F242">
    <cfRule type="expression" dxfId="2255" priority="179">
      <formula>AND($E212 &gt; 0, ISNUMBER($E212))</formula>
    </cfRule>
    <cfRule type="expression" dxfId="2254" priority="180">
      <formula>AND($E212 = 0, ISNUMBER($E212))</formula>
    </cfRule>
    <cfRule type="expression" dxfId="2253" priority="181">
      <formula>AND($E212 &lt; 0, ISNUMBER($E212))</formula>
    </cfRule>
  </conditionalFormatting>
  <conditionalFormatting sqref="G212:I242">
    <cfRule type="expression" dxfId="2252" priority="176">
      <formula>AND($H212 &gt; 0, ISNUMBER($H212))</formula>
    </cfRule>
    <cfRule type="expression" dxfId="2251" priority="177">
      <formula>AND($H212 = 0, ISNUMBER($H212))</formula>
    </cfRule>
    <cfRule type="expression" dxfId="2250" priority="178">
      <formula>AND($H212 &lt; 0, ISNUMBER($H212))</formula>
    </cfRule>
  </conditionalFormatting>
  <conditionalFormatting sqref="J212:L242">
    <cfRule type="expression" dxfId="2249" priority="173">
      <formula>AND($K212 &gt; 0, ISNUMBER($K212))</formula>
    </cfRule>
    <cfRule type="expression" dxfId="2248" priority="174">
      <formula>AND($K212 = 0, ISNUMBER($K212))</formula>
    </cfRule>
    <cfRule type="expression" dxfId="2247" priority="175">
      <formula>AND($K212 &lt; 0, ISNUMBER($K212))</formula>
    </cfRule>
  </conditionalFormatting>
  <conditionalFormatting sqref="M212:O242">
    <cfRule type="expression" dxfId="2246" priority="170">
      <formula>AND($N212 &gt; 0, ISNUMBER($N212))</formula>
    </cfRule>
    <cfRule type="expression" dxfId="2245" priority="171">
      <formula>AND($N212 = 0, ISNUMBER($N212))</formula>
    </cfRule>
    <cfRule type="expression" dxfId="2244" priority="172">
      <formula>AND($N212 &lt; 0, ISNUMBER($N212))</formula>
    </cfRule>
  </conditionalFormatting>
  <conditionalFormatting sqref="D248:F249 E282:F282">
    <cfRule type="expression" dxfId="2243" priority="167">
      <formula>$E$282 &gt; 0</formula>
    </cfRule>
    <cfRule type="expression" dxfId="2242" priority="168">
      <formula>$E$282 = 0</formula>
    </cfRule>
    <cfRule type="expression" dxfId="2241" priority="169">
      <formula>$E$282 &lt; 0</formula>
    </cfRule>
  </conditionalFormatting>
  <conditionalFormatting sqref="G248:I249 H282:I282">
    <cfRule type="expression" dxfId="2240" priority="164">
      <formula>$H$282 &gt; 0</formula>
    </cfRule>
    <cfRule type="expression" dxfId="2239" priority="165">
      <formula>$H$282 = 0</formula>
    </cfRule>
    <cfRule type="expression" dxfId="2238" priority="166">
      <formula>$H$282 &lt; 0</formula>
    </cfRule>
  </conditionalFormatting>
  <conditionalFormatting sqref="J248:L249 K282:L282">
    <cfRule type="expression" dxfId="2237" priority="161">
      <formula>$K$282 &gt; 0</formula>
    </cfRule>
    <cfRule type="expression" dxfId="2236" priority="162">
      <formula>$K$282 = 0</formula>
    </cfRule>
    <cfRule type="expression" dxfId="2235" priority="163">
      <formula>$K$282 &lt; 0</formula>
    </cfRule>
  </conditionalFormatting>
  <conditionalFormatting sqref="M248:O249 N282:O282">
    <cfRule type="expression" dxfId="2234" priority="158">
      <formula>$N$282 &gt; 0</formula>
    </cfRule>
    <cfRule type="expression" dxfId="2233" priority="159">
      <formula>$N$282 = 0</formula>
    </cfRule>
    <cfRule type="expression" dxfId="2232" priority="160">
      <formula>$N$282 &lt; 0</formula>
    </cfRule>
  </conditionalFormatting>
  <conditionalFormatting sqref="D250:F280">
    <cfRule type="expression" dxfId="2231" priority="155">
      <formula>AND($E250 &gt; 0, ISNUMBER($E250))</formula>
    </cfRule>
    <cfRule type="expression" dxfId="2230" priority="156">
      <formula>AND($E250 = 0, ISNUMBER($E250))</formula>
    </cfRule>
    <cfRule type="expression" dxfId="2229" priority="157">
      <formula>AND($E250 &lt; 0, ISNUMBER($E250))</formula>
    </cfRule>
  </conditionalFormatting>
  <conditionalFormatting sqref="G250:I280">
    <cfRule type="expression" dxfId="2228" priority="152">
      <formula>AND($H250 &gt; 0, ISNUMBER($H250))</formula>
    </cfRule>
    <cfRule type="expression" dxfId="2227" priority="153">
      <formula>AND($H250 = 0, ISNUMBER($H250))</formula>
    </cfRule>
    <cfRule type="expression" dxfId="2226" priority="154">
      <formula>AND($H250 &lt; 0, ISNUMBER($H250))</formula>
    </cfRule>
  </conditionalFormatting>
  <conditionalFormatting sqref="J250:L280">
    <cfRule type="expression" dxfId="2225" priority="149">
      <formula>AND($K250 &gt; 0, ISNUMBER($K250))</formula>
    </cfRule>
    <cfRule type="expression" dxfId="2224" priority="150">
      <formula>AND($K250 = 0, ISNUMBER($K250))</formula>
    </cfRule>
    <cfRule type="expression" dxfId="2223" priority="151">
      <formula>AND($K250 &lt; 0, ISNUMBER($K250))</formula>
    </cfRule>
  </conditionalFormatting>
  <conditionalFormatting sqref="M250:O280">
    <cfRule type="expression" dxfId="2222" priority="146">
      <formula>AND($N250 &gt; 0, ISNUMBER($N250))</formula>
    </cfRule>
    <cfRule type="expression" dxfId="2221" priority="147">
      <formula>AND($N250 = 0, ISNUMBER($N250))</formula>
    </cfRule>
    <cfRule type="expression" dxfId="2220" priority="148">
      <formula>AND($N250 &lt; 0, ISNUMBER($N250))</formula>
    </cfRule>
  </conditionalFormatting>
  <conditionalFormatting sqref="D5:F6">
    <cfRule type="expression" dxfId="2219" priority="143">
      <formula>$F$130 &gt; 0</formula>
    </cfRule>
    <cfRule type="expression" dxfId="2218" priority="144">
      <formula>$F$130 = 0</formula>
    </cfRule>
    <cfRule type="expression" dxfId="2217" priority="145">
      <formula>$F$130 &lt; 0</formula>
    </cfRule>
  </conditionalFormatting>
  <conditionalFormatting sqref="D7:F8">
    <cfRule type="expression" dxfId="2216" priority="140">
      <formula>$F$206 &gt; 0</formula>
    </cfRule>
    <cfRule type="expression" dxfId="2215" priority="141">
      <formula>$F$206 = 0</formula>
    </cfRule>
    <cfRule type="expression" dxfId="2214" priority="142">
      <formula>$F$206 &lt; 0</formula>
    </cfRule>
  </conditionalFormatting>
  <conditionalFormatting sqref="D9:F10">
    <cfRule type="expression" dxfId="2213" priority="137">
      <formula>$F$244 &gt; 0</formula>
    </cfRule>
    <cfRule type="expression" dxfId="2212" priority="138">
      <formula>$F$244 = 0</formula>
    </cfRule>
    <cfRule type="expression" dxfId="2211" priority="139">
      <formula>$F$244 &lt; 0</formula>
    </cfRule>
  </conditionalFormatting>
  <conditionalFormatting sqref="D11:F12">
    <cfRule type="expression" dxfId="2210" priority="134">
      <formula>$F$168 &gt; 0</formula>
    </cfRule>
    <cfRule type="expression" dxfId="2209" priority="135">
      <formula>$F$168 = 0</formula>
    </cfRule>
    <cfRule type="expression" dxfId="2208" priority="136">
      <formula>$F$168 &lt; 0</formula>
    </cfRule>
  </conditionalFormatting>
  <conditionalFormatting sqref="D13:F14">
    <cfRule type="expression" dxfId="2207" priority="92">
      <formula>$F$282 &gt; 0</formula>
    </cfRule>
    <cfRule type="expression" dxfId="2206" priority="93">
      <formula>$F$282 = 0</formula>
    </cfRule>
    <cfRule type="expression" dxfId="2205" priority="94">
      <formula>$F$282 &lt; 0</formula>
    </cfRule>
  </conditionalFormatting>
  <conditionalFormatting sqref="D15:F16">
    <cfRule type="expression" dxfId="2204" priority="77">
      <formula>$F$54 &gt; 0</formula>
    </cfRule>
    <cfRule type="expression" dxfId="2203" priority="78">
      <formula>$F$54 = 0</formula>
    </cfRule>
    <cfRule type="expression" dxfId="2202" priority="79">
      <formula>$F$54 &lt; 0</formula>
    </cfRule>
  </conditionalFormatting>
  <conditionalFormatting sqref="G5:I6">
    <cfRule type="expression" dxfId="2201" priority="65">
      <formula>$I$130 &gt; 0</formula>
    </cfRule>
    <cfRule type="expression" dxfId="2200" priority="66">
      <formula>$I$130 = 0</formula>
    </cfRule>
    <cfRule type="expression" dxfId="2199" priority="67">
      <formula>$I$130 &lt; 0</formula>
    </cfRule>
  </conditionalFormatting>
  <conditionalFormatting sqref="G7:I8">
    <cfRule type="expression" dxfId="2198" priority="62">
      <formula>$I$206 &gt; 0</formula>
    </cfRule>
    <cfRule type="expression" dxfId="2197" priority="63">
      <formula>$I$206 = 0</formula>
    </cfRule>
    <cfRule type="expression" dxfId="2196" priority="64">
      <formula>$I$206 &lt; 0</formula>
    </cfRule>
  </conditionalFormatting>
  <conditionalFormatting sqref="G9:I10">
    <cfRule type="expression" dxfId="2195" priority="59">
      <formula>$I$244 &gt; 0</formula>
    </cfRule>
    <cfRule type="expression" dxfId="2194" priority="60">
      <formula>$I$244 = 0</formula>
    </cfRule>
    <cfRule type="expression" dxfId="2193" priority="61">
      <formula>$I$244 &lt; 0</formula>
    </cfRule>
  </conditionalFormatting>
  <conditionalFormatting sqref="G11:I12">
    <cfRule type="expression" dxfId="2192" priority="56">
      <formula>$I$168 &gt; 0</formula>
    </cfRule>
    <cfRule type="expression" dxfId="2191" priority="57">
      <formula>$I$168 = 0</formula>
    </cfRule>
    <cfRule type="expression" dxfId="2190" priority="58">
      <formula>$I$168 &lt; 0</formula>
    </cfRule>
  </conditionalFormatting>
  <conditionalFormatting sqref="G13:I14">
    <cfRule type="expression" dxfId="2189" priority="53">
      <formula>$I$282 &gt; 0</formula>
    </cfRule>
    <cfRule type="expression" dxfId="2188" priority="54">
      <formula>$I$282 = 0</formula>
    </cfRule>
    <cfRule type="expression" dxfId="2187" priority="55">
      <formula>$I$282 &lt; 0</formula>
    </cfRule>
  </conditionalFormatting>
  <conditionalFormatting sqref="G15:I16">
    <cfRule type="expression" dxfId="2186" priority="50">
      <formula>$I$54 &gt; 0</formula>
    </cfRule>
    <cfRule type="expression" dxfId="2185" priority="51">
      <formula>$I$54 = 0</formula>
    </cfRule>
    <cfRule type="expression" dxfId="2184" priority="52">
      <formula>$I$54 &lt; 0</formula>
    </cfRule>
  </conditionalFormatting>
  <conditionalFormatting sqref="J5:L6">
    <cfRule type="expression" dxfId="2183" priority="47">
      <formula>$L$130 &gt; 0</formula>
    </cfRule>
    <cfRule type="expression" dxfId="2182" priority="48">
      <formula>$L$130 = 0</formula>
    </cfRule>
    <cfRule type="expression" dxfId="2181" priority="49">
      <formula>$L$130 &lt; 0</formula>
    </cfRule>
  </conditionalFormatting>
  <conditionalFormatting sqref="J7:L8">
    <cfRule type="expression" dxfId="2180" priority="44">
      <formula>$L$206 &gt; 0</formula>
    </cfRule>
    <cfRule type="expression" dxfId="2179" priority="45">
      <formula>$L$206 = 0</formula>
    </cfRule>
    <cfRule type="expression" dxfId="2178" priority="46">
      <formula>$L$206 &lt; 0</formula>
    </cfRule>
  </conditionalFormatting>
  <conditionalFormatting sqref="J9:L10">
    <cfRule type="expression" dxfId="2177" priority="41">
      <formula>$L$244 &gt; 0</formula>
    </cfRule>
    <cfRule type="expression" dxfId="2176" priority="42">
      <formula>$L$244 = 0</formula>
    </cfRule>
    <cfRule type="expression" dxfId="2175" priority="43">
      <formula>$L$244 &lt; 0</formula>
    </cfRule>
  </conditionalFormatting>
  <conditionalFormatting sqref="J11:L12">
    <cfRule type="expression" dxfId="2174" priority="38">
      <formula>$L$168 &gt; 0</formula>
    </cfRule>
    <cfRule type="expression" dxfId="2173" priority="39">
      <formula>$L$168 = 0</formula>
    </cfRule>
    <cfRule type="expression" dxfId="2172" priority="40">
      <formula>$L$168 &lt; 0</formula>
    </cfRule>
  </conditionalFormatting>
  <conditionalFormatting sqref="J13:L14">
    <cfRule type="expression" dxfId="2171" priority="35">
      <formula>$L$282 &gt; 0</formula>
    </cfRule>
    <cfRule type="expression" dxfId="2170" priority="36">
      <formula>$L$282 = 0</formula>
    </cfRule>
    <cfRule type="expression" dxfId="2169" priority="37">
      <formula>$L$282 &lt; 0</formula>
    </cfRule>
  </conditionalFormatting>
  <conditionalFormatting sqref="J15:L16">
    <cfRule type="expression" dxfId="2168" priority="32">
      <formula>$L$54 &gt; 0</formula>
    </cfRule>
    <cfRule type="expression" dxfId="2167" priority="33">
      <formula>$L$54 = 0</formula>
    </cfRule>
    <cfRule type="expression" dxfId="2166" priority="34">
      <formula>$L$54 &lt; 0</formula>
    </cfRule>
  </conditionalFormatting>
  <conditionalFormatting sqref="M5:O6">
    <cfRule type="expression" dxfId="2165" priority="29">
      <formula>$O$130 &gt; 0</formula>
    </cfRule>
    <cfRule type="expression" dxfId="2164" priority="30">
      <formula>$O$130 = 0</formula>
    </cfRule>
    <cfRule type="expression" dxfId="2163" priority="31">
      <formula>$O$130 &lt; 0</formula>
    </cfRule>
  </conditionalFormatting>
  <conditionalFormatting sqref="M7:O8">
    <cfRule type="expression" dxfId="2162" priority="26">
      <formula>$O$206 &gt; 0</formula>
    </cfRule>
    <cfRule type="expression" dxfId="2161" priority="27">
      <formula>$O$206 = 0</formula>
    </cfRule>
    <cfRule type="expression" dxfId="2160" priority="28">
      <formula>$O$206 &lt; 0</formula>
    </cfRule>
  </conditionalFormatting>
  <conditionalFormatting sqref="M9:O10">
    <cfRule type="expression" dxfId="2159" priority="23">
      <formula>$O$244 &gt; 0</formula>
    </cfRule>
    <cfRule type="expression" dxfId="2158" priority="24">
      <formula>$O$244 = 0</formula>
    </cfRule>
    <cfRule type="expression" dxfId="2157" priority="25">
      <formula>$O$244 &lt; 0</formula>
    </cfRule>
  </conditionalFormatting>
  <conditionalFormatting sqref="M11:O12">
    <cfRule type="expression" dxfId="2156" priority="20">
      <formula>$O$168 &gt; 0</formula>
    </cfRule>
    <cfRule type="expression" dxfId="2155" priority="21">
      <formula>$O$168 = 0</formula>
    </cfRule>
    <cfRule type="expression" dxfId="2154" priority="22">
      <formula>$O$168 &lt; 0</formula>
    </cfRule>
  </conditionalFormatting>
  <conditionalFormatting sqref="M13:O14">
    <cfRule type="expression" dxfId="2153" priority="17">
      <formula>$O$282 &gt; 0</formula>
    </cfRule>
    <cfRule type="expression" dxfId="2152" priority="18">
      <formula>$O$282 = 0</formula>
    </cfRule>
    <cfRule type="expression" dxfId="2151" priority="19">
      <formula>$O$282 &lt; 0</formula>
    </cfRule>
  </conditionalFormatting>
  <conditionalFormatting sqref="M15:O16">
    <cfRule type="expression" dxfId="2150" priority="14">
      <formula>$O$54 &gt; 0</formula>
    </cfRule>
    <cfRule type="expression" dxfId="2149" priority="15">
      <formula>$O$54 = 0</formula>
    </cfRule>
    <cfRule type="expression" dxfId="2148" priority="16">
      <formula>$O$54 &lt; 0</formula>
    </cfRule>
  </conditionalFormatting>
  <conditionalFormatting sqref="D3:F4">
    <cfRule type="expression" dxfId="2147" priority="13">
      <formula>$F$92 &lt; 0</formula>
    </cfRule>
    <cfRule type="expression" dxfId="2146" priority="12">
      <formula>$F$92 = 0</formula>
    </cfRule>
    <cfRule type="expression" dxfId="2145" priority="11">
      <formula>$F$92 &gt; 0</formula>
    </cfRule>
  </conditionalFormatting>
  <conditionalFormatting sqref="G3:I4">
    <cfRule type="expression" dxfId="2144" priority="10">
      <formula>$I$92 &lt; 0</formula>
    </cfRule>
    <cfRule type="expression" dxfId="2143" priority="9">
      <formula>$I$92 = 0</formula>
    </cfRule>
    <cfRule type="expression" dxfId="2142" priority="8">
      <formula>$I$92 &gt; 0</formula>
    </cfRule>
  </conditionalFormatting>
  <conditionalFormatting sqref="J3:L4">
    <cfRule type="expression" dxfId="2141" priority="5">
      <formula>$L$92 &gt; 0</formula>
    </cfRule>
    <cfRule type="expression" dxfId="2140" priority="6">
      <formula>$L$92 = 0</formula>
    </cfRule>
    <cfRule type="expression" dxfId="2139" priority="7">
      <formula>$L$92 &lt; 0</formula>
    </cfRule>
  </conditionalFormatting>
  <conditionalFormatting sqref="M3:O4">
    <cfRule type="expression" dxfId="2138" priority="2">
      <formula>$O$92 &gt; 0</formula>
    </cfRule>
    <cfRule type="expression" dxfId="2137" priority="3">
      <formula>$O$92 = 0</formula>
    </cfRule>
    <cfRule type="expression" dxfId="213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44378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5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2021-07-01(목) 오전 00:00</v>
      </c>
      <c r="C15" s="266"/>
      <c r="D15" s="240" t="str">
        <f>TEXT($G$1, "[$-ko-KR]yyyy-mm-dd(ddd) ") &amp; "오후 14:00"</f>
        <v>2021-07-01(목) 오후 14:00</v>
      </c>
      <c r="E15" s="241"/>
      <c r="F15" s="242"/>
      <c r="G15" s="240" t="str">
        <f>TEXT($G$1, "[$-ko-KR]yyyy-mm-dd(ddd) ") &amp; "오후 19:00"</f>
        <v>2021-07-01(목) 오후 19:00</v>
      </c>
      <c r="H15" s="241"/>
      <c r="I15" s="242"/>
      <c r="J15" s="240" t="str">
        <f>TEXT($G$1, "[$-ko-KR]yyyy-mm-dd(ddd) ") &amp; "오후 21:00"</f>
        <v>2021-07-01(목) 오후 21:00</v>
      </c>
      <c r="K15" s="241"/>
      <c r="L15" s="242"/>
      <c r="M15" s="240" t="str">
        <f>TEXT($G$1+1, "[$-ko-KR]yyyy-mm-dd(ddd) ") &amp; "오전 00:00"</f>
        <v>2021-07-02(금)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57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2021-07-01(목) 오전 00:00</v>
      </c>
      <c r="C42" s="268"/>
      <c r="D42" s="240" t="str">
        <f>TEXT($G$1, "[$-ko-KR]yyyy-mm-dd(ddd) ") &amp; "오후 14:00"</f>
        <v>2021-07-01(목) 오후 14:00</v>
      </c>
      <c r="E42" s="241"/>
      <c r="F42" s="242"/>
      <c r="G42" s="240" t="str">
        <f>TEXT($G$1, "[$-ko-KR]yyyy-mm-dd(ddd) ") &amp; "오후 19:00"</f>
        <v>2021-07-01(목) 오후 19:00</v>
      </c>
      <c r="H42" s="241"/>
      <c r="I42" s="242"/>
      <c r="J42" s="240" t="str">
        <f>TEXT($G$1, "[$-ko-KR]yyyy-mm-dd(ddd) ") &amp; "오후 21:00"</f>
        <v>2021-07-01(목) 오후 21:00</v>
      </c>
      <c r="K42" s="241"/>
      <c r="L42" s="242"/>
      <c r="M42" s="240" t="str">
        <f>TEXT($G$1+1, "[$-ko-KR]yyyy-mm-dd(ddd) ") &amp; "오전 00:00"</f>
        <v>2021-07-02(금)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26"/>
      <c r="R44" s="226"/>
      <c r="S44" s="226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26"/>
      <c r="R45" s="226"/>
      <c r="S45" s="226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16"/>
      <c r="R46" s="216"/>
      <c r="S46" s="216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16"/>
      <c r="R47" s="216"/>
      <c r="S47" s="216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16"/>
      <c r="R48" s="216"/>
      <c r="S48" s="216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16"/>
      <c r="R49" s="216"/>
      <c r="S49" s="216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16"/>
      <c r="R50" s="216"/>
      <c r="S50" s="216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16"/>
      <c r="R51" s="216"/>
      <c r="S51" s="216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17"/>
      <c r="R53" s="218"/>
      <c r="S53" s="219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20"/>
      <c r="R54" s="221"/>
      <c r="S54" s="222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23"/>
      <c r="R55" s="224"/>
      <c r="S55" s="225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16"/>
      <c r="R56" s="216"/>
      <c r="S56" s="216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26"/>
      <c r="R57" s="226"/>
      <c r="S57" s="226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26"/>
      <c r="R58" s="226"/>
      <c r="S58" s="226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16"/>
      <c r="R59" s="216"/>
      <c r="S59" s="216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16"/>
      <c r="R60" s="216"/>
      <c r="S60" s="216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16"/>
      <c r="R61" s="216"/>
      <c r="S61" s="216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05"/>
      <c r="R62" s="206"/>
      <c r="S62" s="207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57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2021-07-01(목) 오전 00:00</v>
      </c>
      <c r="C69" s="268"/>
      <c r="D69" s="240" t="str">
        <f>TEXT($G$1, "[$-ko-KR]yyyy-mm-dd(ddd) ") &amp; "오후 14:00"</f>
        <v>2021-07-01(목) 오후 14:00</v>
      </c>
      <c r="E69" s="241"/>
      <c r="F69" s="242"/>
      <c r="G69" s="240" t="str">
        <f>TEXT($G$1, "[$-ko-KR]yyyy-mm-dd(ddd) ") &amp; "오후 19:00"</f>
        <v>2021-07-01(목) 오후 19:00</v>
      </c>
      <c r="H69" s="241"/>
      <c r="I69" s="242"/>
      <c r="J69" s="240" t="str">
        <f>TEXT($G$1, "[$-ko-KR]yyyy-mm-dd(ddd) ") &amp; "오후 21:00"</f>
        <v>2021-07-01(목) 오후 21:00</v>
      </c>
      <c r="K69" s="241"/>
      <c r="L69" s="242"/>
      <c r="M69" s="240" t="str">
        <f>TEXT($G$1+1, "[$-ko-KR]yyyy-mm-dd(ddd) ") &amp; "오전 00:00"</f>
        <v>2021-07-02(금)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26"/>
      <c r="R71" s="226"/>
      <c r="S71" s="226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26"/>
      <c r="R72" s="226"/>
      <c r="S72" s="226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16"/>
      <c r="R73" s="216"/>
      <c r="S73" s="216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16"/>
      <c r="R74" s="216"/>
      <c r="S74" s="216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16"/>
      <c r="R75" s="216"/>
      <c r="S75" s="216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16"/>
      <c r="R76" s="216"/>
      <c r="S76" s="216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16"/>
      <c r="R77" s="216"/>
      <c r="S77" s="216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16"/>
      <c r="R78" s="216"/>
      <c r="S78" s="216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17"/>
      <c r="R80" s="218"/>
      <c r="S80" s="219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20"/>
      <c r="R81" s="221"/>
      <c r="S81" s="222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23"/>
      <c r="R82" s="224"/>
      <c r="S82" s="225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16"/>
      <c r="R83" s="216"/>
      <c r="S83" s="216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26"/>
      <c r="R84" s="226"/>
      <c r="S84" s="226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26"/>
      <c r="R85" s="226"/>
      <c r="S85" s="226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16"/>
      <c r="R86" s="216"/>
      <c r="S86" s="216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16"/>
      <c r="R87" s="216"/>
      <c r="S87" s="216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16"/>
      <c r="R88" s="216"/>
      <c r="S88" s="216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05"/>
      <c r="R89" s="206"/>
      <c r="S89" s="207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57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2021-07-01(목) 오전 00:00</v>
      </c>
      <c r="C96" s="268"/>
      <c r="D96" s="240" t="str">
        <f>TEXT($G$1, "[$-ko-KR]yyyy-mm-dd(ddd) ") &amp; "오후 14:00"</f>
        <v>2021-07-01(목) 오후 14:00</v>
      </c>
      <c r="E96" s="241"/>
      <c r="F96" s="242"/>
      <c r="G96" s="240" t="str">
        <f>TEXT($G$1, "[$-ko-KR]yyyy-mm-dd(ddd) ") &amp; "오후 19:00"</f>
        <v>2021-07-01(목) 오후 19:00</v>
      </c>
      <c r="H96" s="241"/>
      <c r="I96" s="242"/>
      <c r="J96" s="240" t="str">
        <f>TEXT($G$1, "[$-ko-KR]yyyy-mm-dd(ddd) ") &amp; "오후 21:00"</f>
        <v>2021-07-01(목) 오후 21:00</v>
      </c>
      <c r="K96" s="241"/>
      <c r="L96" s="242"/>
      <c r="M96" s="240" t="str">
        <f>TEXT($G$1+1, "[$-ko-KR]yyyy-mm-dd(ddd) ") &amp; "오전 00:00"</f>
        <v>2021-07-02(금)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26"/>
      <c r="R98" s="226"/>
      <c r="S98" s="226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26"/>
      <c r="R99" s="226"/>
      <c r="S99" s="226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16"/>
      <c r="R100" s="216"/>
      <c r="S100" s="216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16"/>
      <c r="R101" s="216"/>
      <c r="S101" s="216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16"/>
      <c r="R102" s="216"/>
      <c r="S102" s="216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16"/>
      <c r="R103" s="216"/>
      <c r="S103" s="216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16"/>
      <c r="R104" s="216"/>
      <c r="S104" s="216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16"/>
      <c r="R105" s="216"/>
      <c r="S105" s="216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17"/>
      <c r="R107" s="218"/>
      <c r="S107" s="219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20"/>
      <c r="R108" s="221"/>
      <c r="S108" s="222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23"/>
      <c r="R109" s="224"/>
      <c r="S109" s="225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16"/>
      <c r="R110" s="216"/>
      <c r="S110" s="216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26"/>
      <c r="R111" s="226"/>
      <c r="S111" s="226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26"/>
      <c r="R112" s="226"/>
      <c r="S112" s="226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16"/>
      <c r="R113" s="216"/>
      <c r="S113" s="216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16"/>
      <c r="R114" s="216"/>
      <c r="S114" s="216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16"/>
      <c r="R115" s="216"/>
      <c r="S115" s="216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05"/>
      <c r="R116" s="206"/>
      <c r="S116" s="207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57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2021-07-01(목) 오전 00:00</v>
      </c>
      <c r="C123" s="268"/>
      <c r="D123" s="240" t="str">
        <f>TEXT($G$1, "[$-ko-KR]yyyy-mm-dd(ddd) ") &amp; "오후 14:00"</f>
        <v>2021-07-01(목) 오후 14:00</v>
      </c>
      <c r="E123" s="241"/>
      <c r="F123" s="242"/>
      <c r="G123" s="240" t="str">
        <f>TEXT($G$1, "[$-ko-KR]yyyy-mm-dd(ddd) ") &amp; "오후 19:00"</f>
        <v>2021-07-01(목) 오후 19:00</v>
      </c>
      <c r="H123" s="241"/>
      <c r="I123" s="242"/>
      <c r="J123" s="240" t="str">
        <f>TEXT($G$1, "[$-ko-KR]yyyy-mm-dd(ddd) ") &amp; "오후 21:00"</f>
        <v>2021-07-01(목) 오후 21:00</v>
      </c>
      <c r="K123" s="241"/>
      <c r="L123" s="242"/>
      <c r="M123" s="240" t="str">
        <f>TEXT($G$1+1, "[$-ko-KR]yyyy-mm-dd(ddd) ") &amp; "오전 00:00"</f>
        <v>2021-07-02(금)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26"/>
      <c r="R125" s="226"/>
      <c r="S125" s="226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26"/>
      <c r="R126" s="226"/>
      <c r="S126" s="226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16"/>
      <c r="R127" s="216"/>
      <c r="S127" s="216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16"/>
      <c r="R128" s="216"/>
      <c r="S128" s="216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16"/>
      <c r="R129" s="216"/>
      <c r="S129" s="216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16"/>
      <c r="R130" s="216"/>
      <c r="S130" s="216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16"/>
      <c r="R131" s="216"/>
      <c r="S131" s="216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16"/>
      <c r="R132" s="216"/>
      <c r="S132" s="216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17"/>
      <c r="R134" s="218"/>
      <c r="S134" s="219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20"/>
      <c r="R135" s="221"/>
      <c r="S135" s="222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23"/>
      <c r="R136" s="224"/>
      <c r="S136" s="225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16"/>
      <c r="R137" s="216"/>
      <c r="S137" s="216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26"/>
      <c r="R138" s="226"/>
      <c r="S138" s="226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26"/>
      <c r="R139" s="226"/>
      <c r="S139" s="226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16"/>
      <c r="R140" s="216"/>
      <c r="S140" s="216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16"/>
      <c r="R141" s="216"/>
      <c r="S141" s="216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16"/>
      <c r="R142" s="216"/>
      <c r="S142" s="216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05"/>
      <c r="R143" s="206"/>
      <c r="S143" s="207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57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2021-07-01(목) 오전 00:00</v>
      </c>
      <c r="C150" s="268"/>
      <c r="D150" s="240" t="str">
        <f>TEXT($G$1, "[$-ko-KR]yyyy-mm-dd(ddd) ") &amp; "오후 14:00"</f>
        <v>2021-07-01(목) 오후 14:00</v>
      </c>
      <c r="E150" s="241"/>
      <c r="F150" s="242"/>
      <c r="G150" s="240" t="str">
        <f>TEXT($G$1, "[$-ko-KR]yyyy-mm-dd(ddd) ") &amp; "오후 19:00"</f>
        <v>2021-07-01(목) 오후 19:00</v>
      </c>
      <c r="H150" s="241"/>
      <c r="I150" s="242"/>
      <c r="J150" s="240" t="str">
        <f>TEXT($G$1, "[$-ko-KR]yyyy-mm-dd(ddd) ") &amp; "오후 21:00"</f>
        <v>2021-07-01(목) 오후 21:00</v>
      </c>
      <c r="K150" s="241"/>
      <c r="L150" s="242"/>
      <c r="M150" s="240" t="str">
        <f>TEXT($G$1+1, "[$-ko-KR]yyyy-mm-dd(ddd) ") &amp; "오전 00:00"</f>
        <v>2021-07-02(금)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26"/>
      <c r="R152" s="226"/>
      <c r="S152" s="226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26"/>
      <c r="R153" s="226"/>
      <c r="S153" s="226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16"/>
      <c r="R154" s="216"/>
      <c r="S154" s="216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16"/>
      <c r="R155" s="216"/>
      <c r="S155" s="216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16"/>
      <c r="R156" s="216"/>
      <c r="S156" s="216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16"/>
      <c r="R157" s="216"/>
      <c r="S157" s="216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16"/>
      <c r="R158" s="216"/>
      <c r="S158" s="216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16"/>
      <c r="R159" s="216"/>
      <c r="S159" s="216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17"/>
      <c r="R161" s="218"/>
      <c r="S161" s="219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20"/>
      <c r="R162" s="221"/>
      <c r="S162" s="222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23"/>
      <c r="R163" s="224"/>
      <c r="S163" s="225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16"/>
      <c r="R164" s="216"/>
      <c r="S164" s="216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26"/>
      <c r="R165" s="226"/>
      <c r="S165" s="226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26"/>
      <c r="R166" s="226"/>
      <c r="S166" s="226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16"/>
      <c r="R167" s="216"/>
      <c r="S167" s="216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16"/>
      <c r="R168" s="216"/>
      <c r="S168" s="216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16"/>
      <c r="R169" s="216"/>
      <c r="S169" s="216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05"/>
      <c r="R170" s="206"/>
      <c r="S170" s="207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57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2021-07-01(목) 오전 00:00</v>
      </c>
      <c r="C177" s="268"/>
      <c r="D177" s="240" t="str">
        <f>TEXT($G$1, "[$-ko-KR]yyyy-mm-dd(ddd) ") &amp; "오후 14:00"</f>
        <v>2021-07-01(목) 오후 14:00</v>
      </c>
      <c r="E177" s="241"/>
      <c r="F177" s="242"/>
      <c r="G177" s="240" t="str">
        <f>TEXT($G$1, "[$-ko-KR]yyyy-mm-dd(ddd) ") &amp; "오후 19:00"</f>
        <v>2021-07-01(목) 오후 19:00</v>
      </c>
      <c r="H177" s="241"/>
      <c r="I177" s="242"/>
      <c r="J177" s="240" t="str">
        <f>TEXT($G$1, "[$-ko-KR]yyyy-mm-dd(ddd) ") &amp; "오후 21:00"</f>
        <v>2021-07-01(목) 오후 21:00</v>
      </c>
      <c r="K177" s="241"/>
      <c r="L177" s="242"/>
      <c r="M177" s="240" t="str">
        <f>TEXT($G$1+1, "[$-ko-KR]yyyy-mm-dd(ddd) ") &amp; "오전 00:00"</f>
        <v>2021-07-02(금)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26"/>
      <c r="R179" s="226"/>
      <c r="S179" s="226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26"/>
      <c r="R180" s="226"/>
      <c r="S180" s="226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16"/>
      <c r="R181" s="216"/>
      <c r="S181" s="216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16"/>
      <c r="R182" s="216"/>
      <c r="S182" s="216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16"/>
      <c r="R183" s="216"/>
      <c r="S183" s="216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16"/>
      <c r="R184" s="216"/>
      <c r="S184" s="216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16"/>
      <c r="R185" s="216"/>
      <c r="S185" s="216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16"/>
      <c r="R186" s="216"/>
      <c r="S186" s="216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17"/>
      <c r="R188" s="218"/>
      <c r="S188" s="219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20"/>
      <c r="R189" s="221"/>
      <c r="S189" s="222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23"/>
      <c r="R190" s="224"/>
      <c r="S190" s="225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16"/>
      <c r="R191" s="216"/>
      <c r="S191" s="216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26"/>
      <c r="R192" s="226"/>
      <c r="S192" s="226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26"/>
      <c r="R193" s="226"/>
      <c r="S193" s="226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16"/>
      <c r="R194" s="216"/>
      <c r="S194" s="216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16"/>
      <c r="R195" s="216"/>
      <c r="S195" s="216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16"/>
      <c r="R196" s="216"/>
      <c r="S196" s="216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05"/>
      <c r="R197" s="206"/>
      <c r="S197" s="207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44379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6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2021-07-02(금) 오전 00:00</v>
      </c>
      <c r="C15" s="266"/>
      <c r="D15" s="240" t="str">
        <f>TEXT($G$1, "[$-ko-KR]yyyy-mm-dd(ddd) ") &amp; "오후 14:00"</f>
        <v>2021-07-02(금) 오후 14:00</v>
      </c>
      <c r="E15" s="241"/>
      <c r="F15" s="242"/>
      <c r="G15" s="240" t="str">
        <f>TEXT($G$1, "[$-ko-KR]yyyy-mm-dd(ddd) ") &amp; "오후 19:00"</f>
        <v>2021-07-02(금) 오후 19:00</v>
      </c>
      <c r="H15" s="241"/>
      <c r="I15" s="242"/>
      <c r="J15" s="240" t="str">
        <f>TEXT($G$1, "[$-ko-KR]yyyy-mm-dd(ddd) ") &amp; "오후 21:00"</f>
        <v>2021-07-02(금) 오후 21:00</v>
      </c>
      <c r="K15" s="241"/>
      <c r="L15" s="242"/>
      <c r="M15" s="240" t="str">
        <f>TEXT($G$1+1, "[$-ko-KR]yyyy-mm-dd(ddd) ") &amp; "오전 00:00"</f>
        <v>2021-07-03(토)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6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2021-07-02(금) 오전 00:00</v>
      </c>
      <c r="C42" s="268"/>
      <c r="D42" s="240" t="str">
        <f>TEXT($G$1, "[$-ko-KR]yyyy-mm-dd(ddd) ") &amp; "오후 14:00"</f>
        <v>2021-07-02(금) 오후 14:00</v>
      </c>
      <c r="E42" s="241"/>
      <c r="F42" s="242"/>
      <c r="G42" s="240" t="str">
        <f>TEXT($G$1, "[$-ko-KR]yyyy-mm-dd(ddd) ") &amp; "오후 19:00"</f>
        <v>2021-07-02(금) 오후 19:00</v>
      </c>
      <c r="H42" s="241"/>
      <c r="I42" s="242"/>
      <c r="J42" s="240" t="str">
        <f>TEXT($G$1, "[$-ko-KR]yyyy-mm-dd(ddd) ") &amp; "오후 21:00"</f>
        <v>2021-07-02(금) 오후 21:00</v>
      </c>
      <c r="K42" s="241"/>
      <c r="L42" s="242"/>
      <c r="M42" s="240" t="str">
        <f>TEXT($G$1+1, "[$-ko-KR]yyyy-mm-dd(ddd) ") &amp; "오전 00:00"</f>
        <v>2021-07-03(토)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26"/>
      <c r="R44" s="226"/>
      <c r="S44" s="226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26"/>
      <c r="R45" s="226"/>
      <c r="S45" s="226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16"/>
      <c r="R46" s="216"/>
      <c r="S46" s="216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16"/>
      <c r="R47" s="216"/>
      <c r="S47" s="216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16"/>
      <c r="R48" s="216"/>
      <c r="S48" s="216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16"/>
      <c r="R49" s="216"/>
      <c r="S49" s="216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16"/>
      <c r="R50" s="216"/>
      <c r="S50" s="216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16"/>
      <c r="R51" s="216"/>
      <c r="S51" s="216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17"/>
      <c r="R53" s="218"/>
      <c r="S53" s="219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20"/>
      <c r="R54" s="221"/>
      <c r="S54" s="222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23"/>
      <c r="R55" s="224"/>
      <c r="S55" s="225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16"/>
      <c r="R56" s="216"/>
      <c r="S56" s="216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26"/>
      <c r="R57" s="226"/>
      <c r="S57" s="226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26"/>
      <c r="R58" s="226"/>
      <c r="S58" s="226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16"/>
      <c r="R59" s="216"/>
      <c r="S59" s="216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16"/>
      <c r="R60" s="216"/>
      <c r="S60" s="216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16"/>
      <c r="R61" s="216"/>
      <c r="S61" s="216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05"/>
      <c r="R62" s="206"/>
      <c r="S62" s="207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6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2021-07-02(금) 오전 00:00</v>
      </c>
      <c r="C69" s="268"/>
      <c r="D69" s="240" t="str">
        <f>TEXT($G$1, "[$-ko-KR]yyyy-mm-dd(ddd) ") &amp; "오후 14:00"</f>
        <v>2021-07-02(금) 오후 14:00</v>
      </c>
      <c r="E69" s="241"/>
      <c r="F69" s="242"/>
      <c r="G69" s="240" t="str">
        <f>TEXT($G$1, "[$-ko-KR]yyyy-mm-dd(ddd) ") &amp; "오후 19:00"</f>
        <v>2021-07-02(금) 오후 19:00</v>
      </c>
      <c r="H69" s="241"/>
      <c r="I69" s="242"/>
      <c r="J69" s="240" t="str">
        <f>TEXT($G$1, "[$-ko-KR]yyyy-mm-dd(ddd) ") &amp; "오후 21:00"</f>
        <v>2021-07-02(금) 오후 21:00</v>
      </c>
      <c r="K69" s="241"/>
      <c r="L69" s="242"/>
      <c r="M69" s="240" t="str">
        <f>TEXT($G$1+1, "[$-ko-KR]yyyy-mm-dd(ddd) ") &amp; "오전 00:00"</f>
        <v>2021-07-03(토)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26"/>
      <c r="R71" s="226"/>
      <c r="S71" s="226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26"/>
      <c r="R72" s="226"/>
      <c r="S72" s="226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16"/>
      <c r="R73" s="216"/>
      <c r="S73" s="216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16"/>
      <c r="R74" s="216"/>
      <c r="S74" s="216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16"/>
      <c r="R75" s="216"/>
      <c r="S75" s="216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16"/>
      <c r="R76" s="216"/>
      <c r="S76" s="216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16"/>
      <c r="R77" s="216"/>
      <c r="S77" s="216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16"/>
      <c r="R78" s="216"/>
      <c r="S78" s="216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17"/>
      <c r="R80" s="218"/>
      <c r="S80" s="219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20"/>
      <c r="R81" s="221"/>
      <c r="S81" s="222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23"/>
      <c r="R82" s="224"/>
      <c r="S82" s="225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16"/>
      <c r="R83" s="216"/>
      <c r="S83" s="216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26"/>
      <c r="R84" s="226"/>
      <c r="S84" s="226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26"/>
      <c r="R85" s="226"/>
      <c r="S85" s="226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16"/>
      <c r="R86" s="216"/>
      <c r="S86" s="216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16"/>
      <c r="R87" s="216"/>
      <c r="S87" s="216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16"/>
      <c r="R88" s="216"/>
      <c r="S88" s="216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05"/>
      <c r="R89" s="206"/>
      <c r="S89" s="207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6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2021-07-02(금) 오전 00:00</v>
      </c>
      <c r="C96" s="268"/>
      <c r="D96" s="240" t="str">
        <f>TEXT($G$1, "[$-ko-KR]yyyy-mm-dd(ddd) ") &amp; "오후 14:00"</f>
        <v>2021-07-02(금) 오후 14:00</v>
      </c>
      <c r="E96" s="241"/>
      <c r="F96" s="242"/>
      <c r="G96" s="240" t="str">
        <f>TEXT($G$1, "[$-ko-KR]yyyy-mm-dd(ddd) ") &amp; "오후 19:00"</f>
        <v>2021-07-02(금) 오후 19:00</v>
      </c>
      <c r="H96" s="241"/>
      <c r="I96" s="242"/>
      <c r="J96" s="240" t="str">
        <f>TEXT($G$1, "[$-ko-KR]yyyy-mm-dd(ddd) ") &amp; "오후 21:00"</f>
        <v>2021-07-02(금) 오후 21:00</v>
      </c>
      <c r="K96" s="241"/>
      <c r="L96" s="242"/>
      <c r="M96" s="240" t="str">
        <f>TEXT($G$1+1, "[$-ko-KR]yyyy-mm-dd(ddd) ") &amp; "오전 00:00"</f>
        <v>2021-07-03(토)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26"/>
      <c r="R98" s="226"/>
      <c r="S98" s="226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26"/>
      <c r="R99" s="226"/>
      <c r="S99" s="226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16"/>
      <c r="R100" s="216"/>
      <c r="S100" s="216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16"/>
      <c r="R101" s="216"/>
      <c r="S101" s="216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16"/>
      <c r="R102" s="216"/>
      <c r="S102" s="216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16"/>
      <c r="R103" s="216"/>
      <c r="S103" s="216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16"/>
      <c r="R104" s="216"/>
      <c r="S104" s="216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16"/>
      <c r="R105" s="216"/>
      <c r="S105" s="216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17"/>
      <c r="R107" s="218"/>
      <c r="S107" s="219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20"/>
      <c r="R108" s="221"/>
      <c r="S108" s="222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23"/>
      <c r="R109" s="224"/>
      <c r="S109" s="225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16"/>
      <c r="R110" s="216"/>
      <c r="S110" s="216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26"/>
      <c r="R111" s="226"/>
      <c r="S111" s="226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26"/>
      <c r="R112" s="226"/>
      <c r="S112" s="226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16"/>
      <c r="R113" s="216"/>
      <c r="S113" s="216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16"/>
      <c r="R114" s="216"/>
      <c r="S114" s="216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16"/>
      <c r="R115" s="216"/>
      <c r="S115" s="216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05"/>
      <c r="R116" s="206"/>
      <c r="S116" s="207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6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2021-07-02(금) 오전 00:00</v>
      </c>
      <c r="C123" s="268"/>
      <c r="D123" s="240" t="str">
        <f>TEXT($G$1, "[$-ko-KR]yyyy-mm-dd(ddd) ") &amp; "오후 14:00"</f>
        <v>2021-07-02(금) 오후 14:00</v>
      </c>
      <c r="E123" s="241"/>
      <c r="F123" s="242"/>
      <c r="G123" s="240" t="str">
        <f>TEXT($G$1, "[$-ko-KR]yyyy-mm-dd(ddd) ") &amp; "오후 19:00"</f>
        <v>2021-07-02(금) 오후 19:00</v>
      </c>
      <c r="H123" s="241"/>
      <c r="I123" s="242"/>
      <c r="J123" s="240" t="str">
        <f>TEXT($G$1, "[$-ko-KR]yyyy-mm-dd(ddd) ") &amp; "오후 21:00"</f>
        <v>2021-07-02(금) 오후 21:00</v>
      </c>
      <c r="K123" s="241"/>
      <c r="L123" s="242"/>
      <c r="M123" s="240" t="str">
        <f>TEXT($G$1+1, "[$-ko-KR]yyyy-mm-dd(ddd) ") &amp; "오전 00:00"</f>
        <v>2021-07-03(토)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26"/>
      <c r="R125" s="226"/>
      <c r="S125" s="226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26"/>
      <c r="R126" s="226"/>
      <c r="S126" s="226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16"/>
      <c r="R127" s="216"/>
      <c r="S127" s="216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16"/>
      <c r="R128" s="216"/>
      <c r="S128" s="216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16"/>
      <c r="R129" s="216"/>
      <c r="S129" s="216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16"/>
      <c r="R130" s="216"/>
      <c r="S130" s="216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16"/>
      <c r="R131" s="216"/>
      <c r="S131" s="216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16"/>
      <c r="R132" s="216"/>
      <c r="S132" s="216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17"/>
      <c r="R134" s="218"/>
      <c r="S134" s="219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20"/>
      <c r="R135" s="221"/>
      <c r="S135" s="222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23"/>
      <c r="R136" s="224"/>
      <c r="S136" s="225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16"/>
      <c r="R137" s="216"/>
      <c r="S137" s="216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26"/>
      <c r="R138" s="226"/>
      <c r="S138" s="226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26"/>
      <c r="R139" s="226"/>
      <c r="S139" s="226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16"/>
      <c r="R140" s="216"/>
      <c r="S140" s="216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16"/>
      <c r="R141" s="216"/>
      <c r="S141" s="216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16"/>
      <c r="R142" s="216"/>
      <c r="S142" s="216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05"/>
      <c r="R143" s="206"/>
      <c r="S143" s="207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6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2021-07-02(금) 오전 00:00</v>
      </c>
      <c r="C150" s="268"/>
      <c r="D150" s="240" t="str">
        <f>TEXT($G$1, "[$-ko-KR]yyyy-mm-dd(ddd) ") &amp; "오후 14:00"</f>
        <v>2021-07-02(금) 오후 14:00</v>
      </c>
      <c r="E150" s="241"/>
      <c r="F150" s="242"/>
      <c r="G150" s="240" t="str">
        <f>TEXT($G$1, "[$-ko-KR]yyyy-mm-dd(ddd) ") &amp; "오후 19:00"</f>
        <v>2021-07-02(금) 오후 19:00</v>
      </c>
      <c r="H150" s="241"/>
      <c r="I150" s="242"/>
      <c r="J150" s="240" t="str">
        <f>TEXT($G$1, "[$-ko-KR]yyyy-mm-dd(ddd) ") &amp; "오후 21:00"</f>
        <v>2021-07-02(금) 오후 21:00</v>
      </c>
      <c r="K150" s="241"/>
      <c r="L150" s="242"/>
      <c r="M150" s="240" t="str">
        <f>TEXT($G$1+1, "[$-ko-KR]yyyy-mm-dd(ddd) ") &amp; "오전 00:00"</f>
        <v>2021-07-03(토)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26"/>
      <c r="R152" s="226"/>
      <c r="S152" s="226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26"/>
      <c r="R153" s="226"/>
      <c r="S153" s="226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16"/>
      <c r="R154" s="216"/>
      <c r="S154" s="216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16"/>
      <c r="R155" s="216"/>
      <c r="S155" s="216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16"/>
      <c r="R156" s="216"/>
      <c r="S156" s="216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16"/>
      <c r="R157" s="216"/>
      <c r="S157" s="216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16"/>
      <c r="R158" s="216"/>
      <c r="S158" s="216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16"/>
      <c r="R159" s="216"/>
      <c r="S159" s="216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17"/>
      <c r="R161" s="218"/>
      <c r="S161" s="219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20"/>
      <c r="R162" s="221"/>
      <c r="S162" s="222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3"/>
      <c r="R163" s="224"/>
      <c r="S163" s="225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16"/>
      <c r="R164" s="216"/>
      <c r="S164" s="216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26"/>
      <c r="R165" s="226"/>
      <c r="S165" s="226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26"/>
      <c r="R166" s="226"/>
      <c r="S166" s="226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16"/>
      <c r="R167" s="216"/>
      <c r="S167" s="216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16"/>
      <c r="R168" s="216"/>
      <c r="S168" s="216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16"/>
      <c r="R169" s="216"/>
      <c r="S169" s="216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05"/>
      <c r="R170" s="206"/>
      <c r="S170" s="207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6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2021-07-02(금) 오전 00:00</v>
      </c>
      <c r="C177" s="268"/>
      <c r="D177" s="240" t="str">
        <f>TEXT($G$1, "[$-ko-KR]yyyy-mm-dd(ddd) ") &amp; "오후 14:00"</f>
        <v>2021-07-02(금) 오후 14:00</v>
      </c>
      <c r="E177" s="241"/>
      <c r="F177" s="242"/>
      <c r="G177" s="240" t="str">
        <f>TEXT($G$1, "[$-ko-KR]yyyy-mm-dd(ddd) ") &amp; "오후 19:00"</f>
        <v>2021-07-02(금) 오후 19:00</v>
      </c>
      <c r="H177" s="241"/>
      <c r="I177" s="242"/>
      <c r="J177" s="240" t="str">
        <f>TEXT($G$1, "[$-ko-KR]yyyy-mm-dd(ddd) ") &amp; "오후 21:00"</f>
        <v>2021-07-02(금) 오후 21:00</v>
      </c>
      <c r="K177" s="241"/>
      <c r="L177" s="242"/>
      <c r="M177" s="240" t="str">
        <f>TEXT($G$1+1, "[$-ko-KR]yyyy-mm-dd(ddd) ") &amp; "오전 00:00"</f>
        <v>2021-07-03(토)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26"/>
      <c r="R179" s="226"/>
      <c r="S179" s="226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26"/>
      <c r="R180" s="226"/>
      <c r="S180" s="226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16"/>
      <c r="R181" s="216"/>
      <c r="S181" s="216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16"/>
      <c r="R182" s="216"/>
      <c r="S182" s="216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16"/>
      <c r="R183" s="216"/>
      <c r="S183" s="216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16"/>
      <c r="R184" s="216"/>
      <c r="S184" s="216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16"/>
      <c r="R185" s="216"/>
      <c r="S185" s="216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16"/>
      <c r="R186" s="216"/>
      <c r="S186" s="216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17"/>
      <c r="R188" s="218"/>
      <c r="S188" s="219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20"/>
      <c r="R189" s="221"/>
      <c r="S189" s="222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23"/>
      <c r="R190" s="224"/>
      <c r="S190" s="225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16"/>
      <c r="R191" s="216"/>
      <c r="S191" s="216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26"/>
      <c r="R192" s="226"/>
      <c r="S192" s="226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26"/>
      <c r="R193" s="226"/>
      <c r="S193" s="226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16"/>
      <c r="R194" s="216"/>
      <c r="S194" s="216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16"/>
      <c r="R195" s="216"/>
      <c r="S195" s="216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16"/>
      <c r="R196" s="216"/>
      <c r="S196" s="216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05"/>
      <c r="R197" s="206"/>
      <c r="S197" s="207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44380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65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2021-07-03(토) 오전 00:00</v>
      </c>
      <c r="C15" s="266"/>
      <c r="D15" s="240" t="str">
        <f>TEXT($G$1, "[$-ko-KR]yyyy-mm-dd(ddd) ") &amp; "오후 14:00"</f>
        <v>2021-07-03(토) 오후 14:00</v>
      </c>
      <c r="E15" s="241"/>
      <c r="F15" s="242"/>
      <c r="G15" s="240" t="str">
        <f>TEXT($G$1, "[$-ko-KR]yyyy-mm-dd(ddd) ") &amp; "오후 19:00"</f>
        <v>2021-07-03(토) 오후 19:00</v>
      </c>
      <c r="H15" s="241"/>
      <c r="I15" s="242"/>
      <c r="J15" s="240" t="str">
        <f>TEXT($G$1, "[$-ko-KR]yyyy-mm-dd(ddd) ") &amp; "오후 21:00"</f>
        <v>2021-07-03(토) 오후 21:00</v>
      </c>
      <c r="K15" s="241"/>
      <c r="L15" s="242"/>
      <c r="M15" s="240" t="str">
        <f>TEXT($G$1+1, "[$-ko-KR]yyyy-mm-dd(ddd) ") &amp; "오전 00:00"</f>
        <v>2021-07-04(일)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65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2021-07-03(토) 오전 00:00</v>
      </c>
      <c r="C42" s="268"/>
      <c r="D42" s="240" t="str">
        <f>TEXT($G$1, "[$-ko-KR]yyyy-mm-dd(ddd) ") &amp; "오후 14:00"</f>
        <v>2021-07-03(토) 오후 14:00</v>
      </c>
      <c r="E42" s="241"/>
      <c r="F42" s="242"/>
      <c r="G42" s="240" t="str">
        <f>TEXT($G$1, "[$-ko-KR]yyyy-mm-dd(ddd) ") &amp; "오후 19:00"</f>
        <v>2021-07-03(토) 오후 19:00</v>
      </c>
      <c r="H42" s="241"/>
      <c r="I42" s="242"/>
      <c r="J42" s="240" t="str">
        <f>TEXT($G$1, "[$-ko-KR]yyyy-mm-dd(ddd) ") &amp; "오후 21:00"</f>
        <v>2021-07-03(토) 오후 21:00</v>
      </c>
      <c r="K42" s="241"/>
      <c r="L42" s="242"/>
      <c r="M42" s="240" t="str">
        <f>TEXT($G$1+1, "[$-ko-KR]yyyy-mm-dd(ddd) ") &amp; "오전 00:00"</f>
        <v>2021-07-04(일)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26"/>
      <c r="R44" s="226"/>
      <c r="S44" s="226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26"/>
      <c r="R45" s="226"/>
      <c r="S45" s="226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16"/>
      <c r="R46" s="216"/>
      <c r="S46" s="216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16"/>
      <c r="R47" s="216"/>
      <c r="S47" s="216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16"/>
      <c r="R48" s="216"/>
      <c r="S48" s="216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16"/>
      <c r="R49" s="216"/>
      <c r="S49" s="216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16"/>
      <c r="R50" s="216"/>
      <c r="S50" s="216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16"/>
      <c r="R51" s="216"/>
      <c r="S51" s="216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17"/>
      <c r="R53" s="218"/>
      <c r="S53" s="219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20"/>
      <c r="R54" s="221"/>
      <c r="S54" s="222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23"/>
      <c r="R55" s="224"/>
      <c r="S55" s="225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16"/>
      <c r="R56" s="216"/>
      <c r="S56" s="216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26"/>
      <c r="R57" s="226"/>
      <c r="S57" s="226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26"/>
      <c r="R58" s="226"/>
      <c r="S58" s="226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16"/>
      <c r="R59" s="216"/>
      <c r="S59" s="216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16"/>
      <c r="R60" s="216"/>
      <c r="S60" s="216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16"/>
      <c r="R61" s="216"/>
      <c r="S61" s="216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05"/>
      <c r="R62" s="206"/>
      <c r="S62" s="207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65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2021-07-03(토) 오전 00:00</v>
      </c>
      <c r="C69" s="268"/>
      <c r="D69" s="240" t="str">
        <f>TEXT($G$1, "[$-ko-KR]yyyy-mm-dd(ddd) ") &amp; "오후 14:00"</f>
        <v>2021-07-03(토) 오후 14:00</v>
      </c>
      <c r="E69" s="241"/>
      <c r="F69" s="242"/>
      <c r="G69" s="240" t="str">
        <f>TEXT($G$1, "[$-ko-KR]yyyy-mm-dd(ddd) ") &amp; "오후 19:00"</f>
        <v>2021-07-03(토) 오후 19:00</v>
      </c>
      <c r="H69" s="241"/>
      <c r="I69" s="242"/>
      <c r="J69" s="240" t="str">
        <f>TEXT($G$1, "[$-ko-KR]yyyy-mm-dd(ddd) ") &amp; "오후 21:00"</f>
        <v>2021-07-03(토) 오후 21:00</v>
      </c>
      <c r="K69" s="241"/>
      <c r="L69" s="242"/>
      <c r="M69" s="240" t="str">
        <f>TEXT($G$1+1, "[$-ko-KR]yyyy-mm-dd(ddd) ") &amp; "오전 00:00"</f>
        <v>2021-07-04(일)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26"/>
      <c r="R71" s="226"/>
      <c r="S71" s="226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26"/>
      <c r="R72" s="226"/>
      <c r="S72" s="226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16"/>
      <c r="R73" s="216"/>
      <c r="S73" s="216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16"/>
      <c r="R74" s="216"/>
      <c r="S74" s="216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16"/>
      <c r="R75" s="216"/>
      <c r="S75" s="216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16"/>
      <c r="R76" s="216"/>
      <c r="S76" s="216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16"/>
      <c r="R77" s="216"/>
      <c r="S77" s="216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16"/>
      <c r="R78" s="216"/>
      <c r="S78" s="216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17"/>
      <c r="R80" s="218"/>
      <c r="S80" s="219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20"/>
      <c r="R81" s="221"/>
      <c r="S81" s="222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23"/>
      <c r="R82" s="224"/>
      <c r="S82" s="225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16"/>
      <c r="R83" s="216"/>
      <c r="S83" s="216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26"/>
      <c r="R84" s="226"/>
      <c r="S84" s="226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26"/>
      <c r="R85" s="226"/>
      <c r="S85" s="226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16"/>
      <c r="R86" s="216"/>
      <c r="S86" s="216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16"/>
      <c r="R87" s="216"/>
      <c r="S87" s="216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16"/>
      <c r="R88" s="216"/>
      <c r="S88" s="216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05"/>
      <c r="R89" s="206"/>
      <c r="S89" s="207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65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2021-07-03(토) 오전 00:00</v>
      </c>
      <c r="C96" s="268"/>
      <c r="D96" s="240" t="str">
        <f>TEXT($G$1, "[$-ko-KR]yyyy-mm-dd(ddd) ") &amp; "오후 14:00"</f>
        <v>2021-07-03(토) 오후 14:00</v>
      </c>
      <c r="E96" s="241"/>
      <c r="F96" s="242"/>
      <c r="G96" s="240" t="str">
        <f>TEXT($G$1, "[$-ko-KR]yyyy-mm-dd(ddd) ") &amp; "오후 19:00"</f>
        <v>2021-07-03(토) 오후 19:00</v>
      </c>
      <c r="H96" s="241"/>
      <c r="I96" s="242"/>
      <c r="J96" s="240" t="str">
        <f>TEXT($G$1, "[$-ko-KR]yyyy-mm-dd(ddd) ") &amp; "오후 21:00"</f>
        <v>2021-07-03(토) 오후 21:00</v>
      </c>
      <c r="K96" s="241"/>
      <c r="L96" s="242"/>
      <c r="M96" s="240" t="str">
        <f>TEXT($G$1+1, "[$-ko-KR]yyyy-mm-dd(ddd) ") &amp; "오전 00:00"</f>
        <v>2021-07-04(일)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26"/>
      <c r="R98" s="226"/>
      <c r="S98" s="226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26"/>
      <c r="R99" s="226"/>
      <c r="S99" s="226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16"/>
      <c r="R100" s="216"/>
      <c r="S100" s="216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16"/>
      <c r="R101" s="216"/>
      <c r="S101" s="216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16"/>
      <c r="R102" s="216"/>
      <c r="S102" s="216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16"/>
      <c r="R103" s="216"/>
      <c r="S103" s="216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16"/>
      <c r="R104" s="216"/>
      <c r="S104" s="216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16"/>
      <c r="R105" s="216"/>
      <c r="S105" s="216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17"/>
      <c r="R107" s="218"/>
      <c r="S107" s="219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20"/>
      <c r="R108" s="221"/>
      <c r="S108" s="222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23"/>
      <c r="R109" s="224"/>
      <c r="S109" s="225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16"/>
      <c r="R110" s="216"/>
      <c r="S110" s="216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26"/>
      <c r="R111" s="226"/>
      <c r="S111" s="226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26"/>
      <c r="R112" s="226"/>
      <c r="S112" s="226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16"/>
      <c r="R113" s="216"/>
      <c r="S113" s="216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16"/>
      <c r="R114" s="216"/>
      <c r="S114" s="216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16"/>
      <c r="R115" s="216"/>
      <c r="S115" s="216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05"/>
      <c r="R116" s="206"/>
      <c r="S116" s="207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65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2021-07-03(토) 오전 00:00</v>
      </c>
      <c r="C123" s="268"/>
      <c r="D123" s="240" t="str">
        <f>TEXT($G$1, "[$-ko-KR]yyyy-mm-dd(ddd) ") &amp; "오후 14:00"</f>
        <v>2021-07-03(토) 오후 14:00</v>
      </c>
      <c r="E123" s="241"/>
      <c r="F123" s="242"/>
      <c r="G123" s="240" t="str">
        <f>TEXT($G$1, "[$-ko-KR]yyyy-mm-dd(ddd) ") &amp; "오후 19:00"</f>
        <v>2021-07-03(토) 오후 19:00</v>
      </c>
      <c r="H123" s="241"/>
      <c r="I123" s="242"/>
      <c r="J123" s="240" t="str">
        <f>TEXT($G$1, "[$-ko-KR]yyyy-mm-dd(ddd) ") &amp; "오후 21:00"</f>
        <v>2021-07-03(토) 오후 21:00</v>
      </c>
      <c r="K123" s="241"/>
      <c r="L123" s="242"/>
      <c r="M123" s="240" t="str">
        <f>TEXT($G$1+1, "[$-ko-KR]yyyy-mm-dd(ddd) ") &amp; "오전 00:00"</f>
        <v>2021-07-04(일)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26"/>
      <c r="R125" s="226"/>
      <c r="S125" s="226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26"/>
      <c r="R126" s="226"/>
      <c r="S126" s="226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16"/>
      <c r="R127" s="216"/>
      <c r="S127" s="216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16"/>
      <c r="R128" s="216"/>
      <c r="S128" s="216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16"/>
      <c r="R129" s="216"/>
      <c r="S129" s="216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16"/>
      <c r="R130" s="216"/>
      <c r="S130" s="216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16"/>
      <c r="R131" s="216"/>
      <c r="S131" s="216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16"/>
      <c r="R132" s="216"/>
      <c r="S132" s="216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17"/>
      <c r="R134" s="218"/>
      <c r="S134" s="219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20"/>
      <c r="R135" s="221"/>
      <c r="S135" s="222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23"/>
      <c r="R136" s="224"/>
      <c r="S136" s="225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16"/>
      <c r="R137" s="216"/>
      <c r="S137" s="216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26"/>
      <c r="R138" s="226"/>
      <c r="S138" s="226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26"/>
      <c r="R139" s="226"/>
      <c r="S139" s="226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16"/>
      <c r="R140" s="216"/>
      <c r="S140" s="216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16"/>
      <c r="R141" s="216"/>
      <c r="S141" s="216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16"/>
      <c r="R142" s="216"/>
      <c r="S142" s="216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05"/>
      <c r="R143" s="206"/>
      <c r="S143" s="207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65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2021-07-03(토) 오전 00:00</v>
      </c>
      <c r="C150" s="268"/>
      <c r="D150" s="240" t="str">
        <f>TEXT($G$1, "[$-ko-KR]yyyy-mm-dd(ddd) ") &amp; "오후 14:00"</f>
        <v>2021-07-03(토) 오후 14:00</v>
      </c>
      <c r="E150" s="241"/>
      <c r="F150" s="242"/>
      <c r="G150" s="240" t="str">
        <f>TEXT($G$1, "[$-ko-KR]yyyy-mm-dd(ddd) ") &amp; "오후 19:00"</f>
        <v>2021-07-03(토) 오후 19:00</v>
      </c>
      <c r="H150" s="241"/>
      <c r="I150" s="242"/>
      <c r="J150" s="240" t="str">
        <f>TEXT($G$1, "[$-ko-KR]yyyy-mm-dd(ddd) ") &amp; "오후 21:00"</f>
        <v>2021-07-03(토) 오후 21:00</v>
      </c>
      <c r="K150" s="241"/>
      <c r="L150" s="242"/>
      <c r="M150" s="240" t="str">
        <f>TEXT($G$1+1, "[$-ko-KR]yyyy-mm-dd(ddd) ") &amp; "오전 00:00"</f>
        <v>2021-07-04(일)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26"/>
      <c r="R152" s="226"/>
      <c r="S152" s="226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26"/>
      <c r="R153" s="226"/>
      <c r="S153" s="226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16"/>
      <c r="R154" s="216"/>
      <c r="S154" s="216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16"/>
      <c r="R155" s="216"/>
      <c r="S155" s="216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16"/>
      <c r="R156" s="216"/>
      <c r="S156" s="216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16"/>
      <c r="R157" s="216"/>
      <c r="S157" s="216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16"/>
      <c r="R158" s="216"/>
      <c r="S158" s="216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16"/>
      <c r="R159" s="216"/>
      <c r="S159" s="216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17"/>
      <c r="R161" s="218"/>
      <c r="S161" s="219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20"/>
      <c r="R162" s="221"/>
      <c r="S162" s="222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23"/>
      <c r="R163" s="224"/>
      <c r="S163" s="225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16"/>
      <c r="R164" s="216"/>
      <c r="S164" s="216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26"/>
      <c r="R165" s="226"/>
      <c r="S165" s="226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26"/>
      <c r="R166" s="226"/>
      <c r="S166" s="226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16"/>
      <c r="R167" s="216"/>
      <c r="S167" s="216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16"/>
      <c r="R168" s="216"/>
      <c r="S168" s="216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16"/>
      <c r="R169" s="216"/>
      <c r="S169" s="216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05"/>
      <c r="R170" s="206"/>
      <c r="S170" s="207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65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2021-07-03(토) 오전 00:00</v>
      </c>
      <c r="C177" s="268"/>
      <c r="D177" s="240" t="str">
        <f>TEXT($G$1, "[$-ko-KR]yyyy-mm-dd(ddd) ") &amp; "오후 14:00"</f>
        <v>2021-07-03(토) 오후 14:00</v>
      </c>
      <c r="E177" s="241"/>
      <c r="F177" s="242"/>
      <c r="G177" s="240" t="str">
        <f>TEXT($G$1, "[$-ko-KR]yyyy-mm-dd(ddd) ") &amp; "오후 19:00"</f>
        <v>2021-07-03(토) 오후 19:00</v>
      </c>
      <c r="H177" s="241"/>
      <c r="I177" s="242"/>
      <c r="J177" s="240" t="str">
        <f>TEXT($G$1, "[$-ko-KR]yyyy-mm-dd(ddd) ") &amp; "오후 21:00"</f>
        <v>2021-07-03(토) 오후 21:00</v>
      </c>
      <c r="K177" s="241"/>
      <c r="L177" s="242"/>
      <c r="M177" s="240" t="str">
        <f>TEXT($G$1+1, "[$-ko-KR]yyyy-mm-dd(ddd) ") &amp; "오전 00:00"</f>
        <v>2021-07-04(일)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26"/>
      <c r="R179" s="226"/>
      <c r="S179" s="226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26"/>
      <c r="R180" s="226"/>
      <c r="S180" s="226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16"/>
      <c r="R181" s="216"/>
      <c r="S181" s="216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16"/>
      <c r="R182" s="216"/>
      <c r="S182" s="216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16"/>
      <c r="R183" s="216"/>
      <c r="S183" s="216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16"/>
      <c r="R184" s="216"/>
      <c r="S184" s="216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16"/>
      <c r="R185" s="216"/>
      <c r="S185" s="216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16"/>
      <c r="R186" s="216"/>
      <c r="S186" s="216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17"/>
      <c r="R188" s="218"/>
      <c r="S188" s="219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20"/>
      <c r="R189" s="221"/>
      <c r="S189" s="222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23"/>
      <c r="R190" s="224"/>
      <c r="S190" s="225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16"/>
      <c r="R191" s="216"/>
      <c r="S191" s="216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26"/>
      <c r="R192" s="226"/>
      <c r="S192" s="226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26"/>
      <c r="R193" s="226"/>
      <c r="S193" s="226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16"/>
      <c r="R194" s="216"/>
      <c r="S194" s="216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16"/>
      <c r="R195" s="216"/>
      <c r="S195" s="216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16"/>
      <c r="R196" s="216"/>
      <c r="S196" s="216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05"/>
      <c r="R197" s="206"/>
      <c r="S197" s="207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44381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331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69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2021-07-04(일) 오전 00:00</v>
      </c>
      <c r="C15" s="266"/>
      <c r="D15" s="240" t="str">
        <f>TEXT($G$1, "[$-ko-KR]yyyy-mm-dd(ddd) ") &amp; "오후 14:00"</f>
        <v>2021-07-04(일) 오후 14:00</v>
      </c>
      <c r="E15" s="241"/>
      <c r="F15" s="242"/>
      <c r="G15" s="240" t="str">
        <f>TEXT($G$1, "[$-ko-KR]yyyy-mm-dd(ddd) ") &amp; "오후 19:00"</f>
        <v>2021-07-04(일) 오후 19:00</v>
      </c>
      <c r="H15" s="241"/>
      <c r="I15" s="242"/>
      <c r="J15" s="240" t="str">
        <f>TEXT($G$1, "[$-ko-KR]yyyy-mm-dd(ddd) ") &amp; "오후 21:00"</f>
        <v>2021-07-04(일) 오후 21:00</v>
      </c>
      <c r="K15" s="241"/>
      <c r="L15" s="242"/>
      <c r="M15" s="240" t="str">
        <f>TEXT($G$1+1, "[$-ko-KR]yyyy-mm-dd(ddd) ") &amp; "오전 00:00"</f>
        <v>2021-07-05(월)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69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2021-07-04(일) 오전 00:00</v>
      </c>
      <c r="C42" s="268"/>
      <c r="D42" s="240" t="str">
        <f>TEXT($G$1, "[$-ko-KR]yyyy-mm-dd(ddd) ") &amp; "오후 14:00"</f>
        <v>2021-07-04(일) 오후 14:00</v>
      </c>
      <c r="E42" s="241"/>
      <c r="F42" s="242"/>
      <c r="G42" s="240" t="str">
        <f>TEXT($G$1, "[$-ko-KR]yyyy-mm-dd(ddd) ") &amp; "오후 19:00"</f>
        <v>2021-07-04(일) 오후 19:00</v>
      </c>
      <c r="H42" s="241"/>
      <c r="I42" s="242"/>
      <c r="J42" s="240" t="str">
        <f>TEXT($G$1, "[$-ko-KR]yyyy-mm-dd(ddd) ") &amp; "오후 21:00"</f>
        <v>2021-07-04(일) 오후 21:00</v>
      </c>
      <c r="K42" s="241"/>
      <c r="L42" s="242"/>
      <c r="M42" s="240" t="str">
        <f>TEXT($G$1+1, "[$-ko-KR]yyyy-mm-dd(ddd) ") &amp; "오전 00:00"</f>
        <v>2021-07-05(월)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26"/>
      <c r="R44" s="226"/>
      <c r="S44" s="226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26"/>
      <c r="R45" s="226"/>
      <c r="S45" s="226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16"/>
      <c r="R46" s="216"/>
      <c r="S46" s="216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16"/>
      <c r="R47" s="216"/>
      <c r="S47" s="216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16"/>
      <c r="R48" s="216"/>
      <c r="S48" s="216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16"/>
      <c r="R49" s="216"/>
      <c r="S49" s="216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16"/>
      <c r="R50" s="216"/>
      <c r="S50" s="216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16"/>
      <c r="R51" s="216"/>
      <c r="S51" s="216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17"/>
      <c r="R53" s="218"/>
      <c r="S53" s="219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20"/>
      <c r="R54" s="221"/>
      <c r="S54" s="222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23"/>
      <c r="R55" s="224"/>
      <c r="S55" s="225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16"/>
      <c r="R56" s="216"/>
      <c r="S56" s="216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26"/>
      <c r="R57" s="226"/>
      <c r="S57" s="226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26"/>
      <c r="R58" s="226"/>
      <c r="S58" s="226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16"/>
      <c r="R59" s="216"/>
      <c r="S59" s="216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16"/>
      <c r="R60" s="216"/>
      <c r="S60" s="216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16"/>
      <c r="R61" s="216"/>
      <c r="S61" s="216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05"/>
      <c r="R62" s="206"/>
      <c r="S62" s="207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69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2021-07-04(일) 오전 00:00</v>
      </c>
      <c r="C69" s="268"/>
      <c r="D69" s="240" t="str">
        <f>TEXT($G$1, "[$-ko-KR]yyyy-mm-dd(ddd) ") &amp; "오후 14:00"</f>
        <v>2021-07-04(일) 오후 14:00</v>
      </c>
      <c r="E69" s="241"/>
      <c r="F69" s="242"/>
      <c r="G69" s="240" t="str">
        <f>TEXT($G$1, "[$-ko-KR]yyyy-mm-dd(ddd) ") &amp; "오후 19:00"</f>
        <v>2021-07-04(일) 오후 19:00</v>
      </c>
      <c r="H69" s="241"/>
      <c r="I69" s="242"/>
      <c r="J69" s="240" t="str">
        <f>TEXT($G$1, "[$-ko-KR]yyyy-mm-dd(ddd) ") &amp; "오후 21:00"</f>
        <v>2021-07-04(일) 오후 21:00</v>
      </c>
      <c r="K69" s="241"/>
      <c r="L69" s="242"/>
      <c r="M69" s="240" t="str">
        <f>TEXT($G$1+1, "[$-ko-KR]yyyy-mm-dd(ddd) ") &amp; "오전 00:00"</f>
        <v>2021-07-05(월)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26"/>
      <c r="R71" s="226"/>
      <c r="S71" s="226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26"/>
      <c r="R72" s="226"/>
      <c r="S72" s="226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16"/>
      <c r="R73" s="216"/>
      <c r="S73" s="216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16"/>
      <c r="R74" s="216"/>
      <c r="S74" s="216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16"/>
      <c r="R75" s="216"/>
      <c r="S75" s="216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16"/>
      <c r="R76" s="216"/>
      <c r="S76" s="216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16"/>
      <c r="R77" s="216"/>
      <c r="S77" s="216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16"/>
      <c r="R78" s="216"/>
      <c r="S78" s="216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17"/>
      <c r="R80" s="218"/>
      <c r="S80" s="219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20"/>
      <c r="R81" s="221"/>
      <c r="S81" s="222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23"/>
      <c r="R82" s="224"/>
      <c r="S82" s="225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16"/>
      <c r="R83" s="216"/>
      <c r="S83" s="216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26"/>
      <c r="R84" s="226"/>
      <c r="S84" s="226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26"/>
      <c r="R85" s="226"/>
      <c r="S85" s="226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16"/>
      <c r="R86" s="216"/>
      <c r="S86" s="216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16"/>
      <c r="R87" s="216"/>
      <c r="S87" s="216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16"/>
      <c r="R88" s="216"/>
      <c r="S88" s="216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05"/>
      <c r="R89" s="206"/>
      <c r="S89" s="207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69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2021-07-04(일) 오전 00:00</v>
      </c>
      <c r="C96" s="268"/>
      <c r="D96" s="240" t="str">
        <f>TEXT($G$1, "[$-ko-KR]yyyy-mm-dd(ddd) ") &amp; "오후 14:00"</f>
        <v>2021-07-04(일) 오후 14:00</v>
      </c>
      <c r="E96" s="241"/>
      <c r="F96" s="242"/>
      <c r="G96" s="240" t="str">
        <f>TEXT($G$1, "[$-ko-KR]yyyy-mm-dd(ddd) ") &amp; "오후 19:00"</f>
        <v>2021-07-04(일) 오후 19:00</v>
      </c>
      <c r="H96" s="241"/>
      <c r="I96" s="242"/>
      <c r="J96" s="240" t="str">
        <f>TEXT($G$1, "[$-ko-KR]yyyy-mm-dd(ddd) ") &amp; "오후 21:00"</f>
        <v>2021-07-04(일) 오후 21:00</v>
      </c>
      <c r="K96" s="241"/>
      <c r="L96" s="242"/>
      <c r="M96" s="240" t="str">
        <f>TEXT($G$1+1, "[$-ko-KR]yyyy-mm-dd(ddd) ") &amp; "오전 00:00"</f>
        <v>2021-07-05(월)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26"/>
      <c r="R98" s="226"/>
      <c r="S98" s="226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26"/>
      <c r="R99" s="226"/>
      <c r="S99" s="226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16"/>
      <c r="R100" s="216"/>
      <c r="S100" s="216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16"/>
      <c r="R101" s="216"/>
      <c r="S101" s="216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16"/>
      <c r="R102" s="216"/>
      <c r="S102" s="216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16"/>
      <c r="R103" s="216"/>
      <c r="S103" s="216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16"/>
      <c r="R104" s="216"/>
      <c r="S104" s="216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16"/>
      <c r="R105" s="216"/>
      <c r="S105" s="216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17"/>
      <c r="R107" s="218"/>
      <c r="S107" s="219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20"/>
      <c r="R108" s="221"/>
      <c r="S108" s="222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23"/>
      <c r="R109" s="224"/>
      <c r="S109" s="225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16"/>
      <c r="R110" s="216"/>
      <c r="S110" s="216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26"/>
      <c r="R111" s="226"/>
      <c r="S111" s="226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26"/>
      <c r="R112" s="226"/>
      <c r="S112" s="226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16"/>
      <c r="R113" s="216"/>
      <c r="S113" s="216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16"/>
      <c r="R114" s="216"/>
      <c r="S114" s="216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16"/>
      <c r="R115" s="216"/>
      <c r="S115" s="216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05"/>
      <c r="R116" s="206"/>
      <c r="S116" s="207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69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2021-07-04(일) 오전 00:00</v>
      </c>
      <c r="C123" s="268"/>
      <c r="D123" s="240" t="str">
        <f>TEXT($G$1, "[$-ko-KR]yyyy-mm-dd(ddd) ") &amp; "오후 14:00"</f>
        <v>2021-07-04(일) 오후 14:00</v>
      </c>
      <c r="E123" s="241"/>
      <c r="F123" s="242"/>
      <c r="G123" s="240" t="str">
        <f>TEXT($G$1, "[$-ko-KR]yyyy-mm-dd(ddd) ") &amp; "오후 19:00"</f>
        <v>2021-07-04(일) 오후 19:00</v>
      </c>
      <c r="H123" s="241"/>
      <c r="I123" s="242"/>
      <c r="J123" s="240" t="str">
        <f>TEXT($G$1, "[$-ko-KR]yyyy-mm-dd(ddd) ") &amp; "오후 21:00"</f>
        <v>2021-07-04(일) 오후 21:00</v>
      </c>
      <c r="K123" s="241"/>
      <c r="L123" s="242"/>
      <c r="M123" s="240" t="str">
        <f>TEXT($G$1+1, "[$-ko-KR]yyyy-mm-dd(ddd) ") &amp; "오전 00:00"</f>
        <v>2021-07-05(월)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26"/>
      <c r="R125" s="226"/>
      <c r="S125" s="226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26"/>
      <c r="R126" s="226"/>
      <c r="S126" s="226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16"/>
      <c r="R127" s="216"/>
      <c r="S127" s="216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16"/>
      <c r="R128" s="216"/>
      <c r="S128" s="216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16"/>
      <c r="R129" s="216"/>
      <c r="S129" s="216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16"/>
      <c r="R130" s="216"/>
      <c r="S130" s="216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16"/>
      <c r="R131" s="216"/>
      <c r="S131" s="216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16"/>
      <c r="R132" s="216"/>
      <c r="S132" s="216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17"/>
      <c r="R134" s="218"/>
      <c r="S134" s="219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20"/>
      <c r="R135" s="221"/>
      <c r="S135" s="222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23"/>
      <c r="R136" s="224"/>
      <c r="S136" s="225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16"/>
      <c r="R137" s="216"/>
      <c r="S137" s="216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26"/>
      <c r="R138" s="226"/>
      <c r="S138" s="226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26"/>
      <c r="R139" s="226"/>
      <c r="S139" s="226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16"/>
      <c r="R140" s="216"/>
      <c r="S140" s="216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16"/>
      <c r="R141" s="216"/>
      <c r="S141" s="216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16"/>
      <c r="R142" s="216"/>
      <c r="S142" s="216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05"/>
      <c r="R143" s="206"/>
      <c r="S143" s="207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69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2021-07-04(일) 오전 00:00</v>
      </c>
      <c r="C150" s="268"/>
      <c r="D150" s="240" t="str">
        <f>TEXT($G$1, "[$-ko-KR]yyyy-mm-dd(ddd) ") &amp; "오후 14:00"</f>
        <v>2021-07-04(일) 오후 14:00</v>
      </c>
      <c r="E150" s="241"/>
      <c r="F150" s="242"/>
      <c r="G150" s="240" t="str">
        <f>TEXT($G$1, "[$-ko-KR]yyyy-mm-dd(ddd) ") &amp; "오후 19:00"</f>
        <v>2021-07-04(일) 오후 19:00</v>
      </c>
      <c r="H150" s="241"/>
      <c r="I150" s="242"/>
      <c r="J150" s="240" t="str">
        <f>TEXT($G$1, "[$-ko-KR]yyyy-mm-dd(ddd) ") &amp; "오후 21:00"</f>
        <v>2021-07-04(일) 오후 21:00</v>
      </c>
      <c r="K150" s="241"/>
      <c r="L150" s="242"/>
      <c r="M150" s="240" t="str">
        <f>TEXT($G$1+1, "[$-ko-KR]yyyy-mm-dd(ddd) ") &amp; "오전 00:00"</f>
        <v>2021-07-05(월)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26"/>
      <c r="R152" s="226"/>
      <c r="S152" s="226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26"/>
      <c r="R153" s="226"/>
      <c r="S153" s="226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16"/>
      <c r="R154" s="216"/>
      <c r="S154" s="216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16"/>
      <c r="R155" s="216"/>
      <c r="S155" s="216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16"/>
      <c r="R156" s="216"/>
      <c r="S156" s="216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16"/>
      <c r="R157" s="216"/>
      <c r="S157" s="216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16"/>
      <c r="R158" s="216"/>
      <c r="S158" s="216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16"/>
      <c r="R159" s="216"/>
      <c r="S159" s="216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17"/>
      <c r="R161" s="218"/>
      <c r="S161" s="219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20"/>
      <c r="R162" s="221"/>
      <c r="S162" s="222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23"/>
      <c r="R163" s="224"/>
      <c r="S163" s="225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16"/>
      <c r="R164" s="216"/>
      <c r="S164" s="216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26"/>
      <c r="R165" s="226"/>
      <c r="S165" s="226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26"/>
      <c r="R166" s="226"/>
      <c r="S166" s="226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16"/>
      <c r="R167" s="216"/>
      <c r="S167" s="216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16"/>
      <c r="R168" s="216"/>
      <c r="S168" s="216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16"/>
      <c r="R169" s="216"/>
      <c r="S169" s="216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05"/>
      <c r="R170" s="206"/>
      <c r="S170" s="207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69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2021-07-04(일) 오전 00:00</v>
      </c>
      <c r="C177" s="268"/>
      <c r="D177" s="240" t="str">
        <f>TEXT($G$1, "[$-ko-KR]yyyy-mm-dd(ddd) ") &amp; "오후 14:00"</f>
        <v>2021-07-04(일) 오후 14:00</v>
      </c>
      <c r="E177" s="241"/>
      <c r="F177" s="242"/>
      <c r="G177" s="240" t="str">
        <f>TEXT($G$1, "[$-ko-KR]yyyy-mm-dd(ddd) ") &amp; "오후 19:00"</f>
        <v>2021-07-04(일) 오후 19:00</v>
      </c>
      <c r="H177" s="241"/>
      <c r="I177" s="242"/>
      <c r="J177" s="240" t="str">
        <f>TEXT($G$1, "[$-ko-KR]yyyy-mm-dd(ddd) ") &amp; "오후 21:00"</f>
        <v>2021-07-04(일) 오후 21:00</v>
      </c>
      <c r="K177" s="241"/>
      <c r="L177" s="242"/>
      <c r="M177" s="240" t="str">
        <f>TEXT($G$1+1, "[$-ko-KR]yyyy-mm-dd(ddd) ") &amp; "오전 00:00"</f>
        <v>2021-07-05(월)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26"/>
      <c r="R179" s="226"/>
      <c r="S179" s="226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26"/>
      <c r="R180" s="226"/>
      <c r="S180" s="226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16"/>
      <c r="R181" s="216"/>
      <c r="S181" s="216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16"/>
      <c r="R182" s="216"/>
      <c r="S182" s="216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16"/>
      <c r="R183" s="216"/>
      <c r="S183" s="216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16"/>
      <c r="R184" s="216"/>
      <c r="S184" s="216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16"/>
      <c r="R185" s="216"/>
      <c r="S185" s="216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16"/>
      <c r="R186" s="216"/>
      <c r="S186" s="216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17"/>
      <c r="R188" s="218"/>
      <c r="S188" s="219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20"/>
      <c r="R189" s="221"/>
      <c r="S189" s="222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23"/>
      <c r="R190" s="224"/>
      <c r="S190" s="225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16"/>
      <c r="R191" s="216"/>
      <c r="S191" s="216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26"/>
      <c r="R192" s="226"/>
      <c r="S192" s="226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26"/>
      <c r="R193" s="226"/>
      <c r="S193" s="226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16"/>
      <c r="R194" s="216"/>
      <c r="S194" s="216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16"/>
      <c r="R195" s="216"/>
      <c r="S195" s="216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16"/>
      <c r="R196" s="216"/>
      <c r="S196" s="216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05"/>
      <c r="R197" s="206"/>
      <c r="S197" s="207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44382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73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2021-07-05(월) 오전 00:00</v>
      </c>
      <c r="C15" s="266"/>
      <c r="D15" s="240" t="str">
        <f>TEXT($G$1, "[$-ko-KR]yyyy-mm-dd(ddd) ") &amp; "오후 14:00"</f>
        <v>2021-07-05(월) 오후 14:00</v>
      </c>
      <c r="E15" s="241"/>
      <c r="F15" s="242"/>
      <c r="G15" s="240" t="str">
        <f>TEXT($G$1, "[$-ko-KR]yyyy-mm-dd(ddd) ") &amp; "오후 19:00"</f>
        <v>2021-07-05(월) 오후 19:00</v>
      </c>
      <c r="H15" s="241"/>
      <c r="I15" s="242"/>
      <c r="J15" s="240" t="str">
        <f>TEXT($G$1, "[$-ko-KR]yyyy-mm-dd(ddd) ") &amp; "오후 21:00"</f>
        <v>2021-07-05(월) 오후 21:00</v>
      </c>
      <c r="K15" s="241"/>
      <c r="L15" s="242"/>
      <c r="M15" s="240" t="str">
        <f>TEXT($G$1+1, "[$-ko-KR]yyyy-mm-dd(ddd) ") &amp; "오전 00:00"</f>
        <v>2021-07-06(화)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73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2021-07-05(월) 오전 00:00</v>
      </c>
      <c r="C42" s="268"/>
      <c r="D42" s="240" t="str">
        <f>TEXT($G$1, "[$-ko-KR]yyyy-mm-dd(ddd) ") &amp; "오후 14:00"</f>
        <v>2021-07-05(월) 오후 14:00</v>
      </c>
      <c r="E42" s="241"/>
      <c r="F42" s="242"/>
      <c r="G42" s="240" t="str">
        <f>TEXT($G$1, "[$-ko-KR]yyyy-mm-dd(ddd) ") &amp; "오후 19:00"</f>
        <v>2021-07-05(월) 오후 19:00</v>
      </c>
      <c r="H42" s="241"/>
      <c r="I42" s="242"/>
      <c r="J42" s="240" t="str">
        <f>TEXT($G$1, "[$-ko-KR]yyyy-mm-dd(ddd) ") &amp; "오후 21:00"</f>
        <v>2021-07-05(월) 오후 21:00</v>
      </c>
      <c r="K42" s="241"/>
      <c r="L42" s="242"/>
      <c r="M42" s="240" t="str">
        <f>TEXT($G$1+1, "[$-ko-KR]yyyy-mm-dd(ddd) ") &amp; "오전 00:00"</f>
        <v>2021-07-06(화)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26"/>
      <c r="R44" s="226"/>
      <c r="S44" s="226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26"/>
      <c r="R45" s="226"/>
      <c r="S45" s="226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16"/>
      <c r="R46" s="216"/>
      <c r="S46" s="216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16"/>
      <c r="R47" s="216"/>
      <c r="S47" s="216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16"/>
      <c r="R48" s="216"/>
      <c r="S48" s="216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16"/>
      <c r="R49" s="216"/>
      <c r="S49" s="216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16"/>
      <c r="R50" s="216"/>
      <c r="S50" s="216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16"/>
      <c r="R51" s="216"/>
      <c r="S51" s="216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17"/>
      <c r="R53" s="218"/>
      <c r="S53" s="219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20"/>
      <c r="R54" s="221"/>
      <c r="S54" s="222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23"/>
      <c r="R55" s="224"/>
      <c r="S55" s="225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16"/>
      <c r="R56" s="216"/>
      <c r="S56" s="216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26"/>
      <c r="R57" s="226"/>
      <c r="S57" s="226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26"/>
      <c r="R58" s="226"/>
      <c r="S58" s="226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16"/>
      <c r="R59" s="216"/>
      <c r="S59" s="216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16"/>
      <c r="R60" s="216"/>
      <c r="S60" s="216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16"/>
      <c r="R61" s="216"/>
      <c r="S61" s="216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05"/>
      <c r="R62" s="206"/>
      <c r="S62" s="207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73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2021-07-05(월) 오전 00:00</v>
      </c>
      <c r="C69" s="268"/>
      <c r="D69" s="240" t="str">
        <f>TEXT($G$1, "[$-ko-KR]yyyy-mm-dd(ddd) ") &amp; "오후 14:00"</f>
        <v>2021-07-05(월) 오후 14:00</v>
      </c>
      <c r="E69" s="241"/>
      <c r="F69" s="242"/>
      <c r="G69" s="240" t="str">
        <f>TEXT($G$1, "[$-ko-KR]yyyy-mm-dd(ddd) ") &amp; "오후 19:00"</f>
        <v>2021-07-05(월) 오후 19:00</v>
      </c>
      <c r="H69" s="241"/>
      <c r="I69" s="242"/>
      <c r="J69" s="240" t="str">
        <f>TEXT($G$1, "[$-ko-KR]yyyy-mm-dd(ddd) ") &amp; "오후 21:00"</f>
        <v>2021-07-05(월) 오후 21:00</v>
      </c>
      <c r="K69" s="241"/>
      <c r="L69" s="242"/>
      <c r="M69" s="240" t="str">
        <f>TEXT($G$1+1, "[$-ko-KR]yyyy-mm-dd(ddd) ") &amp; "오전 00:00"</f>
        <v>2021-07-06(화)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26"/>
      <c r="R71" s="226"/>
      <c r="S71" s="226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26"/>
      <c r="R72" s="226"/>
      <c r="S72" s="226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16"/>
      <c r="R73" s="216"/>
      <c r="S73" s="216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16"/>
      <c r="R74" s="216"/>
      <c r="S74" s="216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16"/>
      <c r="R75" s="216"/>
      <c r="S75" s="216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16"/>
      <c r="R76" s="216"/>
      <c r="S76" s="216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16"/>
      <c r="R77" s="216"/>
      <c r="S77" s="216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16"/>
      <c r="R78" s="216"/>
      <c r="S78" s="216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17"/>
      <c r="R80" s="218"/>
      <c r="S80" s="219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20"/>
      <c r="R81" s="221"/>
      <c r="S81" s="222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23"/>
      <c r="R82" s="224"/>
      <c r="S82" s="225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16"/>
      <c r="R83" s="216"/>
      <c r="S83" s="216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26"/>
      <c r="R84" s="226"/>
      <c r="S84" s="226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26"/>
      <c r="R85" s="226"/>
      <c r="S85" s="226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16"/>
      <c r="R86" s="216"/>
      <c r="S86" s="216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16"/>
      <c r="R87" s="216"/>
      <c r="S87" s="216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16"/>
      <c r="R88" s="216"/>
      <c r="S88" s="216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05"/>
      <c r="R89" s="206"/>
      <c r="S89" s="207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73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2021-07-05(월) 오전 00:00</v>
      </c>
      <c r="C96" s="268"/>
      <c r="D96" s="240" t="str">
        <f>TEXT($G$1, "[$-ko-KR]yyyy-mm-dd(ddd) ") &amp; "오후 14:00"</f>
        <v>2021-07-05(월) 오후 14:00</v>
      </c>
      <c r="E96" s="241"/>
      <c r="F96" s="242"/>
      <c r="G96" s="240" t="str">
        <f>TEXT($G$1, "[$-ko-KR]yyyy-mm-dd(ddd) ") &amp; "오후 19:00"</f>
        <v>2021-07-05(월) 오후 19:00</v>
      </c>
      <c r="H96" s="241"/>
      <c r="I96" s="242"/>
      <c r="J96" s="240" t="str">
        <f>TEXT($G$1, "[$-ko-KR]yyyy-mm-dd(ddd) ") &amp; "오후 21:00"</f>
        <v>2021-07-05(월) 오후 21:00</v>
      </c>
      <c r="K96" s="241"/>
      <c r="L96" s="242"/>
      <c r="M96" s="240" t="str">
        <f>TEXT($G$1+1, "[$-ko-KR]yyyy-mm-dd(ddd) ") &amp; "오전 00:00"</f>
        <v>2021-07-06(화)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26"/>
      <c r="R98" s="226"/>
      <c r="S98" s="226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26"/>
      <c r="R99" s="226"/>
      <c r="S99" s="226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16"/>
      <c r="R100" s="216"/>
      <c r="S100" s="216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16"/>
      <c r="R101" s="216"/>
      <c r="S101" s="216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16"/>
      <c r="R102" s="216"/>
      <c r="S102" s="216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16"/>
      <c r="R103" s="216"/>
      <c r="S103" s="216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16"/>
      <c r="R104" s="216"/>
      <c r="S104" s="216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16"/>
      <c r="R105" s="216"/>
      <c r="S105" s="216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17"/>
      <c r="R107" s="218"/>
      <c r="S107" s="219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20"/>
      <c r="R108" s="221"/>
      <c r="S108" s="222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23"/>
      <c r="R109" s="224"/>
      <c r="S109" s="225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16"/>
      <c r="R110" s="216"/>
      <c r="S110" s="216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26"/>
      <c r="R111" s="226"/>
      <c r="S111" s="226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26"/>
      <c r="R112" s="226"/>
      <c r="S112" s="226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16"/>
      <c r="R113" s="216"/>
      <c r="S113" s="216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16"/>
      <c r="R114" s="216"/>
      <c r="S114" s="216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16"/>
      <c r="R115" s="216"/>
      <c r="S115" s="216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05"/>
      <c r="R116" s="206"/>
      <c r="S116" s="207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73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2021-07-05(월) 오전 00:00</v>
      </c>
      <c r="C123" s="268"/>
      <c r="D123" s="240" t="str">
        <f>TEXT($G$1, "[$-ko-KR]yyyy-mm-dd(ddd) ") &amp; "오후 14:00"</f>
        <v>2021-07-05(월) 오후 14:00</v>
      </c>
      <c r="E123" s="241"/>
      <c r="F123" s="242"/>
      <c r="G123" s="240" t="str">
        <f>TEXT($G$1, "[$-ko-KR]yyyy-mm-dd(ddd) ") &amp; "오후 19:00"</f>
        <v>2021-07-05(월) 오후 19:00</v>
      </c>
      <c r="H123" s="241"/>
      <c r="I123" s="242"/>
      <c r="J123" s="240" t="str">
        <f>TEXT($G$1, "[$-ko-KR]yyyy-mm-dd(ddd) ") &amp; "오후 21:00"</f>
        <v>2021-07-05(월) 오후 21:00</v>
      </c>
      <c r="K123" s="241"/>
      <c r="L123" s="242"/>
      <c r="M123" s="240" t="str">
        <f>TEXT($G$1+1, "[$-ko-KR]yyyy-mm-dd(ddd) ") &amp; "오전 00:00"</f>
        <v>2021-07-06(화)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26"/>
      <c r="R125" s="226"/>
      <c r="S125" s="226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26"/>
      <c r="R126" s="226"/>
      <c r="S126" s="226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16"/>
      <c r="R127" s="216"/>
      <c r="S127" s="216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16"/>
      <c r="R128" s="216"/>
      <c r="S128" s="216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16"/>
      <c r="R129" s="216"/>
      <c r="S129" s="216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16"/>
      <c r="R130" s="216"/>
      <c r="S130" s="216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16"/>
      <c r="R131" s="216"/>
      <c r="S131" s="216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16"/>
      <c r="R132" s="216"/>
      <c r="S132" s="216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17"/>
      <c r="R134" s="218"/>
      <c r="S134" s="219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20"/>
      <c r="R135" s="221"/>
      <c r="S135" s="222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23"/>
      <c r="R136" s="224"/>
      <c r="S136" s="225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16"/>
      <c r="R137" s="216"/>
      <c r="S137" s="216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26"/>
      <c r="R138" s="226"/>
      <c r="S138" s="226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26"/>
      <c r="R139" s="226"/>
      <c r="S139" s="226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16"/>
      <c r="R140" s="216"/>
      <c r="S140" s="216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6"/>
      <c r="R141" s="216"/>
      <c r="S141" s="216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16"/>
      <c r="R142" s="216"/>
      <c r="S142" s="216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05"/>
      <c r="R143" s="206"/>
      <c r="S143" s="207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73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2021-07-05(월) 오전 00:00</v>
      </c>
      <c r="C150" s="268"/>
      <c r="D150" s="240" t="str">
        <f>TEXT($G$1, "[$-ko-KR]yyyy-mm-dd(ddd) ") &amp; "오후 14:00"</f>
        <v>2021-07-05(월) 오후 14:00</v>
      </c>
      <c r="E150" s="241"/>
      <c r="F150" s="242"/>
      <c r="G150" s="240" t="str">
        <f>TEXT($G$1, "[$-ko-KR]yyyy-mm-dd(ddd) ") &amp; "오후 19:00"</f>
        <v>2021-07-05(월) 오후 19:00</v>
      </c>
      <c r="H150" s="241"/>
      <c r="I150" s="242"/>
      <c r="J150" s="240" t="str">
        <f>TEXT($G$1, "[$-ko-KR]yyyy-mm-dd(ddd) ") &amp; "오후 21:00"</f>
        <v>2021-07-05(월) 오후 21:00</v>
      </c>
      <c r="K150" s="241"/>
      <c r="L150" s="242"/>
      <c r="M150" s="240" t="str">
        <f>TEXT($G$1+1, "[$-ko-KR]yyyy-mm-dd(ddd) ") &amp; "오전 00:00"</f>
        <v>2021-07-06(화)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26"/>
      <c r="R152" s="226"/>
      <c r="S152" s="226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26"/>
      <c r="R153" s="226"/>
      <c r="S153" s="226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16"/>
      <c r="R154" s="216"/>
      <c r="S154" s="216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16"/>
      <c r="R155" s="216"/>
      <c r="S155" s="216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16"/>
      <c r="R156" s="216"/>
      <c r="S156" s="216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16"/>
      <c r="R157" s="216"/>
      <c r="S157" s="216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16"/>
      <c r="R158" s="216"/>
      <c r="S158" s="216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16"/>
      <c r="R159" s="216"/>
      <c r="S159" s="216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17"/>
      <c r="R161" s="218"/>
      <c r="S161" s="219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20"/>
      <c r="R162" s="221"/>
      <c r="S162" s="222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23"/>
      <c r="R163" s="224"/>
      <c r="S163" s="225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16"/>
      <c r="R164" s="216"/>
      <c r="S164" s="216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26"/>
      <c r="R165" s="226"/>
      <c r="S165" s="226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26"/>
      <c r="R166" s="226"/>
      <c r="S166" s="226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16"/>
      <c r="R167" s="216"/>
      <c r="S167" s="216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16"/>
      <c r="R168" s="216"/>
      <c r="S168" s="216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16"/>
      <c r="R169" s="216"/>
      <c r="S169" s="216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05"/>
      <c r="R170" s="206"/>
      <c r="S170" s="207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73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2021-07-05(월) 오전 00:00</v>
      </c>
      <c r="C177" s="268"/>
      <c r="D177" s="240" t="str">
        <f>TEXT($G$1, "[$-ko-KR]yyyy-mm-dd(ddd) ") &amp; "오후 14:00"</f>
        <v>2021-07-05(월) 오후 14:00</v>
      </c>
      <c r="E177" s="241"/>
      <c r="F177" s="242"/>
      <c r="G177" s="240" t="str">
        <f>TEXT($G$1, "[$-ko-KR]yyyy-mm-dd(ddd) ") &amp; "오후 19:00"</f>
        <v>2021-07-05(월) 오후 19:00</v>
      </c>
      <c r="H177" s="241"/>
      <c r="I177" s="242"/>
      <c r="J177" s="240" t="str">
        <f>TEXT($G$1, "[$-ko-KR]yyyy-mm-dd(ddd) ") &amp; "오후 21:00"</f>
        <v>2021-07-05(월) 오후 21:00</v>
      </c>
      <c r="K177" s="241"/>
      <c r="L177" s="242"/>
      <c r="M177" s="240" t="str">
        <f>TEXT($G$1+1, "[$-ko-KR]yyyy-mm-dd(ddd) ") &amp; "오전 00:00"</f>
        <v>2021-07-06(화)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26"/>
      <c r="R179" s="226"/>
      <c r="S179" s="226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26"/>
      <c r="R180" s="226"/>
      <c r="S180" s="226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16"/>
      <c r="R181" s="216"/>
      <c r="S181" s="216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16"/>
      <c r="R182" s="216"/>
      <c r="S182" s="216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16"/>
      <c r="R183" s="216"/>
      <c r="S183" s="216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16"/>
      <c r="R184" s="216"/>
      <c r="S184" s="216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16"/>
      <c r="R185" s="216"/>
      <c r="S185" s="216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16"/>
      <c r="R186" s="216"/>
      <c r="S186" s="216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17"/>
      <c r="R188" s="218"/>
      <c r="S188" s="219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20"/>
      <c r="R189" s="221"/>
      <c r="S189" s="222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23"/>
      <c r="R190" s="224"/>
      <c r="S190" s="225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16"/>
      <c r="R191" s="216"/>
      <c r="S191" s="216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26"/>
      <c r="R192" s="226"/>
      <c r="S192" s="226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26"/>
      <c r="R193" s="226"/>
      <c r="S193" s="226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16"/>
      <c r="R194" s="216"/>
      <c r="S194" s="216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16"/>
      <c r="R195" s="216"/>
      <c r="S195" s="216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16"/>
      <c r="R196" s="216"/>
      <c r="S196" s="216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05"/>
      <c r="R197" s="206"/>
      <c r="S197" s="207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44383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7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2021-07-06(화) 오전 00:00</v>
      </c>
      <c r="C15" s="266"/>
      <c r="D15" s="240" t="str">
        <f>TEXT($G$1, "[$-ko-KR]yyyy-mm-dd(ddd) ") &amp; "오후 14:00"</f>
        <v>2021-07-06(화) 오후 14:00</v>
      </c>
      <c r="E15" s="241"/>
      <c r="F15" s="242"/>
      <c r="G15" s="240" t="str">
        <f>TEXT($G$1, "[$-ko-KR]yyyy-mm-dd(ddd) ") &amp; "오후 19:00"</f>
        <v>2021-07-06(화) 오후 19:00</v>
      </c>
      <c r="H15" s="241"/>
      <c r="I15" s="242"/>
      <c r="J15" s="240" t="str">
        <f>TEXT($G$1, "[$-ko-KR]yyyy-mm-dd(ddd) ") &amp; "오후 21:00"</f>
        <v>2021-07-06(화) 오후 21:00</v>
      </c>
      <c r="K15" s="241"/>
      <c r="L15" s="242"/>
      <c r="M15" s="240" t="str">
        <f>TEXT($G$1+1, "[$-ko-KR]yyyy-mm-dd(ddd) ") &amp; "오전 00:00"</f>
        <v>2021-07-07(수)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77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2021-07-06(화) 오전 00:00</v>
      </c>
      <c r="C42" s="268"/>
      <c r="D42" s="240" t="str">
        <f>TEXT($G$1, "[$-ko-KR]yyyy-mm-dd(ddd) ") &amp; "오후 14:00"</f>
        <v>2021-07-06(화) 오후 14:00</v>
      </c>
      <c r="E42" s="241"/>
      <c r="F42" s="242"/>
      <c r="G42" s="240" t="str">
        <f>TEXT($G$1, "[$-ko-KR]yyyy-mm-dd(ddd) ") &amp; "오후 19:00"</f>
        <v>2021-07-06(화) 오후 19:00</v>
      </c>
      <c r="H42" s="241"/>
      <c r="I42" s="242"/>
      <c r="J42" s="240" t="str">
        <f>TEXT($G$1, "[$-ko-KR]yyyy-mm-dd(ddd) ") &amp; "오후 21:00"</f>
        <v>2021-07-06(화) 오후 21:00</v>
      </c>
      <c r="K42" s="241"/>
      <c r="L42" s="242"/>
      <c r="M42" s="240" t="str">
        <f>TEXT($G$1+1, "[$-ko-KR]yyyy-mm-dd(ddd) ") &amp; "오전 00:00"</f>
        <v>2021-07-07(수)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26"/>
      <c r="R44" s="226"/>
      <c r="S44" s="226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26"/>
      <c r="R45" s="226"/>
      <c r="S45" s="226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16"/>
      <c r="R46" s="216"/>
      <c r="S46" s="216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16"/>
      <c r="R47" s="216"/>
      <c r="S47" s="216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16"/>
      <c r="R48" s="216"/>
      <c r="S48" s="216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16"/>
      <c r="R49" s="216"/>
      <c r="S49" s="216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6"/>
      <c r="R50" s="216"/>
      <c r="S50" s="216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16"/>
      <c r="R51" s="216"/>
      <c r="S51" s="216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17"/>
      <c r="R53" s="218"/>
      <c r="S53" s="219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20"/>
      <c r="R54" s="221"/>
      <c r="S54" s="222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23"/>
      <c r="R55" s="224"/>
      <c r="S55" s="225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16"/>
      <c r="R56" s="216"/>
      <c r="S56" s="216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26"/>
      <c r="R57" s="226"/>
      <c r="S57" s="226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26"/>
      <c r="R58" s="226"/>
      <c r="S58" s="226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16"/>
      <c r="R59" s="216"/>
      <c r="S59" s="216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16"/>
      <c r="R60" s="216"/>
      <c r="S60" s="216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16"/>
      <c r="R61" s="216"/>
      <c r="S61" s="216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05"/>
      <c r="R62" s="206"/>
      <c r="S62" s="207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77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2021-07-06(화) 오전 00:00</v>
      </c>
      <c r="C69" s="268"/>
      <c r="D69" s="240" t="str">
        <f>TEXT($G$1, "[$-ko-KR]yyyy-mm-dd(ddd) ") &amp; "오후 14:00"</f>
        <v>2021-07-06(화) 오후 14:00</v>
      </c>
      <c r="E69" s="241"/>
      <c r="F69" s="242"/>
      <c r="G69" s="240" t="str">
        <f>TEXT($G$1, "[$-ko-KR]yyyy-mm-dd(ddd) ") &amp; "오후 19:00"</f>
        <v>2021-07-06(화) 오후 19:00</v>
      </c>
      <c r="H69" s="241"/>
      <c r="I69" s="242"/>
      <c r="J69" s="240" t="str">
        <f>TEXT($G$1, "[$-ko-KR]yyyy-mm-dd(ddd) ") &amp; "오후 21:00"</f>
        <v>2021-07-06(화) 오후 21:00</v>
      </c>
      <c r="K69" s="241"/>
      <c r="L69" s="242"/>
      <c r="M69" s="240" t="str">
        <f>TEXT($G$1+1, "[$-ko-KR]yyyy-mm-dd(ddd) ") &amp; "오전 00:00"</f>
        <v>2021-07-07(수)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26"/>
      <c r="R71" s="226"/>
      <c r="S71" s="226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26"/>
      <c r="R72" s="226"/>
      <c r="S72" s="226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16"/>
      <c r="R73" s="216"/>
      <c r="S73" s="216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16"/>
      <c r="R74" s="216"/>
      <c r="S74" s="216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16"/>
      <c r="R75" s="216"/>
      <c r="S75" s="216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16"/>
      <c r="R76" s="216"/>
      <c r="S76" s="216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16"/>
      <c r="R77" s="216"/>
      <c r="S77" s="216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16"/>
      <c r="R78" s="216"/>
      <c r="S78" s="216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17"/>
      <c r="R80" s="218"/>
      <c r="S80" s="219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20"/>
      <c r="R81" s="221"/>
      <c r="S81" s="222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23"/>
      <c r="R82" s="224"/>
      <c r="S82" s="225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16"/>
      <c r="R83" s="216"/>
      <c r="S83" s="216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26"/>
      <c r="R84" s="226"/>
      <c r="S84" s="226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26"/>
      <c r="R85" s="226"/>
      <c r="S85" s="226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16"/>
      <c r="R86" s="216"/>
      <c r="S86" s="216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16"/>
      <c r="R87" s="216"/>
      <c r="S87" s="216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16"/>
      <c r="R88" s="216"/>
      <c r="S88" s="216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05"/>
      <c r="R89" s="206"/>
      <c r="S89" s="207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77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2021-07-06(화) 오전 00:00</v>
      </c>
      <c r="C96" s="268"/>
      <c r="D96" s="240" t="str">
        <f>TEXT($G$1, "[$-ko-KR]yyyy-mm-dd(ddd) ") &amp; "오후 14:00"</f>
        <v>2021-07-06(화) 오후 14:00</v>
      </c>
      <c r="E96" s="241"/>
      <c r="F96" s="242"/>
      <c r="G96" s="240" t="str">
        <f>TEXT($G$1, "[$-ko-KR]yyyy-mm-dd(ddd) ") &amp; "오후 19:00"</f>
        <v>2021-07-06(화) 오후 19:00</v>
      </c>
      <c r="H96" s="241"/>
      <c r="I96" s="242"/>
      <c r="J96" s="240" t="str">
        <f>TEXT($G$1, "[$-ko-KR]yyyy-mm-dd(ddd) ") &amp; "오후 21:00"</f>
        <v>2021-07-06(화) 오후 21:00</v>
      </c>
      <c r="K96" s="241"/>
      <c r="L96" s="242"/>
      <c r="M96" s="240" t="str">
        <f>TEXT($G$1+1, "[$-ko-KR]yyyy-mm-dd(ddd) ") &amp; "오전 00:00"</f>
        <v>2021-07-07(수)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26"/>
      <c r="R98" s="226"/>
      <c r="S98" s="226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26"/>
      <c r="R99" s="226"/>
      <c r="S99" s="226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16"/>
      <c r="R100" s="216"/>
      <c r="S100" s="216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16"/>
      <c r="R101" s="216"/>
      <c r="S101" s="216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16"/>
      <c r="R102" s="216"/>
      <c r="S102" s="216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16"/>
      <c r="R103" s="216"/>
      <c r="S103" s="216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16"/>
      <c r="R104" s="216"/>
      <c r="S104" s="216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16"/>
      <c r="R105" s="216"/>
      <c r="S105" s="216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17"/>
      <c r="R107" s="218"/>
      <c r="S107" s="219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20"/>
      <c r="R108" s="221"/>
      <c r="S108" s="222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23"/>
      <c r="R109" s="224"/>
      <c r="S109" s="225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16"/>
      <c r="R110" s="216"/>
      <c r="S110" s="216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26"/>
      <c r="R111" s="226"/>
      <c r="S111" s="226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26"/>
      <c r="R112" s="226"/>
      <c r="S112" s="226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16"/>
      <c r="R113" s="216"/>
      <c r="S113" s="216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6"/>
      <c r="R114" s="216"/>
      <c r="S114" s="216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16"/>
      <c r="R115" s="216"/>
      <c r="S115" s="216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05"/>
      <c r="R116" s="206"/>
      <c r="S116" s="207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77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2021-07-06(화) 오전 00:00</v>
      </c>
      <c r="C123" s="268"/>
      <c r="D123" s="240" t="str">
        <f>TEXT($G$1, "[$-ko-KR]yyyy-mm-dd(ddd) ") &amp; "오후 14:00"</f>
        <v>2021-07-06(화) 오후 14:00</v>
      </c>
      <c r="E123" s="241"/>
      <c r="F123" s="242"/>
      <c r="G123" s="240" t="str">
        <f>TEXT($G$1, "[$-ko-KR]yyyy-mm-dd(ddd) ") &amp; "오후 19:00"</f>
        <v>2021-07-06(화) 오후 19:00</v>
      </c>
      <c r="H123" s="241"/>
      <c r="I123" s="242"/>
      <c r="J123" s="240" t="str">
        <f>TEXT($G$1, "[$-ko-KR]yyyy-mm-dd(ddd) ") &amp; "오후 21:00"</f>
        <v>2021-07-06(화) 오후 21:00</v>
      </c>
      <c r="K123" s="241"/>
      <c r="L123" s="242"/>
      <c r="M123" s="240" t="str">
        <f>TEXT($G$1+1, "[$-ko-KR]yyyy-mm-dd(ddd) ") &amp; "오전 00:00"</f>
        <v>2021-07-07(수)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26"/>
      <c r="R125" s="226"/>
      <c r="S125" s="226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26"/>
      <c r="R126" s="226"/>
      <c r="S126" s="226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16"/>
      <c r="R127" s="216"/>
      <c r="S127" s="216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16"/>
      <c r="R128" s="216"/>
      <c r="S128" s="216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16"/>
      <c r="R129" s="216"/>
      <c r="S129" s="216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16"/>
      <c r="R130" s="216"/>
      <c r="S130" s="216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16"/>
      <c r="R131" s="216"/>
      <c r="S131" s="216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16"/>
      <c r="R132" s="216"/>
      <c r="S132" s="216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17"/>
      <c r="R134" s="218"/>
      <c r="S134" s="219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20"/>
      <c r="R135" s="221"/>
      <c r="S135" s="222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23"/>
      <c r="R136" s="224"/>
      <c r="S136" s="225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16"/>
      <c r="R137" s="216"/>
      <c r="S137" s="216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26"/>
      <c r="R138" s="226"/>
      <c r="S138" s="226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26"/>
      <c r="R139" s="226"/>
      <c r="S139" s="226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16"/>
      <c r="R140" s="216"/>
      <c r="S140" s="216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16"/>
      <c r="R141" s="216"/>
      <c r="S141" s="216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16"/>
      <c r="R142" s="216"/>
      <c r="S142" s="216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05"/>
      <c r="R143" s="206"/>
      <c r="S143" s="207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77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2021-07-06(화) 오전 00:00</v>
      </c>
      <c r="C150" s="268"/>
      <c r="D150" s="240" t="str">
        <f>TEXT($G$1, "[$-ko-KR]yyyy-mm-dd(ddd) ") &amp; "오후 14:00"</f>
        <v>2021-07-06(화) 오후 14:00</v>
      </c>
      <c r="E150" s="241"/>
      <c r="F150" s="242"/>
      <c r="G150" s="240" t="str">
        <f>TEXT($G$1, "[$-ko-KR]yyyy-mm-dd(ddd) ") &amp; "오후 19:00"</f>
        <v>2021-07-06(화) 오후 19:00</v>
      </c>
      <c r="H150" s="241"/>
      <c r="I150" s="242"/>
      <c r="J150" s="240" t="str">
        <f>TEXT($G$1, "[$-ko-KR]yyyy-mm-dd(ddd) ") &amp; "오후 21:00"</f>
        <v>2021-07-06(화) 오후 21:00</v>
      </c>
      <c r="K150" s="241"/>
      <c r="L150" s="242"/>
      <c r="M150" s="240" t="str">
        <f>TEXT($G$1+1, "[$-ko-KR]yyyy-mm-dd(ddd) ") &amp; "오전 00:00"</f>
        <v>2021-07-07(수)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26"/>
      <c r="R152" s="226"/>
      <c r="S152" s="226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26"/>
      <c r="R153" s="226"/>
      <c r="S153" s="226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16"/>
      <c r="R154" s="216"/>
      <c r="S154" s="216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16"/>
      <c r="R155" s="216"/>
      <c r="S155" s="216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16"/>
      <c r="R156" s="216"/>
      <c r="S156" s="216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16"/>
      <c r="R157" s="216"/>
      <c r="S157" s="216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16"/>
      <c r="R158" s="216"/>
      <c r="S158" s="216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16"/>
      <c r="R159" s="216"/>
      <c r="S159" s="216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17"/>
      <c r="R161" s="218"/>
      <c r="S161" s="219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20"/>
      <c r="R162" s="221"/>
      <c r="S162" s="222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23"/>
      <c r="R163" s="224"/>
      <c r="S163" s="225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16"/>
      <c r="R164" s="216"/>
      <c r="S164" s="216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26"/>
      <c r="R165" s="226"/>
      <c r="S165" s="226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26"/>
      <c r="R166" s="226"/>
      <c r="S166" s="226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16"/>
      <c r="R167" s="216"/>
      <c r="S167" s="216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16"/>
      <c r="R168" s="216"/>
      <c r="S168" s="216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16"/>
      <c r="R169" s="216"/>
      <c r="S169" s="216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05"/>
      <c r="R170" s="206"/>
      <c r="S170" s="207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77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2021-07-06(화) 오전 00:00</v>
      </c>
      <c r="C177" s="268"/>
      <c r="D177" s="240" t="str">
        <f>TEXT($G$1, "[$-ko-KR]yyyy-mm-dd(ddd) ") &amp; "오후 14:00"</f>
        <v>2021-07-06(화) 오후 14:00</v>
      </c>
      <c r="E177" s="241"/>
      <c r="F177" s="242"/>
      <c r="G177" s="240" t="str">
        <f>TEXT($G$1, "[$-ko-KR]yyyy-mm-dd(ddd) ") &amp; "오후 19:00"</f>
        <v>2021-07-06(화) 오후 19:00</v>
      </c>
      <c r="H177" s="241"/>
      <c r="I177" s="242"/>
      <c r="J177" s="240" t="str">
        <f>TEXT($G$1, "[$-ko-KR]yyyy-mm-dd(ddd) ") &amp; "오후 21:00"</f>
        <v>2021-07-06(화) 오후 21:00</v>
      </c>
      <c r="K177" s="241"/>
      <c r="L177" s="242"/>
      <c r="M177" s="240" t="str">
        <f>TEXT($G$1+1, "[$-ko-KR]yyyy-mm-dd(ddd) ") &amp; "오전 00:00"</f>
        <v>2021-07-07(수)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26"/>
      <c r="R179" s="226"/>
      <c r="S179" s="226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26"/>
      <c r="R180" s="226"/>
      <c r="S180" s="226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16"/>
      <c r="R181" s="216"/>
      <c r="S181" s="216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16"/>
      <c r="R182" s="216"/>
      <c r="S182" s="216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16"/>
      <c r="R183" s="216"/>
      <c r="S183" s="216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16"/>
      <c r="R184" s="216"/>
      <c r="S184" s="216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16"/>
      <c r="R185" s="216"/>
      <c r="S185" s="216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16"/>
      <c r="R186" s="216"/>
      <c r="S186" s="216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17"/>
      <c r="R188" s="218"/>
      <c r="S188" s="219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20"/>
      <c r="R189" s="221"/>
      <c r="S189" s="222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23"/>
      <c r="R190" s="224"/>
      <c r="S190" s="225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16"/>
      <c r="R191" s="216"/>
      <c r="S191" s="216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26"/>
      <c r="R192" s="226"/>
      <c r="S192" s="226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26"/>
      <c r="R193" s="226"/>
      <c r="S193" s="226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16"/>
      <c r="R194" s="216"/>
      <c r="S194" s="216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16"/>
      <c r="R195" s="216"/>
      <c r="S195" s="216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16"/>
      <c r="R196" s="216"/>
      <c r="S196" s="216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05"/>
      <c r="R197" s="206"/>
      <c r="S197" s="207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44384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2021-07-07(수) 오전 00:00</v>
      </c>
      <c r="C15" s="266"/>
      <c r="D15" s="240" t="str">
        <f>TEXT($G$1, "[$-ko-KR]yyyy-mm-dd(ddd) ") &amp; "오후 14:00"</f>
        <v>2021-07-07(수) 오후 14:00</v>
      </c>
      <c r="E15" s="241"/>
      <c r="F15" s="242"/>
      <c r="G15" s="240" t="str">
        <f>TEXT($G$1, "[$-ko-KR]yyyy-mm-dd(ddd) ") &amp; "오후 19:00"</f>
        <v>2021-07-07(수) 오후 19:00</v>
      </c>
      <c r="H15" s="241"/>
      <c r="I15" s="242"/>
      <c r="J15" s="240" t="str">
        <f>TEXT($G$1, "[$-ko-KR]yyyy-mm-dd(ddd) ") &amp; "오후 21:00"</f>
        <v>2021-07-07(수) 오후 21:00</v>
      </c>
      <c r="K15" s="241"/>
      <c r="L15" s="242"/>
      <c r="M15" s="240" t="str">
        <f>TEXT($G$1+1, "[$-ko-KR]yyyy-mm-dd(ddd) ") &amp; "오전 00:00"</f>
        <v>2021-07-08(목)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2021-07-07(수) 오전 00:00</v>
      </c>
      <c r="C42" s="268"/>
      <c r="D42" s="240" t="str">
        <f>TEXT($G$1, "[$-ko-KR]yyyy-mm-dd(ddd) ") &amp; "오후 14:00"</f>
        <v>2021-07-07(수) 오후 14:00</v>
      </c>
      <c r="E42" s="241"/>
      <c r="F42" s="242"/>
      <c r="G42" s="240" t="str">
        <f>TEXT($G$1, "[$-ko-KR]yyyy-mm-dd(ddd) ") &amp; "오후 19:00"</f>
        <v>2021-07-07(수) 오후 19:00</v>
      </c>
      <c r="H42" s="241"/>
      <c r="I42" s="242"/>
      <c r="J42" s="240" t="str">
        <f>TEXT($G$1, "[$-ko-KR]yyyy-mm-dd(ddd) ") &amp; "오후 21:00"</f>
        <v>2021-07-07(수) 오후 21:00</v>
      </c>
      <c r="K42" s="241"/>
      <c r="L42" s="242"/>
      <c r="M42" s="240" t="str">
        <f>TEXT($G$1+1, "[$-ko-KR]yyyy-mm-dd(ddd) ") &amp; "오전 00:00"</f>
        <v>2021-07-08(목)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332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26"/>
      <c r="R44" s="226"/>
      <c r="S44" s="226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26"/>
      <c r="R45" s="226"/>
      <c r="S45" s="226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16"/>
      <c r="R46" s="216"/>
      <c r="S46" s="216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16"/>
      <c r="R47" s="216"/>
      <c r="S47" s="216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16"/>
      <c r="R48" s="216"/>
      <c r="S48" s="216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16"/>
      <c r="R49" s="216"/>
      <c r="S49" s="216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16"/>
      <c r="R50" s="216"/>
      <c r="S50" s="216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16"/>
      <c r="R51" s="216"/>
      <c r="S51" s="216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17"/>
      <c r="R53" s="218"/>
      <c r="S53" s="219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20"/>
      <c r="R54" s="221"/>
      <c r="S54" s="222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23"/>
      <c r="R55" s="224"/>
      <c r="S55" s="225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16"/>
      <c r="R56" s="216"/>
      <c r="S56" s="216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26"/>
      <c r="R57" s="226"/>
      <c r="S57" s="226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26"/>
      <c r="R58" s="226"/>
      <c r="S58" s="226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16"/>
      <c r="R59" s="216"/>
      <c r="S59" s="216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16"/>
      <c r="R60" s="216"/>
      <c r="S60" s="216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16"/>
      <c r="R61" s="216"/>
      <c r="S61" s="216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05"/>
      <c r="R62" s="206"/>
      <c r="S62" s="207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2021-07-07(수) 오전 00:00</v>
      </c>
      <c r="C69" s="268"/>
      <c r="D69" s="240" t="str">
        <f>TEXT($G$1, "[$-ko-KR]yyyy-mm-dd(ddd) ") &amp; "오후 14:00"</f>
        <v>2021-07-07(수) 오후 14:00</v>
      </c>
      <c r="E69" s="241"/>
      <c r="F69" s="242"/>
      <c r="G69" s="240" t="str">
        <f>TEXT($G$1, "[$-ko-KR]yyyy-mm-dd(ddd) ") &amp; "오후 19:00"</f>
        <v>2021-07-07(수) 오후 19:00</v>
      </c>
      <c r="H69" s="241"/>
      <c r="I69" s="242"/>
      <c r="J69" s="240" t="str">
        <f>TEXT($G$1, "[$-ko-KR]yyyy-mm-dd(ddd) ") &amp; "오후 21:00"</f>
        <v>2021-07-07(수) 오후 21:00</v>
      </c>
      <c r="K69" s="241"/>
      <c r="L69" s="242"/>
      <c r="M69" s="240" t="str">
        <f>TEXT($G$1+1, "[$-ko-KR]yyyy-mm-dd(ddd) ") &amp; "오전 00:00"</f>
        <v>2021-07-08(목)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26"/>
      <c r="R71" s="226"/>
      <c r="S71" s="226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26"/>
      <c r="R72" s="226"/>
      <c r="S72" s="226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16"/>
      <c r="R73" s="216"/>
      <c r="S73" s="216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16"/>
      <c r="R74" s="216"/>
      <c r="S74" s="216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16"/>
      <c r="R75" s="216"/>
      <c r="S75" s="216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16"/>
      <c r="R76" s="216"/>
      <c r="S76" s="216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16"/>
      <c r="R77" s="216"/>
      <c r="S77" s="216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16"/>
      <c r="R78" s="216"/>
      <c r="S78" s="216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17"/>
      <c r="R80" s="218"/>
      <c r="S80" s="219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20"/>
      <c r="R81" s="221"/>
      <c r="S81" s="222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23"/>
      <c r="R82" s="224"/>
      <c r="S82" s="225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16"/>
      <c r="R83" s="216"/>
      <c r="S83" s="216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26"/>
      <c r="R84" s="226"/>
      <c r="S84" s="226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26"/>
      <c r="R85" s="226"/>
      <c r="S85" s="226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16"/>
      <c r="R86" s="216"/>
      <c r="S86" s="216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6"/>
      <c r="R87" s="216"/>
      <c r="S87" s="216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16"/>
      <c r="R88" s="216"/>
      <c r="S88" s="216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05"/>
      <c r="R89" s="206"/>
      <c r="S89" s="207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2021-07-07(수) 오전 00:00</v>
      </c>
      <c r="C96" s="268"/>
      <c r="D96" s="240" t="str">
        <f>TEXT($G$1, "[$-ko-KR]yyyy-mm-dd(ddd) ") &amp; "오후 14:00"</f>
        <v>2021-07-07(수) 오후 14:00</v>
      </c>
      <c r="E96" s="241"/>
      <c r="F96" s="242"/>
      <c r="G96" s="240" t="str">
        <f>TEXT($G$1, "[$-ko-KR]yyyy-mm-dd(ddd) ") &amp; "오후 19:00"</f>
        <v>2021-07-07(수) 오후 19:00</v>
      </c>
      <c r="H96" s="241"/>
      <c r="I96" s="242"/>
      <c r="J96" s="240" t="str">
        <f>TEXT($G$1, "[$-ko-KR]yyyy-mm-dd(ddd) ") &amp; "오후 21:00"</f>
        <v>2021-07-07(수) 오후 21:00</v>
      </c>
      <c r="K96" s="241"/>
      <c r="L96" s="242"/>
      <c r="M96" s="240" t="str">
        <f>TEXT($G$1+1, "[$-ko-KR]yyyy-mm-dd(ddd) ") &amp; "오전 00:00"</f>
        <v>2021-07-08(목)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26"/>
      <c r="R98" s="226"/>
      <c r="S98" s="226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26"/>
      <c r="R99" s="226"/>
      <c r="S99" s="226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16"/>
      <c r="R100" s="216"/>
      <c r="S100" s="216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16"/>
      <c r="R101" s="216"/>
      <c r="S101" s="216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16"/>
      <c r="R102" s="216"/>
      <c r="S102" s="216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16"/>
      <c r="R103" s="216"/>
      <c r="S103" s="216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16"/>
      <c r="R104" s="216"/>
      <c r="S104" s="216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16"/>
      <c r="R105" s="216"/>
      <c r="S105" s="216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17"/>
      <c r="R107" s="218"/>
      <c r="S107" s="219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20"/>
      <c r="R108" s="221"/>
      <c r="S108" s="222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23"/>
      <c r="R109" s="224"/>
      <c r="S109" s="225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16"/>
      <c r="R110" s="216"/>
      <c r="S110" s="216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26"/>
      <c r="R111" s="226"/>
      <c r="S111" s="226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26"/>
      <c r="R112" s="226"/>
      <c r="S112" s="226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16"/>
      <c r="R113" s="216"/>
      <c r="S113" s="216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16"/>
      <c r="R114" s="216"/>
      <c r="S114" s="216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16"/>
      <c r="R115" s="216"/>
      <c r="S115" s="216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05"/>
      <c r="R116" s="206"/>
      <c r="S116" s="207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2021-07-07(수) 오전 00:00</v>
      </c>
      <c r="C123" s="268"/>
      <c r="D123" s="240" t="str">
        <f>TEXT($G$1, "[$-ko-KR]yyyy-mm-dd(ddd) ") &amp; "오후 14:00"</f>
        <v>2021-07-07(수) 오후 14:00</v>
      </c>
      <c r="E123" s="241"/>
      <c r="F123" s="242"/>
      <c r="G123" s="240" t="str">
        <f>TEXT($G$1, "[$-ko-KR]yyyy-mm-dd(ddd) ") &amp; "오후 19:00"</f>
        <v>2021-07-07(수) 오후 19:00</v>
      </c>
      <c r="H123" s="241"/>
      <c r="I123" s="242"/>
      <c r="J123" s="240" t="str">
        <f>TEXT($G$1, "[$-ko-KR]yyyy-mm-dd(ddd) ") &amp; "오후 21:00"</f>
        <v>2021-07-07(수) 오후 21:00</v>
      </c>
      <c r="K123" s="241"/>
      <c r="L123" s="242"/>
      <c r="M123" s="240" t="str">
        <f>TEXT($G$1+1, "[$-ko-KR]yyyy-mm-dd(ddd) ") &amp; "오전 00:00"</f>
        <v>2021-07-08(목)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26"/>
      <c r="R125" s="226"/>
      <c r="S125" s="226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26"/>
      <c r="R126" s="226"/>
      <c r="S126" s="226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16"/>
      <c r="R127" s="216"/>
      <c r="S127" s="216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16"/>
      <c r="R128" s="216"/>
      <c r="S128" s="216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16"/>
      <c r="R129" s="216"/>
      <c r="S129" s="216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16"/>
      <c r="R130" s="216"/>
      <c r="S130" s="216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16"/>
      <c r="R131" s="216"/>
      <c r="S131" s="216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16"/>
      <c r="R132" s="216"/>
      <c r="S132" s="216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17"/>
      <c r="R134" s="218"/>
      <c r="S134" s="219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20"/>
      <c r="R135" s="221"/>
      <c r="S135" s="222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23"/>
      <c r="R136" s="224"/>
      <c r="S136" s="225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16"/>
      <c r="R137" s="216"/>
      <c r="S137" s="216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26"/>
      <c r="R138" s="226"/>
      <c r="S138" s="226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26"/>
      <c r="R139" s="226"/>
      <c r="S139" s="226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16"/>
      <c r="R140" s="216"/>
      <c r="S140" s="216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16"/>
      <c r="R141" s="216"/>
      <c r="S141" s="216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16"/>
      <c r="R142" s="216"/>
      <c r="S142" s="216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05"/>
      <c r="R143" s="206"/>
      <c r="S143" s="207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2021-07-07(수) 오전 00:00</v>
      </c>
      <c r="C150" s="268"/>
      <c r="D150" s="240" t="str">
        <f>TEXT($G$1, "[$-ko-KR]yyyy-mm-dd(ddd) ") &amp; "오후 14:00"</f>
        <v>2021-07-07(수) 오후 14:00</v>
      </c>
      <c r="E150" s="241"/>
      <c r="F150" s="242"/>
      <c r="G150" s="240" t="str">
        <f>TEXT($G$1, "[$-ko-KR]yyyy-mm-dd(ddd) ") &amp; "오후 19:00"</f>
        <v>2021-07-07(수) 오후 19:00</v>
      </c>
      <c r="H150" s="241"/>
      <c r="I150" s="242"/>
      <c r="J150" s="240" t="str">
        <f>TEXT($G$1, "[$-ko-KR]yyyy-mm-dd(ddd) ") &amp; "오후 21:00"</f>
        <v>2021-07-07(수) 오후 21:00</v>
      </c>
      <c r="K150" s="241"/>
      <c r="L150" s="242"/>
      <c r="M150" s="240" t="str">
        <f>TEXT($G$1+1, "[$-ko-KR]yyyy-mm-dd(ddd) ") &amp; "오전 00:00"</f>
        <v>2021-07-08(목)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26"/>
      <c r="R152" s="226"/>
      <c r="S152" s="226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26"/>
      <c r="R153" s="226"/>
      <c r="S153" s="226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16"/>
      <c r="R154" s="216"/>
      <c r="S154" s="216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16"/>
      <c r="R155" s="216"/>
      <c r="S155" s="216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16"/>
      <c r="R156" s="216"/>
      <c r="S156" s="216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16"/>
      <c r="R157" s="216"/>
      <c r="S157" s="216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16"/>
      <c r="R158" s="216"/>
      <c r="S158" s="216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16"/>
      <c r="R159" s="216"/>
      <c r="S159" s="216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17"/>
      <c r="R161" s="218"/>
      <c r="S161" s="219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20"/>
      <c r="R162" s="221"/>
      <c r="S162" s="222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23"/>
      <c r="R163" s="224"/>
      <c r="S163" s="225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16"/>
      <c r="R164" s="216"/>
      <c r="S164" s="216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26"/>
      <c r="R165" s="226"/>
      <c r="S165" s="226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26"/>
      <c r="R166" s="226"/>
      <c r="S166" s="226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16"/>
      <c r="R167" s="216"/>
      <c r="S167" s="216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16"/>
      <c r="R168" s="216"/>
      <c r="S168" s="216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16"/>
      <c r="R169" s="216"/>
      <c r="S169" s="216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05"/>
      <c r="R170" s="206"/>
      <c r="S170" s="207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2021-07-07(수) 오전 00:00</v>
      </c>
      <c r="C177" s="268"/>
      <c r="D177" s="240" t="str">
        <f>TEXT($G$1, "[$-ko-KR]yyyy-mm-dd(ddd) ") &amp; "오후 14:00"</f>
        <v>2021-07-07(수) 오후 14:00</v>
      </c>
      <c r="E177" s="241"/>
      <c r="F177" s="242"/>
      <c r="G177" s="240" t="str">
        <f>TEXT($G$1, "[$-ko-KR]yyyy-mm-dd(ddd) ") &amp; "오후 19:00"</f>
        <v>2021-07-07(수) 오후 19:00</v>
      </c>
      <c r="H177" s="241"/>
      <c r="I177" s="242"/>
      <c r="J177" s="240" t="str">
        <f>TEXT($G$1, "[$-ko-KR]yyyy-mm-dd(ddd) ") &amp; "오후 21:00"</f>
        <v>2021-07-07(수) 오후 21:00</v>
      </c>
      <c r="K177" s="241"/>
      <c r="L177" s="242"/>
      <c r="M177" s="240" t="str">
        <f>TEXT($G$1+1, "[$-ko-KR]yyyy-mm-dd(ddd) ") &amp; "오전 00:00"</f>
        <v>2021-07-08(목)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26"/>
      <c r="R179" s="226"/>
      <c r="S179" s="226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26"/>
      <c r="R180" s="226"/>
      <c r="S180" s="226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16"/>
      <c r="R181" s="216"/>
      <c r="S181" s="216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16"/>
      <c r="R182" s="216"/>
      <c r="S182" s="216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16"/>
      <c r="R183" s="216"/>
      <c r="S183" s="216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16"/>
      <c r="R184" s="216"/>
      <c r="S184" s="216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16"/>
      <c r="R185" s="216"/>
      <c r="S185" s="216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16"/>
      <c r="R186" s="216"/>
      <c r="S186" s="216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17"/>
      <c r="R188" s="218"/>
      <c r="S188" s="219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20"/>
      <c r="R189" s="221"/>
      <c r="S189" s="222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23"/>
      <c r="R190" s="224"/>
      <c r="S190" s="225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16"/>
      <c r="R191" s="216"/>
      <c r="S191" s="216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26"/>
      <c r="R192" s="226"/>
      <c r="S192" s="226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26"/>
      <c r="R193" s="226"/>
      <c r="S193" s="226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16"/>
      <c r="R194" s="216"/>
      <c r="S194" s="216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16"/>
      <c r="R195" s="216"/>
      <c r="S195" s="216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16"/>
      <c r="R196" s="216"/>
      <c r="S196" s="216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05"/>
      <c r="R197" s="206"/>
      <c r="S197" s="207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44385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-117,939 KRW (-5.90%)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-166,780 KRW (-8.34%)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-114,127 KRW (-5.71%)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-189,549 KRW (-9.48%)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5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2021-07-08(목) 오전 00:00</v>
      </c>
      <c r="C15" s="266"/>
      <c r="D15" s="240" t="str">
        <f>TEXT($G$1, "[$-ko-KR]yyyy-mm-dd(ddd) ") &amp; "오후 14:00"</f>
        <v>2021-07-08(목) 오후 14:00</v>
      </c>
      <c r="E15" s="241"/>
      <c r="F15" s="242"/>
      <c r="G15" s="240" t="str">
        <f>TEXT($G$1, "[$-ko-KR]yyyy-mm-dd(ddd) ") &amp; "오후 19:00"</f>
        <v>2021-07-08(목) 오후 19:00</v>
      </c>
      <c r="H15" s="241"/>
      <c r="I15" s="242"/>
      <c r="J15" s="240" t="str">
        <f>TEXT($G$1, "[$-ko-KR]yyyy-mm-dd(ddd) ") &amp; "오후 21:00"</f>
        <v>2021-07-08(목) 오후 21:00</v>
      </c>
      <c r="K15" s="241"/>
      <c r="L15" s="242"/>
      <c r="M15" s="240" t="str">
        <f>TEXT($G$1+1, "[$-ko-KR]yyyy-mm-dd(ddd) ") &amp; "오전 00:00"</f>
        <v>2021-07-09(금)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5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2021-07-08(목) 오전 00:00</v>
      </c>
      <c r="C42" s="268"/>
      <c r="D42" s="240" t="str">
        <f>TEXT($G$1, "[$-ko-KR]yyyy-mm-dd(ddd) ") &amp; "오후 14:00"</f>
        <v>2021-07-08(목) 오후 14:00</v>
      </c>
      <c r="E42" s="241"/>
      <c r="F42" s="242"/>
      <c r="G42" s="240" t="str">
        <f>TEXT($G$1, "[$-ko-KR]yyyy-mm-dd(ddd) ") &amp; "오후 19:00"</f>
        <v>2021-07-08(목) 오후 19:00</v>
      </c>
      <c r="H42" s="241"/>
      <c r="I42" s="242"/>
      <c r="J42" s="240" t="str">
        <f>TEXT($G$1, "[$-ko-KR]yyyy-mm-dd(ddd) ") &amp; "오후 21:00"</f>
        <v>2021-07-08(목) 오후 21:00</v>
      </c>
      <c r="K42" s="241"/>
      <c r="L42" s="242"/>
      <c r="M42" s="240" t="str">
        <f>TEXT($G$1+1, "[$-ko-KR]yyyy-mm-dd(ddd) ") &amp; "오전 00:00"</f>
        <v>2021-07-09(금)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>
        <v>60.5</v>
      </c>
      <c r="N44" s="14">
        <f>IF(ISNUMBER(M44), (M44 - $B44) / $B44, "")</f>
        <v>-7.2085889570552189E-2</v>
      </c>
      <c r="O44" s="16">
        <f>IF(ISNUMBER(M44), $B64 * N44, "")</f>
        <v>-7208.588957055219</v>
      </c>
      <c r="Q44" s="226"/>
      <c r="R44" s="226"/>
      <c r="S44" s="226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>
        <v>86</v>
      </c>
      <c r="N45" s="32">
        <f t="shared" ref="N45:N48" si="17">IF(ISNUMBER(M45), (M45 - $B45) / $B45, "")</f>
        <v>-6.4200217627856423E-2</v>
      </c>
      <c r="O45" s="18">
        <f>IF(ISNUMBER(M45), $B64 * N45, "")</f>
        <v>-6420.0217627856427</v>
      </c>
      <c r="Q45" s="226"/>
      <c r="R45" s="226"/>
      <c r="S45" s="226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>
        <v>12.4</v>
      </c>
      <c r="N46" s="32">
        <f t="shared" si="17"/>
        <v>-0.12056737588652477</v>
      </c>
      <c r="O46" s="18">
        <f>IF(ISNUMBER(M46), $B64 * N46, "")</f>
        <v>-12056.737588652477</v>
      </c>
      <c r="Q46" s="216"/>
      <c r="R46" s="216"/>
      <c r="S46" s="216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>
        <v>15.8</v>
      </c>
      <c r="N47" s="32">
        <f t="shared" si="17"/>
        <v>-5.9523809523809521E-2</v>
      </c>
      <c r="O47" s="18">
        <f>IF(ISNUMBER(M47), $B64 * N47, "")</f>
        <v>-5952.3809523809523</v>
      </c>
      <c r="Q47" s="216"/>
      <c r="R47" s="216"/>
      <c r="S47" s="216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>
        <v>10.199999999999999</v>
      </c>
      <c r="N48" s="21">
        <f t="shared" si="17"/>
        <v>-9.7345132743362955E-2</v>
      </c>
      <c r="O48" s="22">
        <f>IF(ISNUMBER(M48), $B64 * N48, "")</f>
        <v>-9734.5132743362956</v>
      </c>
      <c r="Q48" s="216"/>
      <c r="R48" s="216"/>
      <c r="S48" s="216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>
        <v>3</v>
      </c>
      <c r="N49" s="107">
        <f>IF(ISNUMBER(M49), (M49 - $B49) / $B49, "")</f>
        <v>-5.0632911392405104E-2</v>
      </c>
      <c r="O49" s="108">
        <f>IF(ISNUMBER(M49), $B64 * N49, "")</f>
        <v>-5063.2911392405103</v>
      </c>
      <c r="Q49" s="216"/>
      <c r="R49" s="216"/>
      <c r="S49" s="216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>
        <v>89.4</v>
      </c>
      <c r="N50" s="32">
        <f t="shared" ref="N50:N53" si="21">IF(ISNUMBER(M50), (M50 - $B50) / $B50, "")</f>
        <v>-6.2893081761006289E-2</v>
      </c>
      <c r="O50" s="18">
        <f>IF(ISNUMBER(M50), $B64 * N50, "")</f>
        <v>-6289.3081761006288</v>
      </c>
      <c r="Q50" s="216"/>
      <c r="R50" s="216"/>
      <c r="S50" s="216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>
        <v>92.3</v>
      </c>
      <c r="N51" s="32">
        <f t="shared" si="21"/>
        <v>-6.8617558022199779E-2</v>
      </c>
      <c r="O51" s="18">
        <f>IF(ISNUMBER(M51), $B64 * N51, "")</f>
        <v>-6861.7558022199782</v>
      </c>
      <c r="Q51" s="216"/>
      <c r="R51" s="216"/>
      <c r="S51" s="216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>
        <v>77.599999999999994</v>
      </c>
      <c r="N52" s="32">
        <f t="shared" si="21"/>
        <v>-7.5089392133492389E-2</v>
      </c>
      <c r="O52" s="18">
        <f>IF(ISNUMBER(M52), $B64 * N52, "")</f>
        <v>-7508.9392133492393</v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>
        <v>73.3</v>
      </c>
      <c r="N53" s="25">
        <f t="shared" si="21"/>
        <v>-3.6793692509855418E-2</v>
      </c>
      <c r="O53" s="104">
        <f>IF(ISNUMBER(M53), $B64 * N53, "")</f>
        <v>-3679.3692509855418</v>
      </c>
      <c r="Q53" s="217"/>
      <c r="R53" s="218"/>
      <c r="S53" s="219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>
        <v>21.8</v>
      </c>
      <c r="N54" s="14">
        <f>IF(ISNUMBER(M54), (M54 - $B54) / $B54, "")</f>
        <v>-9.5435684647302926E-2</v>
      </c>
      <c r="O54" s="16">
        <f>IF(ISNUMBER(M54), $B64 * N54, "")</f>
        <v>-9543.5684647302933</v>
      </c>
      <c r="Q54" s="220"/>
      <c r="R54" s="221"/>
      <c r="S54" s="222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>
        <v>83.9</v>
      </c>
      <c r="N55" s="32">
        <f t="shared" ref="N55:N58" si="25">IF(ISNUMBER(M55), (M55 - $B55) / $B55, "")</f>
        <v>-7.0874861572535905E-2</v>
      </c>
      <c r="O55" s="18">
        <f>IF(ISNUMBER(M55), $B64 * N55, "")</f>
        <v>-7087.4861572535901</v>
      </c>
      <c r="Q55" s="223"/>
      <c r="R55" s="224"/>
      <c r="S55" s="225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>
        <v>25.3</v>
      </c>
      <c r="N56" s="32">
        <f t="shared" si="25"/>
        <v>-9.964412811387903E-2</v>
      </c>
      <c r="O56" s="18">
        <f>IF(ISNUMBER(M56), $B64 * N56, "")</f>
        <v>-9964.4128113879033</v>
      </c>
      <c r="Q56" s="216"/>
      <c r="R56" s="216"/>
      <c r="S56" s="216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>
        <v>18</v>
      </c>
      <c r="N57" s="32">
        <f t="shared" si="25"/>
        <v>-6.2499999999999965E-2</v>
      </c>
      <c r="O57" s="18">
        <f>IF(ISNUMBER(M57), $B64 * N57, "")</f>
        <v>-6249.9999999999964</v>
      </c>
      <c r="Q57" s="226"/>
      <c r="R57" s="226"/>
      <c r="S57" s="226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>
        <v>14.9</v>
      </c>
      <c r="N58" s="21">
        <f t="shared" si="25"/>
        <v>-0.1183431952662721</v>
      </c>
      <c r="O58" s="22">
        <f>IF(ISNUMBER(M58), $B64 * N58, "")</f>
        <v>-11834.319526627211</v>
      </c>
      <c r="Q58" s="226"/>
      <c r="R58" s="226"/>
      <c r="S58" s="226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>
        <v>73.2</v>
      </c>
      <c r="N59" s="107">
        <f>IF(ISNUMBER(M59), (M59 - $B59) / $B59, "")</f>
        <v>-0.10840438489646763</v>
      </c>
      <c r="O59" s="108">
        <f>IF(ISNUMBER(M59), $B64 * N59, "")</f>
        <v>-10840.438489646764</v>
      </c>
      <c r="Q59" s="216"/>
      <c r="R59" s="216"/>
      <c r="S59" s="216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>
        <v>55.4</v>
      </c>
      <c r="N60" s="32">
        <f t="shared" ref="N60:N63" si="29">IF(ISNUMBER(M60), (M60 - $B60) / $B60, "")</f>
        <v>-0.11075441412520062</v>
      </c>
      <c r="O60" s="18">
        <f>IF(ISNUMBER(M60), $B64 * N60, "")</f>
        <v>-11075.441412520062</v>
      </c>
      <c r="Q60" s="216"/>
      <c r="R60" s="216"/>
      <c r="S60" s="216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>
        <v>51.2</v>
      </c>
      <c r="N61" s="32">
        <f t="shared" si="29"/>
        <v>-9.2198581560283613E-2</v>
      </c>
      <c r="O61" s="18">
        <f>IF(ISNUMBER(M61), $B64 * N61, "")</f>
        <v>-9219.8581560283619</v>
      </c>
      <c r="Q61" s="216"/>
      <c r="R61" s="216"/>
      <c r="S61" s="216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>
        <v>9.31</v>
      </c>
      <c r="N62" s="32">
        <f t="shared" si="29"/>
        <v>-0.1048076923076923</v>
      </c>
      <c r="O62" s="18">
        <f>IF(ISNUMBER(M62), $B64 * N62, "")</f>
        <v>-10480.76923076923</v>
      </c>
      <c r="Q62" s="205"/>
      <c r="R62" s="206"/>
      <c r="S62" s="207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>
        <v>9.3000000000000007</v>
      </c>
      <c r="N63" s="25">
        <f t="shared" si="29"/>
        <v>-9.7087378640776698E-2</v>
      </c>
      <c r="O63" s="104">
        <f>IF(ISNUMBER(M63), $B64 * N63, "")</f>
        <v>-9708.7378640776697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-8.3389969115073778E-2</v>
      </c>
      <c r="O64" s="28">
        <f>SUM(O44:O63)</f>
        <v>-166779.93823014756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5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2021-07-08(목) 오전 00:00</v>
      </c>
      <c r="C69" s="268"/>
      <c r="D69" s="240" t="str">
        <f>TEXT($G$1, "[$-ko-KR]yyyy-mm-dd(ddd) ") &amp; "오후 14:00"</f>
        <v>2021-07-08(목) 오후 14:00</v>
      </c>
      <c r="E69" s="241"/>
      <c r="F69" s="242"/>
      <c r="G69" s="240" t="str">
        <f>TEXT($G$1, "[$-ko-KR]yyyy-mm-dd(ddd) ") &amp; "오후 19:00"</f>
        <v>2021-07-08(목) 오후 19:00</v>
      </c>
      <c r="H69" s="241"/>
      <c r="I69" s="242"/>
      <c r="J69" s="240" t="str">
        <f>TEXT($G$1, "[$-ko-KR]yyyy-mm-dd(ddd) ") &amp; "오후 21:00"</f>
        <v>2021-07-08(목) 오후 21:00</v>
      </c>
      <c r="K69" s="241"/>
      <c r="L69" s="242"/>
      <c r="M69" s="240" t="str">
        <f>TEXT($G$1+1, "[$-ko-KR]yyyy-mm-dd(ddd) ") &amp; "오전 00:00"</f>
        <v>2021-07-09(금)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>
        <v>514</v>
      </c>
      <c r="N71" s="14">
        <f>IF(ISNUMBER(M71), (M71 - $B71) / $B71, "")</f>
        <v>7.0833333333333331E-2</v>
      </c>
      <c r="O71" s="16">
        <f>IF(ISNUMBER(M71), $B91 * N71, "")</f>
        <v>7083.333333333333</v>
      </c>
      <c r="Q71" s="226"/>
      <c r="R71" s="226"/>
      <c r="S71" s="226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>
        <v>814</v>
      </c>
      <c r="N72" s="32">
        <f t="shared" ref="N72:N75" si="33">IF(ISNUMBER(M72), (M72 - $B72) / $B72, "")</f>
        <v>-3.5545023696682464E-2</v>
      </c>
      <c r="O72" s="18">
        <f>IF(ISNUMBER(M72), $B91 * N72, "")</f>
        <v>-3554.5023696682465</v>
      </c>
      <c r="Q72" s="226"/>
      <c r="R72" s="226"/>
      <c r="S72" s="226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>
        <v>300</v>
      </c>
      <c r="N73" s="32">
        <f t="shared" si="33"/>
        <v>-4.4585987261146494E-2</v>
      </c>
      <c r="O73" s="18">
        <f>IF(ISNUMBER(M73), $B91 * N73, "")</f>
        <v>-4458.5987261146493</v>
      </c>
      <c r="Q73" s="216"/>
      <c r="R73" s="216"/>
      <c r="S73" s="216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>
        <v>871</v>
      </c>
      <c r="N74" s="32">
        <f t="shared" si="33"/>
        <v>-5.6338028169014086E-2</v>
      </c>
      <c r="O74" s="18">
        <f>IF(ISNUMBER(M74), $B91 * N74, "")</f>
        <v>-5633.8028169014087</v>
      </c>
      <c r="Q74" s="216"/>
      <c r="R74" s="216"/>
      <c r="S74" s="216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>
        <v>442</v>
      </c>
      <c r="N75" s="21">
        <f t="shared" si="33"/>
        <v>-0.10344827586206896</v>
      </c>
      <c r="O75" s="22">
        <f>IF(ISNUMBER(M75), $B91 * N75, "")</f>
        <v>-10344.827586206897</v>
      </c>
      <c r="Q75" s="216"/>
      <c r="R75" s="216"/>
      <c r="S75" s="216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>
        <v>156</v>
      </c>
      <c r="N76" s="107">
        <f>IF(ISNUMBER(M76), (M76 - $B76) / $B76, "")</f>
        <v>-6.0240963855421686E-2</v>
      </c>
      <c r="O76" s="108">
        <f>IF(ISNUMBER(M76), $B91 * N76, "")</f>
        <v>-6024.0963855421687</v>
      </c>
      <c r="Q76" s="216"/>
      <c r="R76" s="216"/>
      <c r="S76" s="216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>
        <v>678</v>
      </c>
      <c r="N77" s="32">
        <f t="shared" ref="N77:N80" si="37">IF(ISNUMBER(M77), (M77 - $B77) / $B77, "")</f>
        <v>-7.5034106412005461E-2</v>
      </c>
      <c r="O77" s="18">
        <f>IF(ISNUMBER(M77), $B91 * N77, "")</f>
        <v>-7503.4106412005458</v>
      </c>
      <c r="Q77" s="216"/>
      <c r="R77" s="216"/>
      <c r="S77" s="216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>
        <v>844</v>
      </c>
      <c r="N78" s="32">
        <f t="shared" si="37"/>
        <v>-6.637168141592921E-2</v>
      </c>
      <c r="O78" s="18">
        <f>IF(ISNUMBER(M78), $B91 * N78, "")</f>
        <v>-6637.1681415929206</v>
      </c>
      <c r="Q78" s="216"/>
      <c r="R78" s="216"/>
      <c r="S78" s="216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>
        <v>358</v>
      </c>
      <c r="N79" s="32">
        <f t="shared" si="37"/>
        <v>-0.11386138613861387</v>
      </c>
      <c r="O79" s="18">
        <f>IF(ISNUMBER(M79), $B91 * N79, "")</f>
        <v>-11386.138613861387</v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>
        <v>239</v>
      </c>
      <c r="N80" s="25">
        <f t="shared" si="37"/>
        <v>-7.7220077220077218E-2</v>
      </c>
      <c r="O80" s="104">
        <f>IF(ISNUMBER(M80), $B91 * N80, "")</f>
        <v>-7722.0077220077219</v>
      </c>
      <c r="Q80" s="217"/>
      <c r="R80" s="218"/>
      <c r="S80" s="219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>
        <v>102</v>
      </c>
      <c r="N81" s="14">
        <f>IF(ISNUMBER(M81), (M81 - $B81) / $B81, "")</f>
        <v>-0.11304347826086956</v>
      </c>
      <c r="O81" s="16">
        <f>IF(ISNUMBER(M81), $B91 * N81, "")</f>
        <v>-11304.347826086956</v>
      </c>
      <c r="Q81" s="220"/>
      <c r="R81" s="221"/>
      <c r="S81" s="222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>
        <v>219</v>
      </c>
      <c r="N82" s="32">
        <f t="shared" ref="N82:N85" si="41">IF(ISNUMBER(M82), (M82 - $B82) / $B82, "")</f>
        <v>-0.10245901639344263</v>
      </c>
      <c r="O82" s="18">
        <f>IF(ISNUMBER(M82), $B91 * N82, "")</f>
        <v>-10245.901639344263</v>
      </c>
      <c r="Q82" s="223"/>
      <c r="R82" s="224"/>
      <c r="S82" s="225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>
        <v>360</v>
      </c>
      <c r="N83" s="32">
        <f t="shared" si="41"/>
        <v>-7.9283887468030695E-2</v>
      </c>
      <c r="O83" s="18">
        <f>IF(ISNUMBER(M83), $B91 * N83, "")</f>
        <v>-7928.3887468030698</v>
      </c>
      <c r="Q83" s="216"/>
      <c r="R83" s="216"/>
      <c r="S83" s="216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>
        <v>873</v>
      </c>
      <c r="N84" s="32">
        <f t="shared" si="41"/>
        <v>-8.8726513569937368E-2</v>
      </c>
      <c r="O84" s="18">
        <f>IF(ISNUMBER(M84), $B91 * N84, "")</f>
        <v>-8872.651356993736</v>
      </c>
      <c r="Q84" s="226"/>
      <c r="R84" s="226"/>
      <c r="S84" s="226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>
        <v>210</v>
      </c>
      <c r="N85" s="21">
        <f t="shared" si="41"/>
        <v>-4.1095890410958902E-2</v>
      </c>
      <c r="O85" s="22">
        <f>IF(ISNUMBER(M85), $B91 * N85, "")</f>
        <v>-4109.58904109589</v>
      </c>
      <c r="Q85" s="226"/>
      <c r="R85" s="226"/>
      <c r="S85" s="226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>
        <v>445</v>
      </c>
      <c r="N86" s="107">
        <f>IF(ISNUMBER(M86), (M86 - $B86) / $B86, "")</f>
        <v>7.4879227053140096E-2</v>
      </c>
      <c r="O86" s="108">
        <f>IF(ISNUMBER(M86), $B91 * N86, "")</f>
        <v>7487.9227053140094</v>
      </c>
      <c r="Q86" s="216"/>
      <c r="R86" s="216"/>
      <c r="S86" s="216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>
        <v>291</v>
      </c>
      <c r="N87" s="32">
        <f t="shared" ref="N87:N90" si="45">IF(ISNUMBER(M87), (M87 - $B87) / $B87, "")</f>
        <v>-4.2763157894736843E-2</v>
      </c>
      <c r="O87" s="18">
        <f>IF(ISNUMBER(M87), $B91 * N87, "")</f>
        <v>-4276.3157894736842</v>
      </c>
      <c r="Q87" s="216"/>
      <c r="R87" s="216"/>
      <c r="S87" s="216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>
        <v>147</v>
      </c>
      <c r="N88" s="32">
        <f t="shared" si="45"/>
        <v>-5.1612903225806452E-2</v>
      </c>
      <c r="O88" s="18">
        <f>IF(ISNUMBER(M88), $B91 * N88, "")</f>
        <v>-5161.2903225806449</v>
      </c>
      <c r="Q88" s="216"/>
      <c r="R88" s="216"/>
      <c r="S88" s="216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>
        <v>218</v>
      </c>
      <c r="N89" s="32">
        <f t="shared" si="45"/>
        <v>-9.9173553719008267E-2</v>
      </c>
      <c r="O89" s="18">
        <f>IF(ISNUMBER(M89), $B91 * N89, "")</f>
        <v>-9917.3553719008269</v>
      </c>
      <c r="Q89" s="205"/>
      <c r="R89" s="206"/>
      <c r="S89" s="207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>
        <v>746</v>
      </c>
      <c r="N90" s="25">
        <f t="shared" si="45"/>
        <v>-3.6175710594315243E-2</v>
      </c>
      <c r="O90" s="104">
        <f>IF(ISNUMBER(M90), $B91 * N90, "")</f>
        <v>-3617.5710594315242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-5.7063354059079599E-2</v>
      </c>
      <c r="O91" s="28">
        <f>SUM(O71:O90)</f>
        <v>-114126.70811815921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5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2021-07-08(목) 오전 00:00</v>
      </c>
      <c r="C96" s="268"/>
      <c r="D96" s="240" t="str">
        <f>TEXT($G$1, "[$-ko-KR]yyyy-mm-dd(ddd) ") &amp; "오후 14:00"</f>
        <v>2021-07-08(목) 오후 14:00</v>
      </c>
      <c r="E96" s="241"/>
      <c r="F96" s="242"/>
      <c r="G96" s="240" t="str">
        <f>TEXT($G$1, "[$-ko-KR]yyyy-mm-dd(ddd) ") &amp; "오후 19:00"</f>
        <v>2021-07-08(목) 오후 19:00</v>
      </c>
      <c r="H96" s="241"/>
      <c r="I96" s="242"/>
      <c r="J96" s="240" t="str">
        <f>TEXT($G$1, "[$-ko-KR]yyyy-mm-dd(ddd) ") &amp; "오후 21:00"</f>
        <v>2021-07-08(목) 오후 21:00</v>
      </c>
      <c r="K96" s="241"/>
      <c r="L96" s="242"/>
      <c r="M96" s="240" t="str">
        <f>TEXT($G$1+1, "[$-ko-KR]yyyy-mm-dd(ddd) ") &amp; "오전 00:00"</f>
        <v>2021-07-09(금)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>
        <v>14820</v>
      </c>
      <c r="N98" s="14">
        <f>IF(ISNUMBER(M98), (M98 - $B98) / $B98, "")</f>
        <v>-0.13887274840209179</v>
      </c>
      <c r="O98" s="16">
        <f>IF(ISNUMBER(M98), $B118 * N98, "")</f>
        <v>-13887.27484020918</v>
      </c>
      <c r="Q98" s="226"/>
      <c r="R98" s="226"/>
      <c r="S98" s="226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>
        <v>514</v>
      </c>
      <c r="N99" s="32">
        <f t="shared" ref="N99:N102" si="49">IF(ISNUMBER(M99), (M99 - $B99) / $B99, "")</f>
        <v>7.0833333333333331E-2</v>
      </c>
      <c r="O99" s="18">
        <f>IF(ISNUMBER(M99), $B118 * N99, "")</f>
        <v>7083.333333333333</v>
      </c>
      <c r="Q99" s="226"/>
      <c r="R99" s="226"/>
      <c r="S99" s="226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>
        <v>16730</v>
      </c>
      <c r="N100" s="32">
        <f t="shared" si="49"/>
        <v>-4.7808764940239043E-2</v>
      </c>
      <c r="O100" s="18">
        <f>IF(ISNUMBER(M100), $B118 * N100, "")</f>
        <v>-4780.8764940239043</v>
      </c>
      <c r="Q100" s="216"/>
      <c r="R100" s="216"/>
      <c r="S100" s="216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>
        <v>814</v>
      </c>
      <c r="N101" s="32">
        <f t="shared" si="49"/>
        <v>-3.5545023696682464E-2</v>
      </c>
      <c r="O101" s="18">
        <f>IF(ISNUMBER(M101), $B118 * N101, "")</f>
        <v>-3554.5023696682465</v>
      </c>
      <c r="Q101" s="216"/>
      <c r="R101" s="216"/>
      <c r="S101" s="216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>
        <v>1505</v>
      </c>
      <c r="N102" s="21">
        <f t="shared" si="49"/>
        <v>-3.8338658146964855E-2</v>
      </c>
      <c r="O102" s="22">
        <f>IF(ISNUMBER(M102), $B118 * N102, "")</f>
        <v>-3833.8658146964854</v>
      </c>
      <c r="Q102" s="216"/>
      <c r="R102" s="216"/>
      <c r="S102" s="216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>
        <v>1310</v>
      </c>
      <c r="N103" s="107">
        <f>IF(ISNUMBER(M103), (M103 - $B103) / $B103, "")</f>
        <v>0.12931034482758622</v>
      </c>
      <c r="O103" s="108">
        <f>IF(ISNUMBER(M103), $B118 * N103, "")</f>
        <v>12931.034482758621</v>
      </c>
      <c r="Q103" s="216"/>
      <c r="R103" s="216"/>
      <c r="S103" s="216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>
        <v>300</v>
      </c>
      <c r="N104" s="32">
        <f t="shared" ref="N104:N107" si="53">IF(ISNUMBER(M104), (M104 - $B104) / $B104, "")</f>
        <v>-4.4585987261146494E-2</v>
      </c>
      <c r="O104" s="18">
        <f>IF(ISNUMBER(M104), $B118 * N104, "")</f>
        <v>-4458.5987261146493</v>
      </c>
      <c r="Q104" s="216"/>
      <c r="R104" s="216"/>
      <c r="S104" s="216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>
        <v>3260</v>
      </c>
      <c r="N105" s="32">
        <f t="shared" si="53"/>
        <v>-0.11653116531165311</v>
      </c>
      <c r="O105" s="18">
        <f>IF(ISNUMBER(M105), $B118 * N105, "")</f>
        <v>-11653.116531165311</v>
      </c>
      <c r="Q105" s="216"/>
      <c r="R105" s="216"/>
      <c r="S105" s="216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>
        <v>871</v>
      </c>
      <c r="N106" s="32">
        <f t="shared" si="53"/>
        <v>-5.6338028169014086E-2</v>
      </c>
      <c r="O106" s="18">
        <f>IF(ISNUMBER(M106), $B118 * N106, "")</f>
        <v>-5633.8028169014087</v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>
        <v>442</v>
      </c>
      <c r="N107" s="25">
        <f t="shared" si="53"/>
        <v>-0.10344827586206896</v>
      </c>
      <c r="O107" s="104">
        <f>IF(ISNUMBER(M107), $B118 * N107, "")</f>
        <v>-10344.827586206897</v>
      </c>
      <c r="Q107" s="217"/>
      <c r="R107" s="218"/>
      <c r="S107" s="219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>
        <v>1080</v>
      </c>
      <c r="N108" s="14">
        <f>IF(ISNUMBER(M108), (M108 - $B108) / $B108, "")</f>
        <v>-6.8965517241379309E-2</v>
      </c>
      <c r="O108" s="16">
        <f>IF(ISNUMBER(M108), $B118 * N108, "")</f>
        <v>-6896.5517241379312</v>
      </c>
      <c r="Q108" s="220"/>
      <c r="R108" s="221"/>
      <c r="S108" s="222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>
        <v>1095</v>
      </c>
      <c r="N109" s="32">
        <f t="shared" ref="N109:N112" si="57">IF(ISNUMBER(M109), (M109 - $B109) / $B109, "")</f>
        <v>-0.10612244897959183</v>
      </c>
      <c r="O109" s="18">
        <f>IF(ISNUMBER(M109), $B118 * N109, "")</f>
        <v>-10612.244897959183</v>
      </c>
      <c r="Q109" s="223"/>
      <c r="R109" s="224"/>
      <c r="S109" s="225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>
        <v>1355</v>
      </c>
      <c r="N110" s="32">
        <f t="shared" si="57"/>
        <v>-9.9667774086378738E-2</v>
      </c>
      <c r="O110" s="18">
        <f>IF(ISNUMBER(M110), $B118 * N110, "")</f>
        <v>-9966.777408637874</v>
      </c>
      <c r="Q110" s="216"/>
      <c r="R110" s="216"/>
      <c r="S110" s="216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>
        <v>2810</v>
      </c>
      <c r="N111" s="32">
        <f t="shared" si="57"/>
        <v>-0.1008</v>
      </c>
      <c r="O111" s="18">
        <f>IF(ISNUMBER(M111), $B118 * N111, "")</f>
        <v>-10080</v>
      </c>
      <c r="Q111" s="226"/>
      <c r="R111" s="226"/>
      <c r="S111" s="226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>
        <v>156</v>
      </c>
      <c r="N112" s="21">
        <f t="shared" si="57"/>
        <v>-6.0240963855421686E-2</v>
      </c>
      <c r="O112" s="22">
        <f>IF(ISNUMBER(M112), $B118 * N112, "")</f>
        <v>-6024.0963855421687</v>
      </c>
      <c r="Q112" s="226"/>
      <c r="R112" s="226"/>
      <c r="S112" s="226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>
        <v>678</v>
      </c>
      <c r="N113" s="107">
        <f>IF(ISNUMBER(M113), (M113 - $B113) / $B113, "")</f>
        <v>-7.5034106412005461E-2</v>
      </c>
      <c r="O113" s="108">
        <f>IF(ISNUMBER(M113), $B118 * N113, "")</f>
        <v>-7503.4106412005458</v>
      </c>
      <c r="Q113" s="216"/>
      <c r="R113" s="216"/>
      <c r="S113" s="216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>
        <v>60.5</v>
      </c>
      <c r="N114" s="32">
        <f t="shared" ref="N114:N117" si="61">IF(ISNUMBER(M114), (M114 - $B114) / $B114, "")</f>
        <v>-7.2085889570552189E-2</v>
      </c>
      <c r="O114" s="18">
        <f>IF(ISNUMBER(M114), $B118 * N114, "")</f>
        <v>-7208.588957055219</v>
      </c>
      <c r="Q114" s="216"/>
      <c r="R114" s="216"/>
      <c r="S114" s="216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>
        <v>844</v>
      </c>
      <c r="N115" s="32">
        <f t="shared" si="61"/>
        <v>-6.637168141592921E-2</v>
      </c>
      <c r="O115" s="18">
        <f>IF(ISNUMBER(M115), $B118 * N115, "")</f>
        <v>-6637.1681415929206</v>
      </c>
      <c r="Q115" s="216"/>
      <c r="R115" s="216"/>
      <c r="S115" s="216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>
        <v>1840</v>
      </c>
      <c r="N116" s="32">
        <f t="shared" si="61"/>
        <v>-8.45771144278607E-2</v>
      </c>
      <c r="O116" s="18">
        <f>IF(ISNUMBER(M116), $B118 * N116, "")</f>
        <v>-8457.7114427860706</v>
      </c>
      <c r="Q116" s="205"/>
      <c r="R116" s="206"/>
      <c r="S116" s="207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>
        <v>86</v>
      </c>
      <c r="N117" s="25">
        <f t="shared" si="61"/>
        <v>-6.4200217627856423E-2</v>
      </c>
      <c r="O117" s="104">
        <f>IF(ISNUMBER(M117), $B118 * N117, "")</f>
        <v>-6420.0217627856427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-5.8969534362295836E-2</v>
      </c>
      <c r="O118" s="28">
        <f>SUM(O98:O117)</f>
        <v>-117939.06872459171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5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2021-07-08(목) 오전 00:00</v>
      </c>
      <c r="C123" s="268"/>
      <c r="D123" s="240" t="str">
        <f>TEXT($G$1, "[$-ko-KR]yyyy-mm-dd(ddd) ") &amp; "오후 14:00"</f>
        <v>2021-07-08(목) 오후 14:00</v>
      </c>
      <c r="E123" s="241"/>
      <c r="F123" s="242"/>
      <c r="G123" s="240" t="str">
        <f>TEXT($G$1, "[$-ko-KR]yyyy-mm-dd(ddd) ") &amp; "오후 19:00"</f>
        <v>2021-07-08(목) 오후 19:00</v>
      </c>
      <c r="H123" s="241"/>
      <c r="I123" s="242"/>
      <c r="J123" s="240" t="str">
        <f>TEXT($G$1, "[$-ko-KR]yyyy-mm-dd(ddd) ") &amp; "오후 21:00"</f>
        <v>2021-07-08(목) 오후 21:00</v>
      </c>
      <c r="K123" s="241"/>
      <c r="L123" s="242"/>
      <c r="M123" s="240" t="str">
        <f>TEXT($G$1+1, "[$-ko-KR]yyyy-mm-dd(ddd) ") &amp; "오전 00:00"</f>
        <v>2021-07-09(금)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>
        <v>10.199999999999999</v>
      </c>
      <c r="N125" s="14">
        <f>IF(ISNUMBER(M125), (M125 - $B125) / $B125, "")</f>
        <v>-9.7345132743362955E-2</v>
      </c>
      <c r="O125" s="16">
        <f>IF(ISNUMBER(M125), $B145 * N125, "")</f>
        <v>-9734.5132743362956</v>
      </c>
      <c r="Q125" s="226"/>
      <c r="R125" s="226"/>
      <c r="S125" s="226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>
        <v>3</v>
      </c>
      <c r="N126" s="32">
        <f t="shared" ref="N126:N129" si="65">IF(ISNUMBER(M126), (M126 - $B126) / $B126, "")</f>
        <v>-5.0632911392405104E-2</v>
      </c>
      <c r="O126" s="18">
        <f>IF(ISNUMBER(M126), $B145 * N126, "")</f>
        <v>-5063.2911392405103</v>
      </c>
      <c r="Q126" s="226"/>
      <c r="R126" s="226"/>
      <c r="S126" s="226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>
        <v>89.4</v>
      </c>
      <c r="N127" s="32">
        <f t="shared" si="65"/>
        <v>-6.2893081761006289E-2</v>
      </c>
      <c r="O127" s="18">
        <f>IF(ISNUMBER(M127), $B145 * N127, "")</f>
        <v>-6289.3081761006288</v>
      </c>
      <c r="Q127" s="216"/>
      <c r="R127" s="216"/>
      <c r="S127" s="216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>
        <v>92.3</v>
      </c>
      <c r="N128" s="32">
        <f t="shared" si="65"/>
        <v>-6.8617558022199779E-2</v>
      </c>
      <c r="O128" s="18">
        <f>IF(ISNUMBER(M128), $B145 * N128, "")</f>
        <v>-6861.7558022199782</v>
      </c>
      <c r="Q128" s="216"/>
      <c r="R128" s="216"/>
      <c r="S128" s="216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>
        <v>77.599999999999994</v>
      </c>
      <c r="N129" s="21">
        <f t="shared" si="65"/>
        <v>-7.5089392133492389E-2</v>
      </c>
      <c r="O129" s="22">
        <f>IF(ISNUMBER(M129), $B145 * N129, "")</f>
        <v>-7508.9392133492393</v>
      </c>
      <c r="Q129" s="216"/>
      <c r="R129" s="216"/>
      <c r="S129" s="216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>
        <v>73.3</v>
      </c>
      <c r="N130" s="107">
        <f>IF(ISNUMBER(M130), (M130 - $B130) / $B130, "")</f>
        <v>-3.6793692509855418E-2</v>
      </c>
      <c r="O130" s="108">
        <f>IF(ISNUMBER(M130), $B145 * N130, "")</f>
        <v>-3679.3692509855418</v>
      </c>
      <c r="Q130" s="216"/>
      <c r="R130" s="216"/>
      <c r="S130" s="216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>
        <v>21.8</v>
      </c>
      <c r="N131" s="32">
        <f t="shared" ref="N131:N134" si="69">IF(ISNUMBER(M131), (M131 - $B131) / $B131, "")</f>
        <v>-9.5435684647302926E-2</v>
      </c>
      <c r="O131" s="18">
        <f>IF(ISNUMBER(M131), $B145 * N131, "")</f>
        <v>-9543.5684647302933</v>
      </c>
      <c r="Q131" s="216"/>
      <c r="R131" s="216"/>
      <c r="S131" s="216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>
        <v>83.9</v>
      </c>
      <c r="N132" s="32">
        <f t="shared" si="69"/>
        <v>-7.0874861572535905E-2</v>
      </c>
      <c r="O132" s="18">
        <f>IF(ISNUMBER(M132), $B145 * N132, "")</f>
        <v>-7087.4861572535901</v>
      </c>
      <c r="Q132" s="216"/>
      <c r="R132" s="216"/>
      <c r="S132" s="216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>
        <v>25.3</v>
      </c>
      <c r="N133" s="32">
        <f t="shared" si="69"/>
        <v>-9.964412811387903E-2</v>
      </c>
      <c r="O133" s="18">
        <f>IF(ISNUMBER(M133), $B145 * N133, "")</f>
        <v>-9964.4128113879033</v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>
        <v>18</v>
      </c>
      <c r="N134" s="25">
        <f t="shared" si="69"/>
        <v>-6.2499999999999965E-2</v>
      </c>
      <c r="O134" s="104">
        <f>IF(ISNUMBER(M134), $B145 * N134, "")</f>
        <v>-6249.9999999999964</v>
      </c>
      <c r="Q134" s="217"/>
      <c r="R134" s="218"/>
      <c r="S134" s="219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>
        <v>14.9</v>
      </c>
      <c r="N135" s="14">
        <f>IF(ISNUMBER(M135), (M135 - $B135) / $B135, "")</f>
        <v>-0.1183431952662721</v>
      </c>
      <c r="O135" s="16">
        <f>IF(ISNUMBER(M135), $B145 * N135, "")</f>
        <v>-11834.319526627211</v>
      </c>
      <c r="Q135" s="220"/>
      <c r="R135" s="221"/>
      <c r="S135" s="222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>
        <v>73.2</v>
      </c>
      <c r="N136" s="32">
        <f t="shared" ref="N136:N139" si="73">IF(ISNUMBER(M136), (M136 - $B136) / $B136, "")</f>
        <v>-0.10840438489646763</v>
      </c>
      <c r="O136" s="18">
        <f>IF(ISNUMBER(M136), $B145 * N136, "")</f>
        <v>-10840.438489646764</v>
      </c>
      <c r="Q136" s="223"/>
      <c r="R136" s="224"/>
      <c r="S136" s="225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>
        <v>55.4</v>
      </c>
      <c r="N137" s="32">
        <f t="shared" si="73"/>
        <v>-0.11075441412520062</v>
      </c>
      <c r="O137" s="18">
        <f>IF(ISNUMBER(M137), $B145 * N137, "")</f>
        <v>-11075.441412520062</v>
      </c>
      <c r="Q137" s="216"/>
      <c r="R137" s="216"/>
      <c r="S137" s="216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>
        <v>51.2</v>
      </c>
      <c r="N138" s="32">
        <f t="shared" si="73"/>
        <v>-9.2198581560283613E-2</v>
      </c>
      <c r="O138" s="18">
        <f>IF(ISNUMBER(M138), $B145 * N138, "")</f>
        <v>-9219.8581560283619</v>
      </c>
      <c r="Q138" s="226"/>
      <c r="R138" s="226"/>
      <c r="S138" s="226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>
        <v>9.31</v>
      </c>
      <c r="N139" s="21">
        <f t="shared" si="73"/>
        <v>-0.1048076923076923</v>
      </c>
      <c r="O139" s="22">
        <f>IF(ISNUMBER(M139), $B145 * N139, "")</f>
        <v>-10480.76923076923</v>
      </c>
      <c r="Q139" s="226"/>
      <c r="R139" s="226"/>
      <c r="S139" s="226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>
        <v>9.3000000000000007</v>
      </c>
      <c r="N140" s="107">
        <f>IF(ISNUMBER(M140), (M140 - $B140) / $B140, "")</f>
        <v>-9.7087378640776698E-2</v>
      </c>
      <c r="O140" s="108">
        <f>IF(ISNUMBER(M140), $B145 * N140, "")</f>
        <v>-9708.7378640776697</v>
      </c>
      <c r="Q140" s="216"/>
      <c r="R140" s="216"/>
      <c r="S140" s="216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>
        <v>53.4</v>
      </c>
      <c r="N141" s="32">
        <f t="shared" ref="N141:N144" si="77">IF(ISNUMBER(M141), (M141 - $B141) / $B141, "")</f>
        <v>-0.11881188118811886</v>
      </c>
      <c r="O141" s="18">
        <f>IF(ISNUMBER(M141), $B145 * N141, "")</f>
        <v>-11881.188118811886</v>
      </c>
      <c r="Q141" s="216"/>
      <c r="R141" s="216"/>
      <c r="S141" s="216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>
        <v>8.44</v>
      </c>
      <c r="N142" s="32">
        <f t="shared" si="77"/>
        <v>-0.11899791231732783</v>
      </c>
      <c r="O142" s="18">
        <f>IF(ISNUMBER(M142), $B145 * N142, "")</f>
        <v>-11899.791231732783</v>
      </c>
      <c r="Q142" s="216"/>
      <c r="R142" s="216"/>
      <c r="S142" s="216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>
        <v>9.32</v>
      </c>
      <c r="N143" s="32">
        <f t="shared" si="77"/>
        <v>-0.10384615384615385</v>
      </c>
      <c r="O143" s="18">
        <f>IF(ISNUMBER(M143), $B145 * N143, "")</f>
        <v>-10384.615384615385</v>
      </c>
      <c r="Q143" s="205"/>
      <c r="R143" s="206"/>
      <c r="S143" s="207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>
        <v>14.4</v>
      </c>
      <c r="N144" s="25">
        <f t="shared" si="77"/>
        <v>-7.6923076923076886E-2</v>
      </c>
      <c r="O144" s="104">
        <f>IF(ISNUMBER(M144), $B145 * N144, "")</f>
        <v>-7692.3076923076887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-8.8500055698370522E-2</v>
      </c>
      <c r="O145" s="28">
        <f>SUM(O125:O144)</f>
        <v>-177000.11139674098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5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2021-07-08(목) 오전 00:00</v>
      </c>
      <c r="C150" s="268"/>
      <c r="D150" s="240" t="str">
        <f>TEXT($G$1, "[$-ko-KR]yyyy-mm-dd(ddd) ") &amp; "오후 14:00"</f>
        <v>2021-07-08(목) 오후 14:00</v>
      </c>
      <c r="E150" s="241"/>
      <c r="F150" s="242"/>
      <c r="G150" s="240" t="str">
        <f>TEXT($G$1, "[$-ko-KR]yyyy-mm-dd(ddd) ") &amp; "오후 19:00"</f>
        <v>2021-07-08(목) 오후 19:00</v>
      </c>
      <c r="H150" s="241"/>
      <c r="I150" s="242"/>
      <c r="J150" s="240" t="str">
        <f>TEXT($G$1, "[$-ko-KR]yyyy-mm-dd(ddd) ") &amp; "오후 21:00"</f>
        <v>2021-07-08(목) 오후 21:00</v>
      </c>
      <c r="K150" s="241"/>
      <c r="L150" s="242"/>
      <c r="M150" s="240" t="str">
        <f>TEXT($G$1+1, "[$-ko-KR]yyyy-mm-dd(ddd) ") &amp; "오전 00:00"</f>
        <v>2021-07-09(금)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>
        <v>210</v>
      </c>
      <c r="N152" s="14">
        <f>IF(ISNUMBER(M152), (M152 - $B152) / $B152, "")</f>
        <v>-4.1095890410958902E-2</v>
      </c>
      <c r="O152" s="16">
        <f>IF(ISNUMBER(M152), $B172 * N152, "")</f>
        <v>-4109.58904109589</v>
      </c>
      <c r="Q152" s="226"/>
      <c r="R152" s="226"/>
      <c r="S152" s="226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>
        <v>445</v>
      </c>
      <c r="N153" s="32">
        <f t="shared" ref="N153:N156" si="81">IF(ISNUMBER(M153), (M153 - $B153) / $B153, "")</f>
        <v>7.4879227053140096E-2</v>
      </c>
      <c r="O153" s="18">
        <f>IF(ISNUMBER(M153), $B172 * N153, "")</f>
        <v>7487.9227053140094</v>
      </c>
      <c r="Q153" s="226"/>
      <c r="R153" s="226"/>
      <c r="S153" s="226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>
        <v>291</v>
      </c>
      <c r="N154" s="32">
        <f t="shared" si="81"/>
        <v>-4.2763157894736843E-2</v>
      </c>
      <c r="O154" s="18">
        <f>IF(ISNUMBER(M154), $B172 * N154, "")</f>
        <v>-4276.3157894736842</v>
      </c>
      <c r="Q154" s="216"/>
      <c r="R154" s="216"/>
      <c r="S154" s="216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>
        <v>147</v>
      </c>
      <c r="N155" s="32">
        <f t="shared" si="81"/>
        <v>-5.1612903225806452E-2</v>
      </c>
      <c r="O155" s="18">
        <f>IF(ISNUMBER(M155), $B172 * N155, "")</f>
        <v>-5161.2903225806449</v>
      </c>
      <c r="Q155" s="216"/>
      <c r="R155" s="216"/>
      <c r="S155" s="216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>
        <v>218</v>
      </c>
      <c r="N156" s="21">
        <f t="shared" si="81"/>
        <v>-9.9173553719008267E-2</v>
      </c>
      <c r="O156" s="22">
        <f>IF(ISNUMBER(M156), $B172 * N156, "")</f>
        <v>-9917.3553719008269</v>
      </c>
      <c r="Q156" s="216"/>
      <c r="R156" s="216"/>
      <c r="S156" s="216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>
        <v>746</v>
      </c>
      <c r="N157" s="107">
        <f>IF(ISNUMBER(M157), (M157 - $B157) / $B157, "")</f>
        <v>-3.6175710594315243E-2</v>
      </c>
      <c r="O157" s="108">
        <f>IF(ISNUMBER(M157), $B172 * N157, "")</f>
        <v>-3617.5710594315242</v>
      </c>
      <c r="Q157" s="216"/>
      <c r="R157" s="216"/>
      <c r="S157" s="216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>
        <v>234</v>
      </c>
      <c r="N158" s="32">
        <f t="shared" ref="N158:N161" si="85">IF(ISNUMBER(M158), (M158 - $B158) / $B158, "")</f>
        <v>-8.59375E-2</v>
      </c>
      <c r="O158" s="18">
        <f>IF(ISNUMBER(M158), $B172 * N158, "")</f>
        <v>-8593.75</v>
      </c>
      <c r="Q158" s="216"/>
      <c r="R158" s="216"/>
      <c r="S158" s="216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>
        <v>185</v>
      </c>
      <c r="N159" s="32">
        <f t="shared" si="85"/>
        <v>-0.10628019323671498</v>
      </c>
      <c r="O159" s="18">
        <f>IF(ISNUMBER(M159), $B172 * N159, "")</f>
        <v>-10628.019323671497</v>
      </c>
      <c r="Q159" s="216"/>
      <c r="R159" s="216"/>
      <c r="S159" s="216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>
        <v>249</v>
      </c>
      <c r="N160" s="32">
        <f t="shared" si="85"/>
        <v>-7.7777777777777779E-2</v>
      </c>
      <c r="O160" s="18">
        <f>IF(ISNUMBER(M160), $B172 * N160, "")</f>
        <v>-7777.7777777777783</v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>
        <v>133</v>
      </c>
      <c r="N161" s="25">
        <f t="shared" si="85"/>
        <v>-0.05</v>
      </c>
      <c r="O161" s="104">
        <f>IF(ISNUMBER(M161), $B172 * N161, "")</f>
        <v>-5000</v>
      </c>
      <c r="Q161" s="217"/>
      <c r="R161" s="218"/>
      <c r="S161" s="219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>
        <v>182</v>
      </c>
      <c r="N162" s="14">
        <f>IF(ISNUMBER(M162), (M162 - $B162) / $B162, "")</f>
        <v>-9.9009900990099015E-2</v>
      </c>
      <c r="O162" s="16">
        <f>IF(ISNUMBER(M162), $B172 * N162, "")</f>
        <v>-9900.9900990099013</v>
      </c>
      <c r="Q162" s="220"/>
      <c r="R162" s="221"/>
      <c r="S162" s="222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>
        <v>120</v>
      </c>
      <c r="N163" s="32">
        <f t="shared" ref="N163:N166" si="89">IF(ISNUMBER(M163), (M163 - $B163) / $B163, "")</f>
        <v>-0.11764705882352941</v>
      </c>
      <c r="O163" s="18">
        <f>IF(ISNUMBER(M163), $B172 * N163, "")</f>
        <v>-11764.705882352941</v>
      </c>
      <c r="Q163" s="223"/>
      <c r="R163" s="224"/>
      <c r="S163" s="225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>
        <v>289</v>
      </c>
      <c r="N164" s="32">
        <f t="shared" si="89"/>
        <v>-8.5443037974683542E-2</v>
      </c>
      <c r="O164" s="18">
        <f>IF(ISNUMBER(M164), $B172 * N164, "")</f>
        <v>-8544.3037974683539</v>
      </c>
      <c r="Q164" s="216"/>
      <c r="R164" s="216"/>
      <c r="S164" s="216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>
        <v>168</v>
      </c>
      <c r="N165" s="32">
        <f t="shared" si="89"/>
        <v>-5.6179775280898875E-2</v>
      </c>
      <c r="O165" s="18">
        <f>IF(ISNUMBER(M165), $B172 * N165, "")</f>
        <v>-5617.9775280898875</v>
      </c>
      <c r="Q165" s="226"/>
      <c r="R165" s="226"/>
      <c r="S165" s="226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>
        <v>121</v>
      </c>
      <c r="N166" s="21">
        <f t="shared" si="89"/>
        <v>-7.6335877862595422E-2</v>
      </c>
      <c r="O166" s="22">
        <f>IF(ISNUMBER(M166), $B172 * N166, "")</f>
        <v>-7633.5877862595426</v>
      </c>
      <c r="Q166" s="226"/>
      <c r="R166" s="226"/>
      <c r="S166" s="226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>
        <v>114</v>
      </c>
      <c r="N167" s="107">
        <f>IF(ISNUMBER(M167), (M167 - $B167) / $B167, "")</f>
        <v>-0.12307692307692308</v>
      </c>
      <c r="O167" s="108">
        <f>IF(ISNUMBER(M167), $B172 * N167, "")</f>
        <v>-12307.692307692309</v>
      </c>
      <c r="Q167" s="216"/>
      <c r="R167" s="216"/>
      <c r="S167" s="216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>
        <v>292</v>
      </c>
      <c r="N168" s="32">
        <f t="shared" ref="N168:N171" si="93">IF(ISNUMBER(M168), (M168 - $B168) / $B168, "")</f>
        <v>-7.8864353312302835E-2</v>
      </c>
      <c r="O168" s="18">
        <f>IF(ISNUMBER(M168), $B172 * N168, "")</f>
        <v>-7886.4353312302837</v>
      </c>
      <c r="Q168" s="216"/>
      <c r="R168" s="216"/>
      <c r="S168" s="216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>
        <v>763</v>
      </c>
      <c r="N169" s="32">
        <f t="shared" si="93"/>
        <v>-0.11072261072261072</v>
      </c>
      <c r="O169" s="18">
        <f>IF(ISNUMBER(M169), $B172 * N169, "")</f>
        <v>-11072.261072261072</v>
      </c>
      <c r="Q169" s="216"/>
      <c r="R169" s="216"/>
      <c r="S169" s="216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>
        <v>115</v>
      </c>
      <c r="N170" s="32">
        <f t="shared" si="93"/>
        <v>-6.5040650406504072E-2</v>
      </c>
      <c r="O170" s="18">
        <f>IF(ISNUMBER(M170), $B172 * N170, "")</f>
        <v>-6504.0650406504074</v>
      </c>
      <c r="Q170" s="205"/>
      <c r="R170" s="206"/>
      <c r="S170" s="207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>
        <v>101</v>
      </c>
      <c r="N171" s="25">
        <f t="shared" si="93"/>
        <v>-8.1818181818181818E-2</v>
      </c>
      <c r="O171" s="104">
        <f>IF(ISNUMBER(M171), $B172 * N171, "")</f>
        <v>-8181.818181818182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-7.0503791503725349E-2</v>
      </c>
      <c r="O172" s="28">
        <f>SUM(O152:O171)</f>
        <v>-141007.58300745071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5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2021-07-08(목) 오전 00:00</v>
      </c>
      <c r="C177" s="268"/>
      <c r="D177" s="240" t="str">
        <f>TEXT($G$1, "[$-ko-KR]yyyy-mm-dd(ddd) ") &amp; "오후 14:00"</f>
        <v>2021-07-08(목) 오후 14:00</v>
      </c>
      <c r="E177" s="241"/>
      <c r="F177" s="242"/>
      <c r="G177" s="240" t="str">
        <f>TEXT($G$1, "[$-ko-KR]yyyy-mm-dd(ddd) ") &amp; "오후 19:00"</f>
        <v>2021-07-08(목) 오후 19:00</v>
      </c>
      <c r="H177" s="241"/>
      <c r="I177" s="242"/>
      <c r="J177" s="240" t="str">
        <f>TEXT($G$1, "[$-ko-KR]yyyy-mm-dd(ddd) ") &amp; "오후 21:00"</f>
        <v>2021-07-08(목) 오후 21:00</v>
      </c>
      <c r="K177" s="241"/>
      <c r="L177" s="242"/>
      <c r="M177" s="240" t="str">
        <f>TEXT($G$1+1, "[$-ko-KR]yyyy-mm-dd(ddd) ") &amp; "오전 00:00"</f>
        <v>2021-07-09(금)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>
        <v>73.2</v>
      </c>
      <c r="N179" s="14">
        <f>IF(ISNUMBER(M179), (M179 - $B179) / $B179, "")</f>
        <v>-0.10840438489646763</v>
      </c>
      <c r="O179" s="16">
        <f>IF(ISNUMBER(M179), $B199 * N179, "")</f>
        <v>-10840.438489646764</v>
      </c>
      <c r="Q179" s="226"/>
      <c r="R179" s="226"/>
      <c r="S179" s="226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>
        <v>1095</v>
      </c>
      <c r="N180" s="32">
        <f t="shared" ref="N180:N183" si="97">IF(ISNUMBER(M180), (M180 - $B180) / $B180, "")</f>
        <v>-9.8765432098765427E-2</v>
      </c>
      <c r="O180" s="18">
        <f>IF(ISNUMBER(M180), $B199 * N180, "")</f>
        <v>-9876.5432098765432</v>
      </c>
      <c r="Q180" s="226"/>
      <c r="R180" s="226"/>
      <c r="S180" s="226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>
        <v>120</v>
      </c>
      <c r="N181" s="32">
        <f t="shared" si="97"/>
        <v>-0.11764705882352941</v>
      </c>
      <c r="O181" s="18">
        <f>IF(ISNUMBER(M181), $B199 * N181, "")</f>
        <v>-11764.705882352941</v>
      </c>
      <c r="Q181" s="216"/>
      <c r="R181" s="216"/>
      <c r="S181" s="216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>
        <v>55.4</v>
      </c>
      <c r="N182" s="32">
        <f t="shared" si="97"/>
        <v>-0.11075441412520062</v>
      </c>
      <c r="O182" s="18">
        <f>IF(ISNUMBER(M182), $B199 * N182, "")</f>
        <v>-11075.441412520062</v>
      </c>
      <c r="Q182" s="216"/>
      <c r="R182" s="216"/>
      <c r="S182" s="216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>
        <v>289</v>
      </c>
      <c r="N183" s="21">
        <f t="shared" si="97"/>
        <v>-8.5443037974683542E-2</v>
      </c>
      <c r="O183" s="22">
        <f>IF(ISNUMBER(M183), $B199 * N183, "")</f>
        <v>-8544.3037974683539</v>
      </c>
      <c r="Q183" s="216"/>
      <c r="R183" s="216"/>
      <c r="S183" s="216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>
        <v>32000</v>
      </c>
      <c r="N184" s="107">
        <f>IF(ISNUMBER(M184), (M184 - $B184) / $B184, "")</f>
        <v>-6.9767441860465115E-2</v>
      </c>
      <c r="O184" s="108">
        <f>IF(ISNUMBER(M184), $B199 * N184, "")</f>
        <v>-6976.7441860465115</v>
      </c>
      <c r="Q184" s="216"/>
      <c r="R184" s="216"/>
      <c r="S184" s="216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>
        <v>168</v>
      </c>
      <c r="N185" s="32">
        <f t="shared" ref="N185:N188" si="101">IF(ISNUMBER(M185), (M185 - $B185) / $B185, "")</f>
        <v>-5.6179775280898875E-2</v>
      </c>
      <c r="O185" s="18">
        <f>IF(ISNUMBER(M185), $B199 * N185, "")</f>
        <v>-5617.9775280898875</v>
      </c>
      <c r="Q185" s="216"/>
      <c r="R185" s="216"/>
      <c r="S185" s="216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>
        <v>51.2</v>
      </c>
      <c r="N186" s="32">
        <f t="shared" si="101"/>
        <v>-9.2198581560283613E-2</v>
      </c>
      <c r="O186" s="18">
        <f>IF(ISNUMBER(M186), $B199 * N186, "")</f>
        <v>-9219.8581560283619</v>
      </c>
      <c r="Q186" s="216"/>
      <c r="R186" s="216"/>
      <c r="S186" s="216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>
        <v>9.31</v>
      </c>
      <c r="N187" s="32">
        <f t="shared" si="101"/>
        <v>-0.1048076923076923</v>
      </c>
      <c r="O187" s="18">
        <f>IF(ISNUMBER(M187), $B199 * N187, "")</f>
        <v>-10480.76923076923</v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>
        <v>9.3000000000000007</v>
      </c>
      <c r="N188" s="25">
        <f t="shared" si="101"/>
        <v>-9.7087378640776698E-2</v>
      </c>
      <c r="O188" s="104">
        <f>IF(ISNUMBER(M188), $B199 * N188, "")</f>
        <v>-9708.7378640776697</v>
      </c>
      <c r="Q188" s="217"/>
      <c r="R188" s="218"/>
      <c r="S188" s="219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>
        <v>121</v>
      </c>
      <c r="N189" s="14">
        <f>IF(ISNUMBER(M189), (M189 - $B189) / $B189, "")</f>
        <v>-7.6335877862595422E-2</v>
      </c>
      <c r="O189" s="16">
        <f>IF(ISNUMBER(M189), $B199 * N189, "")</f>
        <v>-7633.5877862595426</v>
      </c>
      <c r="Q189" s="220"/>
      <c r="R189" s="221"/>
      <c r="S189" s="222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>
        <v>114</v>
      </c>
      <c r="N190" s="32">
        <f t="shared" ref="N190:N193" si="105">IF(ISNUMBER(M190), (M190 - $B190) / $B190, "")</f>
        <v>-0.12307692307692308</v>
      </c>
      <c r="O190" s="18">
        <f>IF(ISNUMBER(M190), $B199 * N190, "")</f>
        <v>-12307.692307692309</v>
      </c>
      <c r="Q190" s="223"/>
      <c r="R190" s="224"/>
      <c r="S190" s="225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>
        <v>53.4</v>
      </c>
      <c r="N191" s="32">
        <f t="shared" si="105"/>
        <v>-0.11881188118811886</v>
      </c>
      <c r="O191" s="18">
        <f>IF(ISNUMBER(M191), $B199 * N191, "")</f>
        <v>-11881.188118811886</v>
      </c>
      <c r="Q191" s="216"/>
      <c r="R191" s="216"/>
      <c r="S191" s="216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>
        <v>8.44</v>
      </c>
      <c r="N192" s="32">
        <f t="shared" si="105"/>
        <v>-0.11899791231732783</v>
      </c>
      <c r="O192" s="18">
        <f>IF(ISNUMBER(M192), $B199 * N192, "")</f>
        <v>-11899.791231732783</v>
      </c>
      <c r="Q192" s="226"/>
      <c r="R192" s="226"/>
      <c r="S192" s="226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>
        <v>292</v>
      </c>
      <c r="N193" s="21">
        <f t="shared" si="105"/>
        <v>-7.8864353312302835E-2</v>
      </c>
      <c r="O193" s="22">
        <f>IF(ISNUMBER(M193), $B199 * N193, "")</f>
        <v>-7886.4353312302837</v>
      </c>
      <c r="Q193" s="226"/>
      <c r="R193" s="226"/>
      <c r="S193" s="226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>
        <v>763</v>
      </c>
      <c r="N194" s="107">
        <f>IF(ISNUMBER(M194), (M194 - $B194) / $B194, "")</f>
        <v>-0.11072261072261072</v>
      </c>
      <c r="O194" s="108">
        <f>IF(ISNUMBER(M194), $B199 * N194, "")</f>
        <v>-11072.261072261072</v>
      </c>
      <c r="Q194" s="216"/>
      <c r="R194" s="216"/>
      <c r="S194" s="216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>
        <v>115</v>
      </c>
      <c r="N195" s="32">
        <f t="shared" ref="N195:N198" si="109">IF(ISNUMBER(M195), (M195 - $B195) / $B195, "")</f>
        <v>-6.5040650406504072E-2</v>
      </c>
      <c r="O195" s="18">
        <f>IF(ISNUMBER(M195), $B199 * N195, "")</f>
        <v>-6504.0650406504074</v>
      </c>
      <c r="Q195" s="216"/>
      <c r="R195" s="216"/>
      <c r="S195" s="216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>
        <v>101</v>
      </c>
      <c r="N196" s="32">
        <f t="shared" si="109"/>
        <v>-8.1818181818181818E-2</v>
      </c>
      <c r="O196" s="18">
        <f>IF(ISNUMBER(M196), $B199 * N196, "")</f>
        <v>-8181.818181818182</v>
      </c>
      <c r="Q196" s="216"/>
      <c r="R196" s="216"/>
      <c r="S196" s="216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>
        <v>9.32</v>
      </c>
      <c r="N197" s="32">
        <f t="shared" si="109"/>
        <v>-0.10384615384615385</v>
      </c>
      <c r="O197" s="18">
        <f>IF(ISNUMBER(M197), $B199 * N197, "")</f>
        <v>-10384.615384615385</v>
      </c>
      <c r="Q197" s="205"/>
      <c r="R197" s="206"/>
      <c r="S197" s="207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>
        <v>14.4</v>
      </c>
      <c r="N198" s="25">
        <f t="shared" si="109"/>
        <v>-7.6923076923076886E-2</v>
      </c>
      <c r="O198" s="104">
        <f>IF(ISNUMBER(M198), $B199 * N198, "")</f>
        <v>-7692.3076923076887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-9.4774640952127925E-2</v>
      </c>
      <c r="O199" s="28">
        <f>SUM(O179:O198)</f>
        <v>-189549.28190425585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AE6A7-05D7-43D7-B1C8-90762210044B}">
  <sheetPr codeName="Sheet15"/>
  <dimension ref="A1:S199"/>
  <sheetViews>
    <sheetView topLeftCell="A5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44386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-9,917 KRW (-0.50%)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-61,760 KRW (-3.09%)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387 KRW (0.02%)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-74,209 KRW (-3.71%)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89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2021-07-09(금) 오전 00:00</v>
      </c>
      <c r="C15" s="266"/>
      <c r="D15" s="240" t="str">
        <f>TEXT($G$1, "[$-ko-KR]yyyy-mm-dd(ddd) ") &amp; "오후 14:00"</f>
        <v>2021-07-09(금) 오후 14:00</v>
      </c>
      <c r="E15" s="241"/>
      <c r="F15" s="242"/>
      <c r="G15" s="240" t="str">
        <f>TEXT($G$1, "[$-ko-KR]yyyy-mm-dd(ddd) ") &amp; "오후 19:00"</f>
        <v>2021-07-09(금) 오후 19:00</v>
      </c>
      <c r="H15" s="241"/>
      <c r="I15" s="242"/>
      <c r="J15" s="240" t="str">
        <f>TEXT($G$1, "[$-ko-KR]yyyy-mm-dd(ddd) ") &amp; "오후 21:00"</f>
        <v>2021-07-09(금) 오후 21:00</v>
      </c>
      <c r="K15" s="241"/>
      <c r="L15" s="242"/>
      <c r="M15" s="240" t="str">
        <f>TEXT($G$1+1, "[$-ko-KR]yyyy-mm-dd(ddd) ") &amp; "오전 00:00"</f>
        <v>2021-07-10(토)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89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2021-07-09(금) 오전 00:00</v>
      </c>
      <c r="C42" s="268"/>
      <c r="D42" s="240" t="str">
        <f>TEXT($G$1, "[$-ko-KR]yyyy-mm-dd(ddd) ") &amp; "오후 14:00"</f>
        <v>2021-07-09(금) 오후 14:00</v>
      </c>
      <c r="E42" s="241"/>
      <c r="F42" s="242"/>
      <c r="G42" s="240" t="str">
        <f>TEXT($G$1, "[$-ko-KR]yyyy-mm-dd(ddd) ") &amp; "오후 19:00"</f>
        <v>2021-07-09(금) 오후 19:00</v>
      </c>
      <c r="H42" s="241"/>
      <c r="I42" s="242"/>
      <c r="J42" s="240" t="str">
        <f>TEXT($G$1, "[$-ko-KR]yyyy-mm-dd(ddd) ") &amp; "오후 21:00"</f>
        <v>2021-07-09(금) 오후 21:00</v>
      </c>
      <c r="K42" s="241"/>
      <c r="L42" s="242"/>
      <c r="M42" s="240" t="str">
        <f>TEXT($G$1+1, "[$-ko-KR]yyyy-mm-dd(ddd) ") &amp; "오전 00:00"</f>
        <v>2021-07-10(토)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0" t="s">
        <v>58</v>
      </c>
      <c r="H43" s="191" t="s">
        <v>269</v>
      </c>
      <c r="I43" s="19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152</v>
      </c>
      <c r="B44" s="124">
        <v>73.3</v>
      </c>
      <c r="C44" s="76">
        <v>-2.9139072799999999E-2</v>
      </c>
      <c r="D44" s="13">
        <v>72.2</v>
      </c>
      <c r="E44" s="14">
        <f>IF(ISNUMBER(D44), (D44 - $B44) / $B44, "")</f>
        <v>-1.5006821282401014E-2</v>
      </c>
      <c r="F44" s="16">
        <f>IF(ISNUMBER(D44), $B64 * E44, "")</f>
        <v>-1500.6821282401015</v>
      </c>
      <c r="G44" s="29">
        <v>71.900000000000006</v>
      </c>
      <c r="H44" s="14">
        <f>IF(ISNUMBER(G44), (G44 - $B44) / $B44, "")</f>
        <v>-1.909959072305582E-2</v>
      </c>
      <c r="I44" s="100">
        <f>IF(ISNUMBER(G44), $B64 * H44, "")</f>
        <v>-1909.9590723055819</v>
      </c>
      <c r="J44" s="13">
        <v>71.3</v>
      </c>
      <c r="K44" s="14">
        <f>IF(ISNUMBER(J44), (J44 - $B44) / $B44, "")</f>
        <v>-2.7285129604365622E-2</v>
      </c>
      <c r="L44" s="16">
        <f>IF(ISNUMBER(J44), $B64 * K44, "")</f>
        <v>-2728.512960436562</v>
      </c>
      <c r="M44" s="29">
        <v>73.5</v>
      </c>
      <c r="N44" s="14">
        <f>IF(ISNUMBER(M44), (M44 - $B44) / $B44, "")</f>
        <v>2.7285129604366011E-3</v>
      </c>
      <c r="O44" s="16">
        <f>IF(ISNUMBER(M44), $B64 * N44, "")</f>
        <v>272.85129604366011</v>
      </c>
      <c r="Q44" s="226"/>
      <c r="R44" s="226"/>
      <c r="S44" s="226"/>
    </row>
    <row r="45" spans="1:19" ht="17.25" customHeight="1" thickBot="1">
      <c r="A45" s="125" t="s">
        <v>98</v>
      </c>
      <c r="B45" s="126">
        <v>3</v>
      </c>
      <c r="C45" s="77">
        <v>-3.5369774899999998E-2</v>
      </c>
      <c r="D45" s="15">
        <v>2.91</v>
      </c>
      <c r="E45" s="32">
        <f t="shared" ref="E45:E48" si="14">IF(ISNUMBER(D45), (D45 - $B45) / $B45, "")</f>
        <v>-2.9999999999999954E-2</v>
      </c>
      <c r="F45" s="18">
        <f>IF(ISNUMBER(D45), $B64 * E45, "")</f>
        <v>-2999.9999999999955</v>
      </c>
      <c r="G45" s="31">
        <v>2.91</v>
      </c>
      <c r="H45" s="32">
        <f t="shared" ref="H45:H48" si="15">IF(ISNUMBER(G45), (G45 - $B45) / $B45, "")</f>
        <v>-2.9999999999999954E-2</v>
      </c>
      <c r="I45" s="101">
        <f>IF(ISNUMBER(G45), $B64 * H45, "")</f>
        <v>-2999.9999999999955</v>
      </c>
      <c r="J45" s="15">
        <v>2.88</v>
      </c>
      <c r="K45" s="32">
        <f t="shared" ref="K45:K48" si="16">IF(ISNUMBER(J45), (J45 - $B45) / $B45, "")</f>
        <v>-4.0000000000000036E-2</v>
      </c>
      <c r="L45" s="18">
        <f>IF(ISNUMBER(J45), $B64 * K45, "")</f>
        <v>-4000.0000000000036</v>
      </c>
      <c r="M45" s="31">
        <v>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6"/>
      <c r="R45" s="226"/>
      <c r="S45" s="226"/>
    </row>
    <row r="46" spans="1:19" ht="17.25" customHeight="1" thickBot="1">
      <c r="A46" s="125" t="s">
        <v>148</v>
      </c>
      <c r="B46" s="126">
        <v>15.8</v>
      </c>
      <c r="C46" s="77">
        <v>-4.8192771099999997E-2</v>
      </c>
      <c r="D46" s="15">
        <v>15.4</v>
      </c>
      <c r="E46" s="32">
        <f t="shared" si="14"/>
        <v>-2.5316455696202552E-2</v>
      </c>
      <c r="F46" s="18">
        <f>IF(ISNUMBER(D46), $B64 * E46, "")</f>
        <v>-2531.6455696202552</v>
      </c>
      <c r="G46" s="31">
        <v>15.2</v>
      </c>
      <c r="H46" s="32">
        <f t="shared" si="15"/>
        <v>-3.7974683544303889E-2</v>
      </c>
      <c r="I46" s="101">
        <f>IF(ISNUMBER(G46), $B64 * H46, "")</f>
        <v>-3797.4683544303889</v>
      </c>
      <c r="J46" s="15">
        <v>14.9</v>
      </c>
      <c r="K46" s="32">
        <f t="shared" si="16"/>
        <v>-5.6962025316455715E-2</v>
      </c>
      <c r="L46" s="18">
        <f>IF(ISNUMBER(J46), $B64 * K46, "")</f>
        <v>-5696.202531645572</v>
      </c>
      <c r="M46" s="31">
        <v>15.4</v>
      </c>
      <c r="N46" s="32">
        <f t="shared" si="17"/>
        <v>-2.5316455696202552E-2</v>
      </c>
      <c r="O46" s="18">
        <f>IF(ISNUMBER(M46), $B64 * N46, "")</f>
        <v>-2531.6455696202552</v>
      </c>
      <c r="Q46" s="216"/>
      <c r="R46" s="216"/>
      <c r="S46" s="216"/>
    </row>
    <row r="47" spans="1:19" ht="17.25" customHeight="1" thickBot="1">
      <c r="A47" s="125" t="s">
        <v>128</v>
      </c>
      <c r="B47" s="126">
        <v>92.3</v>
      </c>
      <c r="C47" s="77">
        <v>-5.9123343500000002E-2</v>
      </c>
      <c r="D47" s="15">
        <v>89.9</v>
      </c>
      <c r="E47" s="32">
        <f t="shared" si="14"/>
        <v>-2.600216684723718E-2</v>
      </c>
      <c r="F47" s="18">
        <f>IF(ISNUMBER(D47), $B64 * E47, "")</f>
        <v>-2600.2166847237181</v>
      </c>
      <c r="G47" s="31">
        <v>88.6</v>
      </c>
      <c r="H47" s="32">
        <f t="shared" si="15"/>
        <v>-4.0086673889490824E-2</v>
      </c>
      <c r="I47" s="101">
        <f>IF(ISNUMBER(G47), $B64 * H47, "")</f>
        <v>-4008.6673889490826</v>
      </c>
      <c r="J47" s="15">
        <v>87.3</v>
      </c>
      <c r="K47" s="32">
        <f t="shared" si="16"/>
        <v>-5.4171180931744313E-2</v>
      </c>
      <c r="L47" s="18">
        <f>IF(ISNUMBER(J47), $B64 * K47, "")</f>
        <v>-5417.1180931744311</v>
      </c>
      <c r="M47" s="31">
        <v>91.5</v>
      </c>
      <c r="N47" s="32">
        <f t="shared" si="17"/>
        <v>-8.66738894907906E-3</v>
      </c>
      <c r="O47" s="18">
        <f>IF(ISNUMBER(M47), $B64 * N47, "")</f>
        <v>-866.738894907906</v>
      </c>
      <c r="Q47" s="216"/>
      <c r="R47" s="216"/>
      <c r="S47" s="216"/>
    </row>
    <row r="48" spans="1:19" ht="17.25" customHeight="1" thickBot="1">
      <c r="A48" s="127" t="s">
        <v>132</v>
      </c>
      <c r="B48" s="128">
        <v>89.4</v>
      </c>
      <c r="C48" s="78">
        <v>-6.4853556500000006E-2</v>
      </c>
      <c r="D48" s="20">
        <v>87.5</v>
      </c>
      <c r="E48" s="21">
        <f t="shared" si="14"/>
        <v>-2.1252796420581716E-2</v>
      </c>
      <c r="F48" s="22">
        <f>IF(ISNUMBER(D48), $B64 * E48, "")</f>
        <v>-2125.2796420581717</v>
      </c>
      <c r="G48" s="30">
        <v>85.6</v>
      </c>
      <c r="H48" s="21">
        <f t="shared" si="15"/>
        <v>-4.2505592841163432E-2</v>
      </c>
      <c r="I48" s="105">
        <f>IF(ISNUMBER(G48), $B64 * H48, "")</f>
        <v>-4250.5592841163434</v>
      </c>
      <c r="J48" s="20">
        <v>84.5</v>
      </c>
      <c r="K48" s="21">
        <f t="shared" si="16"/>
        <v>-5.4809843400447485E-2</v>
      </c>
      <c r="L48" s="22">
        <f>IF(ISNUMBER(J48), $B64 * K48, "")</f>
        <v>-5480.984340044748</v>
      </c>
      <c r="M48" s="30">
        <v>88</v>
      </c>
      <c r="N48" s="21">
        <f t="shared" si="17"/>
        <v>-1.5659955257270756E-2</v>
      </c>
      <c r="O48" s="22">
        <f>IF(ISNUMBER(M48), $B64 * N48, "")</f>
        <v>-1565.9955257270756</v>
      </c>
      <c r="Q48" s="216"/>
      <c r="R48" s="216"/>
      <c r="S48" s="216"/>
    </row>
    <row r="49" spans="1:19" ht="17.25" customHeight="1" thickBot="1">
      <c r="A49" s="125" t="s">
        <v>144</v>
      </c>
      <c r="B49" s="129">
        <v>86</v>
      </c>
      <c r="C49" s="80">
        <v>-6.6232356100000001E-2</v>
      </c>
      <c r="D49" s="106">
        <v>83.8</v>
      </c>
      <c r="E49" s="107">
        <f>IF(ISNUMBER(D49), (D49 - $B49) / $B49, "")</f>
        <v>-2.5581395348837244E-2</v>
      </c>
      <c r="F49" s="108">
        <f>IF(ISNUMBER(D49), $B64 * E49, "")</f>
        <v>-2558.1395348837245</v>
      </c>
      <c r="G49" s="109">
        <v>81.900000000000006</v>
      </c>
      <c r="H49" s="107">
        <f>IF(ISNUMBER(G49), (G49 - $B49) / $B49, "")</f>
        <v>-4.7674418604651096E-2</v>
      </c>
      <c r="I49" s="110">
        <f>IF(ISNUMBER(G49), $B64 * H49, "")</f>
        <v>-4767.44186046511</v>
      </c>
      <c r="J49" s="106">
        <v>80.8</v>
      </c>
      <c r="K49" s="107">
        <f>IF(ISNUMBER(J49), (J49 - $B49) / $B49, "")</f>
        <v>-6.0465116279069801E-2</v>
      </c>
      <c r="L49" s="108">
        <f>IF(ISNUMBER(J49), $B64 * K49, "")</f>
        <v>-6046.5116279069798</v>
      </c>
      <c r="M49" s="109">
        <v>84.4</v>
      </c>
      <c r="N49" s="107">
        <f>IF(ISNUMBER(M49), (M49 - $B49) / $B49, "")</f>
        <v>-1.8604651162790631E-2</v>
      </c>
      <c r="O49" s="108">
        <f>IF(ISNUMBER(M49), $B64 * N49, "")</f>
        <v>-1860.4651162790631</v>
      </c>
      <c r="Q49" s="216"/>
      <c r="R49" s="216"/>
      <c r="S49" s="216"/>
    </row>
    <row r="50" spans="1:19" ht="17.25" customHeight="1" thickBot="1">
      <c r="A50" s="125" t="s">
        <v>251</v>
      </c>
      <c r="B50" s="126">
        <v>60.5</v>
      </c>
      <c r="C50" s="77">
        <v>-6.6358024700000004E-2</v>
      </c>
      <c r="D50" s="15">
        <v>58.4</v>
      </c>
      <c r="E50" s="32">
        <f t="shared" ref="E50:E53" si="18">IF(ISNUMBER(D50), (D50 - $B50) / $B50, "")</f>
        <v>-3.4710743801652913E-2</v>
      </c>
      <c r="F50" s="18">
        <f>IF(ISNUMBER(D50), $B64 * E50, "")</f>
        <v>-3471.0743801652911</v>
      </c>
      <c r="G50" s="31">
        <v>58.1</v>
      </c>
      <c r="H50" s="32">
        <f t="shared" ref="H50:H53" si="19">IF(ISNUMBER(G50), (G50 - $B50) / $B50, "")</f>
        <v>-3.9669421487603281E-2</v>
      </c>
      <c r="I50" s="101">
        <f>IF(ISNUMBER(G50), $B64 * H50, "")</f>
        <v>-3966.9421487603281</v>
      </c>
      <c r="J50" s="15">
        <v>57.7</v>
      </c>
      <c r="K50" s="32">
        <f t="shared" ref="K50:K53" si="20">IF(ISNUMBER(J50), (J50 - $B50) / $B50, "")</f>
        <v>-4.6280991735537146E-2</v>
      </c>
      <c r="L50" s="18">
        <f>IF(ISNUMBER(J50), $B64 * K50, "")</f>
        <v>-4628.0991735537145</v>
      </c>
      <c r="M50" s="31">
        <v>59.9</v>
      </c>
      <c r="N50" s="32">
        <f t="shared" ref="N50:N53" si="21">IF(ISNUMBER(M50), (M50 - $B50) / $B50, "")</f>
        <v>-9.9173553719008496E-3</v>
      </c>
      <c r="O50" s="18">
        <f>IF(ISNUMBER(M50), $B64 * N50, "")</f>
        <v>-991.73553719008498</v>
      </c>
      <c r="Q50" s="216"/>
      <c r="R50" s="216"/>
      <c r="S50" s="216"/>
    </row>
    <row r="51" spans="1:19" ht="17.25" customHeight="1" thickBot="1">
      <c r="A51" s="125" t="s">
        <v>72</v>
      </c>
      <c r="B51" s="126">
        <v>18</v>
      </c>
      <c r="C51" s="77">
        <v>-7.2164948500000006E-2</v>
      </c>
      <c r="D51" s="15">
        <v>17.100000000000001</v>
      </c>
      <c r="E51" s="32">
        <f t="shared" si="18"/>
        <v>-4.999999999999992E-2</v>
      </c>
      <c r="F51" s="18">
        <f>IF(ISNUMBER(D51), $B64 * E51, "")</f>
        <v>-4999.9999999999918</v>
      </c>
      <c r="G51" s="31">
        <v>17</v>
      </c>
      <c r="H51" s="32">
        <f t="shared" si="19"/>
        <v>-5.5555555555555552E-2</v>
      </c>
      <c r="I51" s="101">
        <f>IF(ISNUMBER(G51), $B64 * H51, "")</f>
        <v>-5555.5555555555557</v>
      </c>
      <c r="J51" s="15">
        <v>16.899999999999999</v>
      </c>
      <c r="K51" s="32">
        <f t="shared" si="20"/>
        <v>-6.1111111111111192E-2</v>
      </c>
      <c r="L51" s="18">
        <f>IF(ISNUMBER(J51), $B64 * K51, "")</f>
        <v>-6111.1111111111195</v>
      </c>
      <c r="M51" s="31">
        <v>17.399999999999999</v>
      </c>
      <c r="N51" s="32">
        <f t="shared" si="21"/>
        <v>-3.3333333333333409E-2</v>
      </c>
      <c r="O51" s="18">
        <f>IF(ISNUMBER(M51), $B64 * N51, "")</f>
        <v>-3333.3333333333408</v>
      </c>
      <c r="Q51" s="216"/>
      <c r="R51" s="216"/>
      <c r="S51" s="216"/>
    </row>
    <row r="52" spans="1:19" ht="17.25" customHeight="1" thickBot="1">
      <c r="A52" s="125" t="s">
        <v>130</v>
      </c>
      <c r="B52" s="126">
        <v>83.9</v>
      </c>
      <c r="C52" s="77">
        <v>-7.7007700799999995E-2</v>
      </c>
      <c r="D52" s="15">
        <v>83.5</v>
      </c>
      <c r="E52" s="32">
        <f t="shared" si="18"/>
        <v>-4.7675804529202104E-3</v>
      </c>
      <c r="F52" s="18">
        <f>IF(ISNUMBER(D52), $B64 * E52, "")</f>
        <v>-476.75804529202105</v>
      </c>
      <c r="G52" s="31">
        <v>80.599999999999994</v>
      </c>
      <c r="H52" s="32">
        <f t="shared" si="19"/>
        <v>-3.9332538736591316E-2</v>
      </c>
      <c r="I52" s="101">
        <f>IF(ISNUMBER(G52), $B64 * H52, "")</f>
        <v>-3933.2538736591314</v>
      </c>
      <c r="J52" s="15">
        <v>80.099999999999994</v>
      </c>
      <c r="K52" s="32">
        <f t="shared" si="20"/>
        <v>-4.529201430274149E-2</v>
      </c>
      <c r="L52" s="18">
        <f>IF(ISNUMBER(J52), $B64 * K52, "")</f>
        <v>-4529.2014302741491</v>
      </c>
      <c r="M52" s="31">
        <v>82.2</v>
      </c>
      <c r="N52" s="32">
        <f t="shared" si="21"/>
        <v>-2.0262216924910641E-2</v>
      </c>
      <c r="O52" s="18">
        <f>IF(ISNUMBER(M52), $B64 * N52, "")</f>
        <v>-2026.221692491064</v>
      </c>
      <c r="Q52" s="33"/>
      <c r="R52" s="33"/>
    </row>
    <row r="53" spans="1:19" ht="17.25" customHeight="1" thickBot="1">
      <c r="A53" s="130" t="s">
        <v>162</v>
      </c>
      <c r="B53" s="131">
        <v>77.599999999999994</v>
      </c>
      <c r="C53" s="79">
        <v>-8.5983509999999999E-2</v>
      </c>
      <c r="D53" s="24">
        <v>74.400000000000006</v>
      </c>
      <c r="E53" s="25">
        <f t="shared" si="18"/>
        <v>-4.1237113402061709E-2</v>
      </c>
      <c r="F53" s="104">
        <f>IF(ISNUMBER(D53), $B64 * E53, "")</f>
        <v>-4123.7113402061714</v>
      </c>
      <c r="G53" s="102">
        <v>72.099999999999994</v>
      </c>
      <c r="H53" s="25">
        <f t="shared" si="19"/>
        <v>-7.0876288659793826E-2</v>
      </c>
      <c r="I53" s="103">
        <f>IF(ISNUMBER(G53), $B64 * H53, "")</f>
        <v>-7087.6288659793827</v>
      </c>
      <c r="J53" s="24">
        <v>70.900000000000006</v>
      </c>
      <c r="K53" s="25">
        <f t="shared" si="20"/>
        <v>-8.634020618556687E-2</v>
      </c>
      <c r="L53" s="104">
        <f>IF(ISNUMBER(J53), $B64 * K53, "")</f>
        <v>-8634.0206185566876</v>
      </c>
      <c r="M53" s="102">
        <v>74.8</v>
      </c>
      <c r="N53" s="25">
        <f t="shared" si="21"/>
        <v>-3.6082474226804093E-2</v>
      </c>
      <c r="O53" s="104">
        <f>IF(ISNUMBER(M53), $B64 * N53, "")</f>
        <v>-3608.2474226804093</v>
      </c>
      <c r="Q53" s="217"/>
      <c r="R53" s="218"/>
      <c r="S53" s="219"/>
    </row>
    <row r="54" spans="1:19" ht="17.25" customHeight="1">
      <c r="A54" s="123" t="s">
        <v>178</v>
      </c>
      <c r="B54" s="124">
        <v>14.4</v>
      </c>
      <c r="C54" s="76">
        <v>-9.4339622600000006E-2</v>
      </c>
      <c r="D54" s="13">
        <v>13.8</v>
      </c>
      <c r="E54" s="14">
        <f>IF(ISNUMBER(D54), (D54 - $B54) / $B54, "")</f>
        <v>-4.1666666666666644E-2</v>
      </c>
      <c r="F54" s="16">
        <f>IF(ISNUMBER(D54), $B64 * E54, "")</f>
        <v>-4166.6666666666642</v>
      </c>
      <c r="G54" s="29">
        <v>13.4</v>
      </c>
      <c r="H54" s="14">
        <f>IF(ISNUMBER(G54), (G54 - $B54) / $B54, "")</f>
        <v>-6.9444444444444448E-2</v>
      </c>
      <c r="I54" s="100">
        <f>IF(ISNUMBER(G54), $B64 * H54, "")</f>
        <v>-6944.4444444444443</v>
      </c>
      <c r="J54" s="13">
        <v>13.2</v>
      </c>
      <c r="K54" s="14">
        <f>IF(ISNUMBER(J54), (J54 - $B54) / $B54, "")</f>
        <v>-8.3333333333333412E-2</v>
      </c>
      <c r="L54" s="16">
        <f>IF(ISNUMBER(J54), $B64 * K54, "")</f>
        <v>-8333.3333333333412</v>
      </c>
      <c r="M54" s="29">
        <v>13.5</v>
      </c>
      <c r="N54" s="14">
        <f>IF(ISNUMBER(M54), (M54 - $B54) / $B54, "")</f>
        <v>-6.2500000000000028E-2</v>
      </c>
      <c r="O54" s="16">
        <f>IF(ISNUMBER(M54), $B64 * N54, "")</f>
        <v>-6250.0000000000027</v>
      </c>
      <c r="Q54" s="220"/>
      <c r="R54" s="221"/>
      <c r="S54" s="222"/>
    </row>
    <row r="55" spans="1:19" ht="17.25" customHeight="1" thickBot="1">
      <c r="A55" s="125" t="s">
        <v>241</v>
      </c>
      <c r="B55" s="126">
        <v>51.2</v>
      </c>
      <c r="C55" s="77">
        <v>-9.7001763699999993E-2</v>
      </c>
      <c r="D55" s="15">
        <v>49.8</v>
      </c>
      <c r="E55" s="32">
        <f t="shared" ref="E55:E58" si="22">IF(ISNUMBER(D55), (D55 - $B55) / $B55, "")</f>
        <v>-2.7343750000000111E-2</v>
      </c>
      <c r="F55" s="18">
        <f>IF(ISNUMBER(D55), $B64 * E55, "")</f>
        <v>-2734.3750000000109</v>
      </c>
      <c r="G55" s="31">
        <v>48.3</v>
      </c>
      <c r="H55" s="32">
        <f t="shared" ref="H55:H58" si="23">IF(ISNUMBER(G55), (G55 - $B55) / $B55, "")</f>
        <v>-5.6640625000000111E-2</v>
      </c>
      <c r="I55" s="101">
        <f>IF(ISNUMBER(G55), $B64 * H55, "")</f>
        <v>-5664.0625000000109</v>
      </c>
      <c r="J55" s="15">
        <v>47.6</v>
      </c>
      <c r="K55" s="32">
        <f t="shared" ref="K55:K58" si="24">IF(ISNUMBER(J55), (J55 - $B55) / $B55, "")</f>
        <v>-7.0312500000000028E-2</v>
      </c>
      <c r="L55" s="18">
        <f>IF(ISNUMBER(J55), $B64 * K55, "")</f>
        <v>-7031.2500000000027</v>
      </c>
      <c r="M55" s="31">
        <v>49.2</v>
      </c>
      <c r="N55" s="32">
        <f t="shared" ref="N55:N58" si="25">IF(ISNUMBER(M55), (M55 - $B55) / $B55, "")</f>
        <v>-3.90625E-2</v>
      </c>
      <c r="O55" s="18">
        <f>IF(ISNUMBER(M55), $B64 * N55, "")</f>
        <v>-3906.25</v>
      </c>
      <c r="Q55" s="223"/>
      <c r="R55" s="224"/>
      <c r="S55" s="225"/>
    </row>
    <row r="56" spans="1:19" ht="17.25" customHeight="1" thickBot="1">
      <c r="A56" s="125" t="s">
        <v>208</v>
      </c>
      <c r="B56" s="126">
        <v>9.3000000000000007</v>
      </c>
      <c r="C56" s="77">
        <v>-9.7087378599999996E-2</v>
      </c>
      <c r="D56" s="15">
        <v>8.91</v>
      </c>
      <c r="E56" s="32">
        <f t="shared" si="22"/>
        <v>-4.19354838709678E-2</v>
      </c>
      <c r="F56" s="18">
        <f>IF(ISNUMBER(D56), $B64 * E56, "")</f>
        <v>-4193.5483870967801</v>
      </c>
      <c r="G56" s="31">
        <v>8.61</v>
      </c>
      <c r="H56" s="32">
        <f t="shared" si="23"/>
        <v>-7.4193548387096908E-2</v>
      </c>
      <c r="I56" s="101">
        <f>IF(ISNUMBER(G56), $B64 * H56, "")</f>
        <v>-7419.3548387096907</v>
      </c>
      <c r="J56" s="15">
        <v>8.52</v>
      </c>
      <c r="K56" s="32">
        <f t="shared" si="24"/>
        <v>-8.3870967741935601E-2</v>
      </c>
      <c r="L56" s="18">
        <f>IF(ISNUMBER(J56), $B64 * K56, "")</f>
        <v>-8387.0967741935601</v>
      </c>
      <c r="M56" s="31">
        <v>8.8699999999999992</v>
      </c>
      <c r="N56" s="32">
        <f t="shared" si="25"/>
        <v>-4.6236559139785104E-2</v>
      </c>
      <c r="O56" s="18">
        <f>IF(ISNUMBER(M56), $B64 * N56, "")</f>
        <v>-4623.6559139785104</v>
      </c>
      <c r="Q56" s="216"/>
      <c r="R56" s="216"/>
      <c r="S56" s="216"/>
    </row>
    <row r="57" spans="1:19" ht="17.25" customHeight="1" thickBot="1">
      <c r="A57" s="125" t="s">
        <v>65</v>
      </c>
      <c r="B57" s="126">
        <v>25.3</v>
      </c>
      <c r="C57" s="77">
        <v>-0.1028368794</v>
      </c>
      <c r="D57" s="15">
        <v>24.6</v>
      </c>
      <c r="E57" s="32">
        <f t="shared" si="22"/>
        <v>-2.7667984189723292E-2</v>
      </c>
      <c r="F57" s="18">
        <f>IF(ISNUMBER(D57), $B64 * E57, "")</f>
        <v>-2766.7984189723293</v>
      </c>
      <c r="G57" s="31">
        <v>23.9</v>
      </c>
      <c r="H57" s="32">
        <f t="shared" si="23"/>
        <v>-5.5335968379446723E-2</v>
      </c>
      <c r="I57" s="101">
        <f>IF(ISNUMBER(G57), $B64 * H57, "")</f>
        <v>-5533.5968379446722</v>
      </c>
      <c r="J57" s="15">
        <v>23.8</v>
      </c>
      <c r="K57" s="32">
        <f t="shared" si="24"/>
        <v>-5.9288537549407112E-2</v>
      </c>
      <c r="L57" s="18">
        <f>IF(ISNUMBER(J57), $B64 * K57, "")</f>
        <v>-5928.853754940711</v>
      </c>
      <c r="M57" s="31">
        <v>24.9</v>
      </c>
      <c r="N57" s="32">
        <f t="shared" si="25"/>
        <v>-1.5810276679841979E-2</v>
      </c>
      <c r="O57" s="18">
        <f>IF(ISNUMBER(M57), $B64 * N57, "")</f>
        <v>-1581.0276679841979</v>
      </c>
      <c r="Q57" s="226"/>
      <c r="R57" s="226"/>
      <c r="S57" s="226"/>
    </row>
    <row r="58" spans="1:19" ht="17.25" customHeight="1" thickBot="1">
      <c r="A58" s="127" t="s">
        <v>210</v>
      </c>
      <c r="B58" s="128">
        <v>9.31</v>
      </c>
      <c r="C58" s="78">
        <v>-0.1048076923</v>
      </c>
      <c r="D58" s="20">
        <v>8.7899999999999991</v>
      </c>
      <c r="E58" s="21">
        <f t="shared" si="22"/>
        <v>-5.5853920515574793E-2</v>
      </c>
      <c r="F58" s="22">
        <f>IF(ISNUMBER(D58), $B64 * E58, "")</f>
        <v>-5585.3920515574791</v>
      </c>
      <c r="G58" s="30">
        <v>8.5500000000000007</v>
      </c>
      <c r="H58" s="21">
        <f t="shared" si="23"/>
        <v>-8.1632653061224469E-2</v>
      </c>
      <c r="I58" s="105">
        <f>IF(ISNUMBER(G58), $B64 * H58, "")</f>
        <v>-8163.2653061224473</v>
      </c>
      <c r="J58" s="20">
        <v>8.5299999999999994</v>
      </c>
      <c r="K58" s="21">
        <f t="shared" si="24"/>
        <v>-8.3780880773362099E-2</v>
      </c>
      <c r="L58" s="22">
        <f>IF(ISNUMBER(J58), $B64 * K58, "")</f>
        <v>-8378.0880773362096</v>
      </c>
      <c r="M58" s="30">
        <v>8.81</v>
      </c>
      <c r="N58" s="21">
        <f t="shared" si="25"/>
        <v>-5.3705692803437163E-2</v>
      </c>
      <c r="O58" s="22">
        <f>IF(ISNUMBER(M58), $B64 * N58, "")</f>
        <v>-5370.5692803437159</v>
      </c>
      <c r="Q58" s="226"/>
      <c r="R58" s="226"/>
      <c r="S58" s="226"/>
    </row>
    <row r="59" spans="1:19" ht="17.25" customHeight="1" thickBot="1">
      <c r="A59" s="125" t="s">
        <v>202</v>
      </c>
      <c r="B59" s="129">
        <v>55.4</v>
      </c>
      <c r="C59" s="80">
        <v>-0.1121794872</v>
      </c>
      <c r="D59" s="106">
        <v>55.4</v>
      </c>
      <c r="E59" s="107">
        <f>IF(ISNUMBER(D59), (D59 - $B59) / $B59, "")</f>
        <v>0</v>
      </c>
      <c r="F59" s="108">
        <f>IF(ISNUMBER(D59), $B64 * E59, "")</f>
        <v>0</v>
      </c>
      <c r="G59" s="109">
        <v>52.3</v>
      </c>
      <c r="H59" s="107">
        <f>IF(ISNUMBER(G59), (G59 - $B59) / $B59, "")</f>
        <v>-5.5956678700361036E-2</v>
      </c>
      <c r="I59" s="110">
        <f>IF(ISNUMBER(G59), $B64 * H59, "")</f>
        <v>-5595.6678700361035</v>
      </c>
      <c r="J59" s="106">
        <v>51.7</v>
      </c>
      <c r="K59" s="107">
        <f>IF(ISNUMBER(J59), (J59 - $B59) / $B59, "")</f>
        <v>-6.6787003610108225E-2</v>
      </c>
      <c r="L59" s="108">
        <f>IF(ISNUMBER(J59), $B64 * K59, "")</f>
        <v>-6678.7003610108222</v>
      </c>
      <c r="M59" s="109">
        <v>53</v>
      </c>
      <c r="N59" s="107">
        <f>IF(ISNUMBER(M59), (M59 - $B59) / $B59, "")</f>
        <v>-4.3321299638989147E-2</v>
      </c>
      <c r="O59" s="108">
        <f>IF(ISNUMBER(M59), $B64 * N59, "")</f>
        <v>-4332.1299638989149</v>
      </c>
      <c r="Q59" s="216"/>
      <c r="R59" s="216"/>
      <c r="S59" s="216"/>
    </row>
    <row r="60" spans="1:19" ht="17.25" customHeight="1" thickBot="1">
      <c r="A60" s="125" t="s">
        <v>122</v>
      </c>
      <c r="B60" s="126">
        <v>21.8</v>
      </c>
      <c r="C60" s="77">
        <v>-0.1138211382</v>
      </c>
      <c r="D60" s="15">
        <v>21.2</v>
      </c>
      <c r="E60" s="32">
        <f t="shared" ref="E60:E63" si="26">IF(ISNUMBER(D60), (D60 - $B60) / $B60, "")</f>
        <v>-2.7522935779816578E-2</v>
      </c>
      <c r="F60" s="18">
        <f>IF(ISNUMBER(D60), $B64 * E60, "")</f>
        <v>-2752.2935779816576</v>
      </c>
      <c r="G60" s="31">
        <v>20.6</v>
      </c>
      <c r="H60" s="32">
        <f t="shared" ref="H60:H63" si="27">IF(ISNUMBER(G60), (G60 - $B60) / $B60, "")</f>
        <v>-5.5045871559632996E-2</v>
      </c>
      <c r="I60" s="101">
        <f>IF(ISNUMBER(G60), $B64 * H60, "")</f>
        <v>-5504.5871559632997</v>
      </c>
      <c r="J60" s="15">
        <v>20.5</v>
      </c>
      <c r="K60" s="32">
        <f t="shared" ref="K60:K63" si="28">IF(ISNUMBER(J60), (J60 - $B60) / $B60, "")</f>
        <v>-5.9633027522935811E-2</v>
      </c>
      <c r="L60" s="18">
        <f>IF(ISNUMBER(J60), $B64 * K60, "")</f>
        <v>-5963.3027522935809</v>
      </c>
      <c r="M60" s="31">
        <v>21.6</v>
      </c>
      <c r="N60" s="32">
        <f t="shared" ref="N60:N63" si="29">IF(ISNUMBER(M60), (M60 - $B60) / $B60, "")</f>
        <v>-9.1743119266054721E-3</v>
      </c>
      <c r="O60" s="18">
        <f>IF(ISNUMBER(M60), $B64 * N60, "")</f>
        <v>-917.43119266054725</v>
      </c>
      <c r="Q60" s="216"/>
      <c r="R60" s="216"/>
      <c r="S60" s="216"/>
    </row>
    <row r="61" spans="1:19" ht="17.25" customHeight="1" thickBot="1">
      <c r="A61" s="125" t="s">
        <v>216</v>
      </c>
      <c r="B61" s="126">
        <v>8.44</v>
      </c>
      <c r="C61" s="77">
        <v>-0.118077325</v>
      </c>
      <c r="D61" s="15">
        <v>8.1999999999999993</v>
      </c>
      <c r="E61" s="32">
        <f t="shared" si="26"/>
        <v>-2.8436018957345998E-2</v>
      </c>
      <c r="F61" s="18">
        <f>IF(ISNUMBER(D61), $B64 * E61, "")</f>
        <v>-2843.6018957346</v>
      </c>
      <c r="G61" s="31">
        <v>7.87</v>
      </c>
      <c r="H61" s="32">
        <f t="shared" si="27"/>
        <v>-6.7535545023696616E-2</v>
      </c>
      <c r="I61" s="101">
        <f>IF(ISNUMBER(G61), $B64 * H61, "")</f>
        <v>-6753.5545023696613</v>
      </c>
      <c r="J61" s="15">
        <v>7.78</v>
      </c>
      <c r="K61" s="32">
        <f t="shared" si="28"/>
        <v>-7.8199052132701341E-2</v>
      </c>
      <c r="L61" s="18">
        <f>IF(ISNUMBER(J61), $B64 * K61, "")</f>
        <v>-7819.9052132701345</v>
      </c>
      <c r="M61" s="31">
        <v>8.09</v>
      </c>
      <c r="N61" s="32">
        <f t="shared" si="29"/>
        <v>-4.1469194312796172E-2</v>
      </c>
      <c r="O61" s="18">
        <f>IF(ISNUMBER(M61), $B64 * N61, "")</f>
        <v>-4146.9194312796171</v>
      </c>
      <c r="Q61" s="216"/>
      <c r="R61" s="216"/>
      <c r="S61" s="216"/>
    </row>
    <row r="62" spans="1:19" ht="17.25" customHeight="1">
      <c r="A62" s="125" t="s">
        <v>204</v>
      </c>
      <c r="B62" s="126">
        <v>12.4</v>
      </c>
      <c r="C62" s="77">
        <v>-0.1205673759</v>
      </c>
      <c r="D62" s="15">
        <v>11.6</v>
      </c>
      <c r="E62" s="32">
        <f t="shared" si="26"/>
        <v>-6.4516129032258118E-2</v>
      </c>
      <c r="F62" s="18">
        <f>IF(ISNUMBER(D62), $B64 * E62, "")</f>
        <v>-6451.6129032258123</v>
      </c>
      <c r="G62" s="31">
        <v>11.1</v>
      </c>
      <c r="H62" s="32">
        <f t="shared" si="27"/>
        <v>-0.10483870967741941</v>
      </c>
      <c r="I62" s="101">
        <f>IF(ISNUMBER(G62), $B64 * H62, "")</f>
        <v>-10483.870967741941</v>
      </c>
      <c r="J62" s="15">
        <v>11.1</v>
      </c>
      <c r="K62" s="32">
        <f t="shared" si="28"/>
        <v>-0.10483870967741941</v>
      </c>
      <c r="L62" s="18">
        <f>IF(ISNUMBER(J62), $B64 * K62, "")</f>
        <v>-10483.870967741941</v>
      </c>
      <c r="M62" s="31">
        <v>11.5</v>
      </c>
      <c r="N62" s="32">
        <f t="shared" si="29"/>
        <v>-7.2580645161290355E-2</v>
      </c>
      <c r="O62" s="18">
        <f>IF(ISNUMBER(M62), $B64 * N62, "")</f>
        <v>-7258.0645161290358</v>
      </c>
      <c r="Q62" s="205"/>
      <c r="R62" s="206"/>
      <c r="S62" s="207"/>
    </row>
    <row r="63" spans="1:19" ht="17.25" customHeight="1" thickBot="1">
      <c r="A63" s="130" t="s">
        <v>188</v>
      </c>
      <c r="B63" s="131">
        <v>10.199999999999999</v>
      </c>
      <c r="C63" s="79">
        <v>-0.1206896552</v>
      </c>
      <c r="D63" s="24">
        <v>9.4700000000000006</v>
      </c>
      <c r="E63" s="25">
        <f t="shared" si="26"/>
        <v>-7.1568627450980263E-2</v>
      </c>
      <c r="F63" s="104">
        <f>IF(ISNUMBER(D63), $B64 * E63, "")</f>
        <v>-7156.8627450980266</v>
      </c>
      <c r="G63" s="102">
        <v>9.2200000000000006</v>
      </c>
      <c r="H63" s="25">
        <f t="shared" si="27"/>
        <v>-9.60784313725489E-2</v>
      </c>
      <c r="I63" s="103">
        <f>IF(ISNUMBER(G63), $B64 * H63, "")</f>
        <v>-9607.8431372548894</v>
      </c>
      <c r="J63" s="24">
        <v>9.17</v>
      </c>
      <c r="K63" s="25">
        <f t="shared" si="28"/>
        <v>-0.10098039215686269</v>
      </c>
      <c r="L63" s="104">
        <f>IF(ISNUMBER(J63), $B64 * K63, "")</f>
        <v>-10098.039215686269</v>
      </c>
      <c r="M63" s="102">
        <v>9.5</v>
      </c>
      <c r="N63" s="25">
        <f t="shared" si="29"/>
        <v>-6.8627450980392093E-2</v>
      </c>
      <c r="O63" s="104">
        <f>IF(ISNUMBER(M63), $B64 * N63, "")</f>
        <v>-6862.7450980392096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-3.3019329485761403E-2</v>
      </c>
      <c r="F64" s="28">
        <f>SUM(F44:F63)</f>
        <v>-66038.658971522804</v>
      </c>
      <c r="G64" s="26" t="s">
        <v>272</v>
      </c>
      <c r="H64" s="27">
        <f>IF(COUNT(H44:H63), SUM(H44:H63) / COUNT(H44:H63), 0)</f>
        <v>-5.6973861982404041E-2</v>
      </c>
      <c r="I64" s="28">
        <f>SUM(I44:I63)</f>
        <v>-113947.72396480806</v>
      </c>
      <c r="J64" s="26" t="s">
        <v>272</v>
      </c>
      <c r="K64" s="27">
        <f>IF(COUNT(K44:K63), SUM(K44:K63) / COUNT(K44:K63), 0)</f>
        <v>-6.6187101168255269E-2</v>
      </c>
      <c r="L64" s="28">
        <f>SUM(L44:L63)</f>
        <v>-132374.20233651053</v>
      </c>
      <c r="M64" s="26" t="s">
        <v>272</v>
      </c>
      <c r="N64" s="27">
        <f>IF(COUNT(N44:N63), SUM(N44:N63) / COUNT(N44:N63), 0)</f>
        <v>-3.0880162430249648E-2</v>
      </c>
      <c r="O64" s="28">
        <f>SUM(O44:O63)</f>
        <v>-61760.324860499284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89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2021-07-09(금) 오전 00:00</v>
      </c>
      <c r="C69" s="268"/>
      <c r="D69" s="240" t="str">
        <f>TEXT($G$1, "[$-ko-KR]yyyy-mm-dd(ddd) ") &amp; "오후 14:00"</f>
        <v>2021-07-09(금) 오후 14:00</v>
      </c>
      <c r="E69" s="241"/>
      <c r="F69" s="242"/>
      <c r="G69" s="240" t="str">
        <f>TEXT($G$1, "[$-ko-KR]yyyy-mm-dd(ddd) ") &amp; "오후 19:00"</f>
        <v>2021-07-09(금) 오후 19:00</v>
      </c>
      <c r="H69" s="241"/>
      <c r="I69" s="242"/>
      <c r="J69" s="240" t="str">
        <f>TEXT($G$1, "[$-ko-KR]yyyy-mm-dd(ddd) ") &amp; "오후 21:00"</f>
        <v>2021-07-09(금) 오후 21:00</v>
      </c>
      <c r="K69" s="241"/>
      <c r="L69" s="242"/>
      <c r="M69" s="240" t="str">
        <f>TEXT($G$1+1, "[$-ko-KR]yyyy-mm-dd(ddd) ") &amp; "오전 00:00"</f>
        <v>2021-07-10(토)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0" t="s">
        <v>58</v>
      </c>
      <c r="H70" s="191" t="s">
        <v>269</v>
      </c>
      <c r="I70" s="19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114</v>
      </c>
      <c r="B71" s="124">
        <v>514</v>
      </c>
      <c r="C71" s="76">
        <v>9.1295116800000006E-2</v>
      </c>
      <c r="D71" s="13">
        <v>479</v>
      </c>
      <c r="E71" s="14">
        <f>IF(ISNUMBER(D71), (D71 - $B71) / $B71, "")</f>
        <v>-6.8093385214007776E-2</v>
      </c>
      <c r="F71" s="16">
        <f>IF(ISNUMBER(D71), $B91 * E71, "")</f>
        <v>-6809.3385214007776</v>
      </c>
      <c r="G71" s="29">
        <v>447</v>
      </c>
      <c r="H71" s="14">
        <f>IF(ISNUMBER(G71), (G71 - $B71) / $B71, "")</f>
        <v>-0.13035019455252919</v>
      </c>
      <c r="I71" s="100">
        <f>IF(ISNUMBER(G71), $B91 * H71, "")</f>
        <v>-13035.019455252919</v>
      </c>
      <c r="J71" s="13">
        <v>444</v>
      </c>
      <c r="K71" s="14">
        <f>IF(ISNUMBER(J71), (J71 - $B71) / $B71, "")</f>
        <v>-0.13618677042801555</v>
      </c>
      <c r="L71" s="16">
        <f>IF(ISNUMBER(J71), $B91 * K71, "")</f>
        <v>-13618.677042801555</v>
      </c>
      <c r="M71" s="29">
        <v>487</v>
      </c>
      <c r="N71" s="14">
        <f>IF(ISNUMBER(M71), (M71 - $B71) / $B71, "")</f>
        <v>-5.2529182879377433E-2</v>
      </c>
      <c r="O71" s="16">
        <f>IF(ISNUMBER(M71), $B91 * N71, "")</f>
        <v>-5252.9182879377431</v>
      </c>
      <c r="Q71" s="226"/>
      <c r="R71" s="226"/>
      <c r="S71" s="226"/>
    </row>
    <row r="72" spans="1:19" ht="17.25" thickBot="1">
      <c r="A72" s="125" t="s">
        <v>138</v>
      </c>
      <c r="B72" s="126">
        <v>445</v>
      </c>
      <c r="C72" s="77">
        <v>6.9711538500000003E-2</v>
      </c>
      <c r="D72" s="15">
        <v>422</v>
      </c>
      <c r="E72" s="32">
        <f t="shared" ref="E72:E75" si="30">IF(ISNUMBER(D72), (D72 - $B72) / $B72, "")</f>
        <v>-5.1685393258426963E-2</v>
      </c>
      <c r="F72" s="18">
        <f>IF(ISNUMBER(D72), $B91 * E72, "")</f>
        <v>-5168.5393258426966</v>
      </c>
      <c r="G72" s="31">
        <v>411</v>
      </c>
      <c r="H72" s="32">
        <f t="shared" ref="H72:H75" si="31">IF(ISNUMBER(G72), (G72 - $B72) / $B72, "")</f>
        <v>-7.6404494382022473E-2</v>
      </c>
      <c r="I72" s="101">
        <f>IF(ISNUMBER(G72), $B91 * H72, "")</f>
        <v>-7640.4494382022476</v>
      </c>
      <c r="J72" s="15">
        <v>407</v>
      </c>
      <c r="K72" s="32">
        <f t="shared" ref="K72:K75" si="32">IF(ISNUMBER(J72), (J72 - $B72) / $B72, "")</f>
        <v>-8.5393258426966295E-2</v>
      </c>
      <c r="L72" s="18">
        <f>IF(ISNUMBER(J72), $B91 * K72, "")</f>
        <v>-8539.3258426966295</v>
      </c>
      <c r="M72" s="31">
        <v>422</v>
      </c>
      <c r="N72" s="32">
        <f t="shared" ref="N72:N75" si="33">IF(ISNUMBER(M72), (M72 - $B72) / $B72, "")</f>
        <v>-5.1685393258426963E-2</v>
      </c>
      <c r="O72" s="18">
        <f>IF(ISNUMBER(M72), $B91 * N72, "")</f>
        <v>-5168.5393258426966</v>
      </c>
      <c r="Q72" s="226"/>
      <c r="R72" s="226"/>
      <c r="S72" s="226"/>
    </row>
    <row r="73" spans="1:19" ht="17.25" thickBot="1">
      <c r="A73" s="125" t="s">
        <v>86</v>
      </c>
      <c r="B73" s="126">
        <v>300</v>
      </c>
      <c r="C73" s="77">
        <v>-1.9607843100000001E-2</v>
      </c>
      <c r="D73" s="15">
        <v>289</v>
      </c>
      <c r="E73" s="32">
        <f t="shared" si="30"/>
        <v>-3.6666666666666667E-2</v>
      </c>
      <c r="F73" s="18">
        <f>IF(ISNUMBER(D73), $B91 * E73, "")</f>
        <v>-3666.6666666666665</v>
      </c>
      <c r="G73" s="31">
        <v>282</v>
      </c>
      <c r="H73" s="32">
        <f t="shared" si="31"/>
        <v>-0.06</v>
      </c>
      <c r="I73" s="101">
        <f>IF(ISNUMBER(G73), $B91 * H73, "")</f>
        <v>-6000</v>
      </c>
      <c r="J73" s="15">
        <v>280</v>
      </c>
      <c r="K73" s="32">
        <f t="shared" si="32"/>
        <v>-6.6666666666666666E-2</v>
      </c>
      <c r="L73" s="18">
        <f>IF(ISNUMBER(J73), $B91 * K73, "")</f>
        <v>-6666.666666666667</v>
      </c>
      <c r="M73" s="31">
        <v>289</v>
      </c>
      <c r="N73" s="32">
        <f t="shared" si="33"/>
        <v>-3.6666666666666667E-2</v>
      </c>
      <c r="O73" s="18">
        <f>IF(ISNUMBER(M73), $B91 * N73, "")</f>
        <v>-3666.6666666666665</v>
      </c>
      <c r="Q73" s="216"/>
      <c r="R73" s="216"/>
      <c r="S73" s="216"/>
    </row>
    <row r="74" spans="1:19" ht="17.25" thickBot="1">
      <c r="A74" s="125" t="s">
        <v>90</v>
      </c>
      <c r="B74" s="126">
        <v>746</v>
      </c>
      <c r="C74" s="77">
        <v>-2.48366013E-2</v>
      </c>
      <c r="D74" s="15">
        <v>734</v>
      </c>
      <c r="E74" s="32">
        <f t="shared" si="30"/>
        <v>-1.6085790884718499E-2</v>
      </c>
      <c r="F74" s="18">
        <f>IF(ISNUMBER(D74), $B91 * E74, "")</f>
        <v>-1608.5790884718499</v>
      </c>
      <c r="G74" s="31">
        <v>726</v>
      </c>
      <c r="H74" s="32">
        <f t="shared" si="31"/>
        <v>-2.6809651474530832E-2</v>
      </c>
      <c r="I74" s="101">
        <f>IF(ISNUMBER(G74), $B91 * H74, "")</f>
        <v>-2680.9651474530833</v>
      </c>
      <c r="J74" s="15">
        <v>722</v>
      </c>
      <c r="K74" s="32">
        <f t="shared" si="32"/>
        <v>-3.2171581769436998E-2</v>
      </c>
      <c r="L74" s="18">
        <f>IF(ISNUMBER(J74), $B91 * K74, "")</f>
        <v>-3217.1581769436998</v>
      </c>
      <c r="M74" s="31">
        <v>751</v>
      </c>
      <c r="N74" s="32">
        <f t="shared" si="33"/>
        <v>6.7024128686327079E-3</v>
      </c>
      <c r="O74" s="18">
        <f>IF(ISNUMBER(M74), $B91 * N74, "")</f>
        <v>670.24128686327083</v>
      </c>
      <c r="Q74" s="216"/>
      <c r="R74" s="216"/>
      <c r="S74" s="216"/>
    </row>
    <row r="75" spans="1:19" ht="17.25" thickBot="1">
      <c r="A75" s="127" t="s">
        <v>54</v>
      </c>
      <c r="B75" s="128">
        <v>210</v>
      </c>
      <c r="C75" s="78">
        <v>-3.2258064500000003E-2</v>
      </c>
      <c r="D75" s="20">
        <v>205</v>
      </c>
      <c r="E75" s="21">
        <f t="shared" si="30"/>
        <v>-2.3809523809523808E-2</v>
      </c>
      <c r="F75" s="22">
        <f>IF(ISNUMBER(D75), $B91 * E75, "")</f>
        <v>-2380.9523809523807</v>
      </c>
      <c r="G75" s="30">
        <v>202</v>
      </c>
      <c r="H75" s="21">
        <f t="shared" si="31"/>
        <v>-3.8095238095238099E-2</v>
      </c>
      <c r="I75" s="105">
        <f>IF(ISNUMBER(G75), $B91 * H75, "")</f>
        <v>-3809.5238095238101</v>
      </c>
      <c r="J75" s="20">
        <v>199</v>
      </c>
      <c r="K75" s="21">
        <f t="shared" si="32"/>
        <v>-5.2380952380952382E-2</v>
      </c>
      <c r="L75" s="22">
        <f>IF(ISNUMBER(J75), $B91 * K75, "")</f>
        <v>-5238.0952380952385</v>
      </c>
      <c r="M75" s="30">
        <v>209</v>
      </c>
      <c r="N75" s="21">
        <f t="shared" si="33"/>
        <v>-4.7619047619047623E-3</v>
      </c>
      <c r="O75" s="22">
        <f>IF(ISNUMBER(M75), $B91 * N75, "")</f>
        <v>-476.19047619047626</v>
      </c>
      <c r="Q75" s="216"/>
      <c r="R75" s="216"/>
      <c r="S75" s="216"/>
    </row>
    <row r="76" spans="1:19" ht="17.25" thickBot="1">
      <c r="A76" s="125" t="s">
        <v>51</v>
      </c>
      <c r="B76" s="129">
        <v>291</v>
      </c>
      <c r="C76" s="80">
        <v>-3.3222591400000001E-2</v>
      </c>
      <c r="D76" s="106">
        <v>285</v>
      </c>
      <c r="E76" s="107">
        <f>IF(ISNUMBER(D76), (D76 - $B76) / $B76, "")</f>
        <v>-2.0618556701030927E-2</v>
      </c>
      <c r="F76" s="108">
        <f>IF(ISNUMBER(D76), $B91 * E76, "")</f>
        <v>-2061.855670103093</v>
      </c>
      <c r="G76" s="109">
        <v>281</v>
      </c>
      <c r="H76" s="107">
        <f>IF(ISNUMBER(G76), (G76 - $B76) / $B76, "")</f>
        <v>-3.4364261168384883E-2</v>
      </c>
      <c r="I76" s="110">
        <f>IF(ISNUMBER(G76), $B91 * H76, "")</f>
        <v>-3436.4261168384883</v>
      </c>
      <c r="J76" s="106">
        <v>279</v>
      </c>
      <c r="K76" s="107">
        <f>IF(ISNUMBER(J76), (J76 - $B76) / $B76, "")</f>
        <v>-4.1237113402061855E-2</v>
      </c>
      <c r="L76" s="108">
        <f>IF(ISNUMBER(J76), $B91 * K76, "")</f>
        <v>-4123.7113402061859</v>
      </c>
      <c r="M76" s="109">
        <v>291</v>
      </c>
      <c r="N76" s="107">
        <f>IF(ISNUMBER(M76), (M76 - $B76) / $B76, "")</f>
        <v>0</v>
      </c>
      <c r="O76" s="108">
        <f>IF(ISNUMBER(M76), $B91 * N76, "")</f>
        <v>0</v>
      </c>
      <c r="Q76" s="216"/>
      <c r="R76" s="216"/>
      <c r="S76" s="216"/>
    </row>
    <row r="77" spans="1:19" ht="17.25" thickBot="1">
      <c r="A77" s="125" t="s">
        <v>61</v>
      </c>
      <c r="B77" s="126">
        <v>814</v>
      </c>
      <c r="C77" s="77">
        <v>-3.8961039000000003E-2</v>
      </c>
      <c r="D77" s="15">
        <v>764</v>
      </c>
      <c r="E77" s="32">
        <f t="shared" ref="E77:E80" si="34">IF(ISNUMBER(D77), (D77 - $B77) / $B77, "")</f>
        <v>-6.1425061425061427E-2</v>
      </c>
      <c r="F77" s="18">
        <f>IF(ISNUMBER(D77), $B91 * E77, "")</f>
        <v>-6142.5061425061431</v>
      </c>
      <c r="G77" s="31">
        <v>736</v>
      </c>
      <c r="H77" s="32">
        <f t="shared" ref="H77:H80" si="35">IF(ISNUMBER(G77), (G77 - $B77) / $B77, "")</f>
        <v>-9.5823095823095825E-2</v>
      </c>
      <c r="I77" s="101">
        <f>IF(ISNUMBER(G77), $B91 * H77, "")</f>
        <v>-9582.3095823095828</v>
      </c>
      <c r="J77" s="15">
        <v>723</v>
      </c>
      <c r="K77" s="32">
        <f t="shared" ref="K77:K80" si="36">IF(ISNUMBER(J77), (J77 - $B77) / $B77, "")</f>
        <v>-0.11179361179361179</v>
      </c>
      <c r="L77" s="18">
        <f>IF(ISNUMBER(J77), $B91 * K77, "")</f>
        <v>-11179.361179361178</v>
      </c>
      <c r="M77" s="31">
        <v>784</v>
      </c>
      <c r="N77" s="32">
        <f t="shared" ref="N77:N80" si="37">IF(ISNUMBER(M77), (M77 - $B77) / $B77, "")</f>
        <v>-3.6855036855036855E-2</v>
      </c>
      <c r="O77" s="18">
        <f>IF(ISNUMBER(M77), $B91 * N77, "")</f>
        <v>-3685.5036855036856</v>
      </c>
      <c r="Q77" s="216"/>
      <c r="R77" s="216"/>
      <c r="S77" s="216"/>
    </row>
    <row r="78" spans="1:19" ht="17.25" thickBot="1">
      <c r="A78" s="125" t="s">
        <v>118</v>
      </c>
      <c r="B78" s="126">
        <v>133</v>
      </c>
      <c r="C78" s="77">
        <v>-4.31654676E-2</v>
      </c>
      <c r="D78" s="15">
        <v>135</v>
      </c>
      <c r="E78" s="32">
        <f t="shared" si="34"/>
        <v>1.5037593984962405E-2</v>
      </c>
      <c r="F78" s="18">
        <f>IF(ISNUMBER(D78), $B91 * E78, "")</f>
        <v>1503.7593984962405</v>
      </c>
      <c r="G78" s="31">
        <v>137</v>
      </c>
      <c r="H78" s="32">
        <f t="shared" si="35"/>
        <v>3.007518796992481E-2</v>
      </c>
      <c r="I78" s="101">
        <f>IF(ISNUMBER(G78), $B91 * H78, "")</f>
        <v>3007.5187969924809</v>
      </c>
      <c r="J78" s="15">
        <v>138</v>
      </c>
      <c r="K78" s="32">
        <f t="shared" si="36"/>
        <v>3.7593984962406013E-2</v>
      </c>
      <c r="L78" s="18">
        <f>IF(ISNUMBER(J78), $B91 * K78, "")</f>
        <v>3759.3984962406012</v>
      </c>
      <c r="M78" s="31">
        <v>141</v>
      </c>
      <c r="N78" s="32">
        <f t="shared" si="37"/>
        <v>6.0150375939849621E-2</v>
      </c>
      <c r="O78" s="18">
        <f>IF(ISNUMBER(M78), $B91 * N78, "")</f>
        <v>6015.0375939849619</v>
      </c>
      <c r="Q78" s="216"/>
      <c r="R78" s="216"/>
      <c r="S78" s="216"/>
    </row>
    <row r="79" spans="1:19" ht="17.25" thickBot="1">
      <c r="A79" s="125" t="s">
        <v>267</v>
      </c>
      <c r="B79" s="126">
        <v>249</v>
      </c>
      <c r="C79" s="77">
        <v>-5.6818181799999999E-2</v>
      </c>
      <c r="D79" s="15">
        <v>244</v>
      </c>
      <c r="E79" s="32">
        <f t="shared" si="34"/>
        <v>-2.0080321285140562E-2</v>
      </c>
      <c r="F79" s="18">
        <f>IF(ISNUMBER(D79), $B91 * E79, "")</f>
        <v>-2008.0321285140562</v>
      </c>
      <c r="G79" s="31">
        <v>261</v>
      </c>
      <c r="H79" s="32">
        <f t="shared" si="35"/>
        <v>4.8192771084337352E-2</v>
      </c>
      <c r="I79" s="101">
        <f>IF(ISNUMBER(G79), $B91 * H79, "")</f>
        <v>4819.2771084337355</v>
      </c>
      <c r="J79" s="15">
        <v>257</v>
      </c>
      <c r="K79" s="32">
        <f t="shared" si="36"/>
        <v>3.2128514056224897E-2</v>
      </c>
      <c r="L79" s="18">
        <f>IF(ISNUMBER(J79), $B91 * K79, "")</f>
        <v>3212.8514056224894</v>
      </c>
      <c r="M79" s="31">
        <v>261</v>
      </c>
      <c r="N79" s="32">
        <f t="shared" si="37"/>
        <v>4.8192771084337352E-2</v>
      </c>
      <c r="O79" s="18">
        <f>IF(ISNUMBER(M79), $B91 * N79, "")</f>
        <v>4819.2771084337355</v>
      </c>
      <c r="Q79" s="33"/>
      <c r="R79" s="33"/>
    </row>
    <row r="80" spans="1:19" ht="17.25" thickBot="1">
      <c r="A80" s="130" t="s">
        <v>80</v>
      </c>
      <c r="B80" s="131">
        <v>678</v>
      </c>
      <c r="C80" s="79">
        <v>-5.7023643899999997E-2</v>
      </c>
      <c r="D80" s="24">
        <v>661</v>
      </c>
      <c r="E80" s="25">
        <f t="shared" si="34"/>
        <v>-2.5073746312684365E-2</v>
      </c>
      <c r="F80" s="104">
        <f>IF(ISNUMBER(D80), $B91 * E80, "")</f>
        <v>-2507.3746312684366</v>
      </c>
      <c r="G80" s="102">
        <v>649</v>
      </c>
      <c r="H80" s="25">
        <f t="shared" si="35"/>
        <v>-4.2772861356932153E-2</v>
      </c>
      <c r="I80" s="103">
        <f>IF(ISNUMBER(G80), $B91 * H80, "")</f>
        <v>-4277.2861356932153</v>
      </c>
      <c r="J80" s="24">
        <v>643</v>
      </c>
      <c r="K80" s="25">
        <f t="shared" si="36"/>
        <v>-5.1622418879056046E-2</v>
      </c>
      <c r="L80" s="104">
        <f>IF(ISNUMBER(J80), $B91 * K80, "")</f>
        <v>-5162.2418879056049</v>
      </c>
      <c r="M80" s="102">
        <v>667</v>
      </c>
      <c r="N80" s="25">
        <f t="shared" si="37"/>
        <v>-1.6224188790560472E-2</v>
      </c>
      <c r="O80" s="104">
        <f>IF(ISNUMBER(M80), $B91 * N80, "")</f>
        <v>-1622.4188790560472</v>
      </c>
      <c r="Q80" s="217"/>
      <c r="R80" s="218"/>
      <c r="S80" s="219"/>
    </row>
    <row r="81" spans="1:19">
      <c r="A81" s="123" t="s">
        <v>57</v>
      </c>
      <c r="B81" s="124">
        <v>147</v>
      </c>
      <c r="C81" s="76">
        <v>-5.7692307700000001E-2</v>
      </c>
      <c r="D81" s="13">
        <v>143</v>
      </c>
      <c r="E81" s="14">
        <f>IF(ISNUMBER(D81), (D81 - $B81) / $B81, "")</f>
        <v>-2.7210884353741496E-2</v>
      </c>
      <c r="F81" s="16">
        <f>IF(ISNUMBER(D81), $B91 * E81, "")</f>
        <v>-2721.0884353741494</v>
      </c>
      <c r="G81" s="29">
        <v>140</v>
      </c>
      <c r="H81" s="14">
        <f>IF(ISNUMBER(G81), (G81 - $B81) / $B81, "")</f>
        <v>-4.7619047619047616E-2</v>
      </c>
      <c r="I81" s="100">
        <f>IF(ISNUMBER(G81), $B91 * H81, "")</f>
        <v>-4761.9047619047615</v>
      </c>
      <c r="J81" s="13">
        <v>139</v>
      </c>
      <c r="K81" s="14">
        <f>IF(ISNUMBER(J81), (J81 - $B81) / $B81, "")</f>
        <v>-5.4421768707482991E-2</v>
      </c>
      <c r="L81" s="16">
        <f>IF(ISNUMBER(J81), $B91 * K81, "")</f>
        <v>-5442.1768707482988</v>
      </c>
      <c r="M81" s="29">
        <v>143</v>
      </c>
      <c r="N81" s="14">
        <f>IF(ISNUMBER(M81), (M81 - $B81) / $B81, "")</f>
        <v>-2.7210884353741496E-2</v>
      </c>
      <c r="O81" s="16">
        <f>IF(ISNUMBER(M81), $B91 * N81, "")</f>
        <v>-2721.0884353741494</v>
      </c>
      <c r="Q81" s="220"/>
      <c r="R81" s="221"/>
      <c r="S81" s="222"/>
    </row>
    <row r="82" spans="1:19" ht="17.25" thickBot="1">
      <c r="A82" s="125" t="s">
        <v>102</v>
      </c>
      <c r="B82" s="126">
        <v>844</v>
      </c>
      <c r="C82" s="77">
        <v>-6.0133630299999997E-2</v>
      </c>
      <c r="D82" s="15">
        <v>818</v>
      </c>
      <c r="E82" s="32">
        <f t="shared" ref="E82:E85" si="38">IF(ISNUMBER(D82), (D82 - $B82) / $B82, "")</f>
        <v>-3.0805687203791468E-2</v>
      </c>
      <c r="F82" s="18">
        <f>IF(ISNUMBER(D82), $B91 * E82, "")</f>
        <v>-3080.5687203791467</v>
      </c>
      <c r="G82" s="31">
        <v>804</v>
      </c>
      <c r="H82" s="32">
        <f t="shared" ref="H82:H85" si="39">IF(ISNUMBER(G82), (G82 - $B82) / $B82, "")</f>
        <v>-4.7393364928909949E-2</v>
      </c>
      <c r="I82" s="101">
        <f>IF(ISNUMBER(G82), $B91 * H82, "")</f>
        <v>-4739.336492890995</v>
      </c>
      <c r="J82" s="15">
        <v>795</v>
      </c>
      <c r="K82" s="32">
        <f t="shared" ref="K82:K85" si="40">IF(ISNUMBER(J82), (J82 - $B82) / $B82, "")</f>
        <v>-5.8056872037914695E-2</v>
      </c>
      <c r="L82" s="18">
        <f>IF(ISNUMBER(J82), $B91 * K82, "")</f>
        <v>-5805.6872037914691</v>
      </c>
      <c r="M82" s="31">
        <v>830</v>
      </c>
      <c r="N82" s="32">
        <f t="shared" ref="N82:N85" si="41">IF(ISNUMBER(M82), (M82 - $B82) / $B82, "")</f>
        <v>-1.6587677725118485E-2</v>
      </c>
      <c r="O82" s="18">
        <f>IF(ISNUMBER(M82), $B91 * N82, "")</f>
        <v>-1658.7677725118485</v>
      </c>
      <c r="Q82" s="223"/>
      <c r="R82" s="224"/>
      <c r="S82" s="225"/>
    </row>
    <row r="83" spans="1:19" ht="17.25" thickBot="1">
      <c r="A83" s="125" t="s">
        <v>104</v>
      </c>
      <c r="B83" s="126">
        <v>871</v>
      </c>
      <c r="C83" s="77">
        <v>-6.0409924500000003E-2</v>
      </c>
      <c r="D83" s="15">
        <v>969</v>
      </c>
      <c r="E83" s="32">
        <f t="shared" si="38"/>
        <v>0.11251435132032148</v>
      </c>
      <c r="F83" s="18">
        <f>IF(ISNUMBER(D83), $B91 * E83, "")</f>
        <v>11251.435132032148</v>
      </c>
      <c r="G83" s="31">
        <v>1010</v>
      </c>
      <c r="H83" s="32">
        <f t="shared" si="39"/>
        <v>0.15958668197474168</v>
      </c>
      <c r="I83" s="101">
        <f>IF(ISNUMBER(G83), $B91 * H83, "")</f>
        <v>15958.668197474168</v>
      </c>
      <c r="J83" s="15">
        <v>1015</v>
      </c>
      <c r="K83" s="32">
        <f t="shared" si="40"/>
        <v>0.16532721010332951</v>
      </c>
      <c r="L83" s="18">
        <f>IF(ISNUMBER(J83), $B91 * K83, "")</f>
        <v>16532.721010332953</v>
      </c>
      <c r="M83" s="31">
        <v>1045</v>
      </c>
      <c r="N83" s="32">
        <f t="shared" si="41"/>
        <v>0.19977037887485649</v>
      </c>
      <c r="O83" s="18">
        <f>IF(ISNUMBER(M83), $B91 * N83, "")</f>
        <v>19977.037887485651</v>
      </c>
      <c r="Q83" s="216"/>
      <c r="R83" s="216"/>
      <c r="S83" s="216"/>
    </row>
    <row r="84" spans="1:19" ht="17.25" thickBot="1">
      <c r="A84" s="125" t="s">
        <v>200</v>
      </c>
      <c r="B84" s="126">
        <v>115</v>
      </c>
      <c r="C84" s="77">
        <v>-7.2580645200000002E-2</v>
      </c>
      <c r="D84" s="15">
        <v>117</v>
      </c>
      <c r="E84" s="32">
        <f t="shared" si="38"/>
        <v>1.7391304347826087E-2</v>
      </c>
      <c r="F84" s="18">
        <f>IF(ISNUMBER(D84), $B91 * E84, "")</f>
        <v>1739.1304347826087</v>
      </c>
      <c r="G84" s="31">
        <v>111</v>
      </c>
      <c r="H84" s="32">
        <f t="shared" si="39"/>
        <v>-3.4782608695652174E-2</v>
      </c>
      <c r="I84" s="101">
        <f>IF(ISNUMBER(G84), $B91 * H84, "")</f>
        <v>-3478.2608695652175</v>
      </c>
      <c r="J84" s="15">
        <v>112</v>
      </c>
      <c r="K84" s="32">
        <f t="shared" si="40"/>
        <v>-2.6086956521739129E-2</v>
      </c>
      <c r="L84" s="18">
        <f>IF(ISNUMBER(J84), $B91 * K84, "")</f>
        <v>-2608.695652173913</v>
      </c>
      <c r="M84" s="31">
        <v>112</v>
      </c>
      <c r="N84" s="32">
        <f t="shared" si="41"/>
        <v>-2.6086956521739129E-2</v>
      </c>
      <c r="O84" s="18">
        <f>IF(ISNUMBER(M84), $B91 * N84, "")</f>
        <v>-2608.695652173913</v>
      </c>
      <c r="Q84" s="226"/>
      <c r="R84" s="226"/>
      <c r="S84" s="226"/>
    </row>
    <row r="85" spans="1:19" ht="17.25" thickBot="1">
      <c r="A85" s="127" t="s">
        <v>220</v>
      </c>
      <c r="B85" s="128">
        <v>168</v>
      </c>
      <c r="C85" s="78">
        <v>-7.6923076899999998E-2</v>
      </c>
      <c r="D85" s="20">
        <v>171</v>
      </c>
      <c r="E85" s="21">
        <f t="shared" si="38"/>
        <v>1.7857142857142856E-2</v>
      </c>
      <c r="F85" s="22">
        <f>IF(ISNUMBER(D85), $B91 * E85, "")</f>
        <v>1785.7142857142856</v>
      </c>
      <c r="G85" s="30">
        <v>165</v>
      </c>
      <c r="H85" s="21">
        <f t="shared" si="39"/>
        <v>-1.7857142857142856E-2</v>
      </c>
      <c r="I85" s="105">
        <f>IF(ISNUMBER(G85), $B91 * H85, "")</f>
        <v>-1785.7142857142856</v>
      </c>
      <c r="J85" s="20">
        <v>165</v>
      </c>
      <c r="K85" s="21">
        <f t="shared" si="40"/>
        <v>-1.7857142857142856E-2</v>
      </c>
      <c r="L85" s="22">
        <f>IF(ISNUMBER(J85), $B91 * K85, "")</f>
        <v>-1785.7142857142856</v>
      </c>
      <c r="M85" s="30">
        <v>166</v>
      </c>
      <c r="N85" s="21">
        <f t="shared" si="41"/>
        <v>-1.1904761904761904E-2</v>
      </c>
      <c r="O85" s="22">
        <f>IF(ISNUMBER(M85), $B91 * N85, "")</f>
        <v>-1190.4761904761904</v>
      </c>
      <c r="Q85" s="226"/>
      <c r="R85" s="226"/>
      <c r="S85" s="226"/>
    </row>
    <row r="86" spans="1:19" ht="17.25" thickBot="1">
      <c r="A86" s="125" t="s">
        <v>231</v>
      </c>
      <c r="B86" s="129">
        <v>156</v>
      </c>
      <c r="C86" s="80">
        <v>-7.6923076899999998E-2</v>
      </c>
      <c r="D86" s="106">
        <v>145</v>
      </c>
      <c r="E86" s="107">
        <f>IF(ISNUMBER(D86), (D86 - $B86) / $B86, "")</f>
        <v>-7.0512820512820512E-2</v>
      </c>
      <c r="F86" s="108">
        <f>IF(ISNUMBER(D86), $B91 * E86, "")</f>
        <v>-7051.2820512820508</v>
      </c>
      <c r="G86" s="109">
        <v>142</v>
      </c>
      <c r="H86" s="107">
        <f>IF(ISNUMBER(G86), (G86 - $B86) / $B86, "")</f>
        <v>-8.9743589743589744E-2</v>
      </c>
      <c r="I86" s="110">
        <f>IF(ISNUMBER(G86), $B91 * H86, "")</f>
        <v>-8974.3589743589746</v>
      </c>
      <c r="J86" s="106">
        <v>142</v>
      </c>
      <c r="K86" s="107">
        <f>IF(ISNUMBER(J86), (J86 - $B86) / $B86, "")</f>
        <v>-8.9743589743589744E-2</v>
      </c>
      <c r="L86" s="108">
        <f>IF(ISNUMBER(J86), $B91 * K86, "")</f>
        <v>-8974.3589743589746</v>
      </c>
      <c r="M86" s="109">
        <v>148</v>
      </c>
      <c r="N86" s="107">
        <f>IF(ISNUMBER(M86), (M86 - $B86) / $B86, "")</f>
        <v>-5.128205128205128E-2</v>
      </c>
      <c r="O86" s="108">
        <f>IF(ISNUMBER(M86), $B91 * N86, "")</f>
        <v>-5128.2051282051279</v>
      </c>
      <c r="Q86" s="216"/>
      <c r="R86" s="216"/>
      <c r="S86" s="216"/>
    </row>
    <row r="87" spans="1:19" ht="17.25" thickBot="1">
      <c r="A87" s="125" t="s">
        <v>243</v>
      </c>
      <c r="B87" s="126">
        <v>360</v>
      </c>
      <c r="C87" s="77">
        <v>-8.1632653099999994E-2</v>
      </c>
      <c r="D87" s="15">
        <v>359</v>
      </c>
      <c r="E87" s="32">
        <f t="shared" ref="E87:E90" si="42">IF(ISNUMBER(D87), (D87 - $B87) / $B87, "")</f>
        <v>-2.7777777777777779E-3</v>
      </c>
      <c r="F87" s="18">
        <f>IF(ISNUMBER(D87), $B91 * E87, "")</f>
        <v>-277.77777777777777</v>
      </c>
      <c r="G87" s="31">
        <v>350</v>
      </c>
      <c r="H87" s="32">
        <f t="shared" ref="H87:H90" si="43">IF(ISNUMBER(G87), (G87 - $B87) / $B87, "")</f>
        <v>-2.7777777777777776E-2</v>
      </c>
      <c r="I87" s="101">
        <f>IF(ISNUMBER(G87), $B91 * H87, "")</f>
        <v>-2777.7777777777778</v>
      </c>
      <c r="J87" s="15">
        <v>348</v>
      </c>
      <c r="K87" s="32">
        <f t="shared" ref="K87:K90" si="44">IF(ISNUMBER(J87), (J87 - $B87) / $B87, "")</f>
        <v>-3.3333333333333333E-2</v>
      </c>
      <c r="L87" s="18">
        <f>IF(ISNUMBER(J87), $B91 * K87, "")</f>
        <v>-3333.3333333333335</v>
      </c>
      <c r="M87" s="31">
        <v>366</v>
      </c>
      <c r="N87" s="32">
        <f t="shared" ref="N87:N90" si="45">IF(ISNUMBER(M87), (M87 - $B87) / $B87, "")</f>
        <v>1.6666666666666666E-2</v>
      </c>
      <c r="O87" s="18">
        <f>IF(ISNUMBER(M87), $B91 * N87, "")</f>
        <v>1666.6666666666667</v>
      </c>
      <c r="Q87" s="216"/>
      <c r="R87" s="216"/>
      <c r="S87" s="216"/>
    </row>
    <row r="88" spans="1:19" ht="17.25" thickBot="1">
      <c r="A88" s="125" t="s">
        <v>194</v>
      </c>
      <c r="B88" s="126">
        <v>121</v>
      </c>
      <c r="C88" s="77">
        <v>-8.3333333300000006E-2</v>
      </c>
      <c r="D88" s="15">
        <v>127</v>
      </c>
      <c r="E88" s="32">
        <f t="shared" si="42"/>
        <v>4.9586776859504134E-2</v>
      </c>
      <c r="F88" s="18">
        <f>IF(ISNUMBER(D88), $B91 * E88, "")</f>
        <v>4958.6776859504134</v>
      </c>
      <c r="G88" s="31">
        <v>120</v>
      </c>
      <c r="H88" s="32">
        <f t="shared" si="43"/>
        <v>-8.2644628099173556E-3</v>
      </c>
      <c r="I88" s="101">
        <f>IF(ISNUMBER(G88), $B91 * H88, "")</f>
        <v>-826.44628099173553</v>
      </c>
      <c r="J88" s="15">
        <v>120</v>
      </c>
      <c r="K88" s="32">
        <f t="shared" si="44"/>
        <v>-8.2644628099173556E-3</v>
      </c>
      <c r="L88" s="18">
        <f>IF(ISNUMBER(J88), $B91 * K88, "")</f>
        <v>-826.44628099173553</v>
      </c>
      <c r="M88" s="31">
        <v>121</v>
      </c>
      <c r="N88" s="32">
        <f t="shared" si="45"/>
        <v>0</v>
      </c>
      <c r="O88" s="18">
        <f>IF(ISNUMBER(M88), $B91 * N88, "")</f>
        <v>0</v>
      </c>
      <c r="Q88" s="216"/>
      <c r="R88" s="216"/>
      <c r="S88" s="216"/>
    </row>
    <row r="89" spans="1:19">
      <c r="A89" s="125" t="s">
        <v>214</v>
      </c>
      <c r="B89" s="126">
        <v>239</v>
      </c>
      <c r="C89" s="77">
        <v>-8.4291187700000006E-2</v>
      </c>
      <c r="D89" s="15">
        <v>240</v>
      </c>
      <c r="E89" s="32">
        <f t="shared" si="42"/>
        <v>4.1841004184100415E-3</v>
      </c>
      <c r="F89" s="18">
        <f>IF(ISNUMBER(D89), $B91 * E89, "")</f>
        <v>418.41004184100416</v>
      </c>
      <c r="G89" s="31">
        <v>236</v>
      </c>
      <c r="H89" s="32">
        <f t="shared" si="43"/>
        <v>-1.2552301255230125E-2</v>
      </c>
      <c r="I89" s="101">
        <f>IF(ISNUMBER(G89), $B91 * H89, "")</f>
        <v>-1255.2301255230125</v>
      </c>
      <c r="J89" s="15">
        <v>234</v>
      </c>
      <c r="K89" s="32">
        <f t="shared" si="44"/>
        <v>-2.0920502092050208E-2</v>
      </c>
      <c r="L89" s="18">
        <f>IF(ISNUMBER(J89), $B91 * K89, "")</f>
        <v>-2092.050209205021</v>
      </c>
      <c r="M89" s="31">
        <v>240</v>
      </c>
      <c r="N89" s="32">
        <f t="shared" si="45"/>
        <v>4.1841004184100415E-3</v>
      </c>
      <c r="O89" s="18">
        <f>IF(ISNUMBER(M89), $B91 * N89, "")</f>
        <v>418.41004184100416</v>
      </c>
      <c r="Q89" s="205"/>
      <c r="R89" s="206"/>
      <c r="S89" s="207"/>
    </row>
    <row r="90" spans="1:19" ht="17.25" thickBot="1">
      <c r="A90" s="130" t="s">
        <v>218</v>
      </c>
      <c r="B90" s="131">
        <v>101</v>
      </c>
      <c r="C90" s="79">
        <v>-9.0090090100000006E-2</v>
      </c>
      <c r="D90" s="24">
        <v>103</v>
      </c>
      <c r="E90" s="25">
        <f t="shared" si="42"/>
        <v>1.9801980198019802E-2</v>
      </c>
      <c r="F90" s="104">
        <f>IF(ISNUMBER(D90), $B91 * E90, "")</f>
        <v>1980.1980198019803</v>
      </c>
      <c r="G90" s="102">
        <v>99.7</v>
      </c>
      <c r="H90" s="25">
        <f t="shared" si="43"/>
        <v>-1.2871287128712843E-2</v>
      </c>
      <c r="I90" s="103">
        <f>IF(ISNUMBER(G90), $B91 * H90, "")</f>
        <v>-1287.1287128712843</v>
      </c>
      <c r="J90" s="24">
        <v>101</v>
      </c>
      <c r="K90" s="25">
        <f t="shared" si="44"/>
        <v>0</v>
      </c>
      <c r="L90" s="104">
        <f>IF(ISNUMBER(J90), $B91 * K90, "")</f>
        <v>0</v>
      </c>
      <c r="M90" s="102">
        <v>101</v>
      </c>
      <c r="N90" s="25">
        <f t="shared" si="45"/>
        <v>0</v>
      </c>
      <c r="O90" s="104">
        <f>IF(ISNUMBER(M90), $B91 * N90, "")</f>
        <v>0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-1.0923618270960275E-2</v>
      </c>
      <c r="F91" s="28">
        <f>SUM(F71:F90)</f>
        <v>-21847.236541920545</v>
      </c>
      <c r="G91" s="26" t="s">
        <v>272</v>
      </c>
      <c r="H91" s="27">
        <f>IF(COUNT(H71:H90), SUM(H71:H90) / COUNT(H71:H90), 0)</f>
        <v>-2.82813369319855E-2</v>
      </c>
      <c r="I91" s="28">
        <f>SUM(I71:I90)</f>
        <v>-56562.673863971009</v>
      </c>
      <c r="J91" s="26" t="s">
        <v>272</v>
      </c>
      <c r="K91" s="27">
        <f>IF(COUNT(K71:K90), SUM(K71:K90) / COUNT(K71:K90), 0)</f>
        <v>-3.2554364636398866E-2</v>
      </c>
      <c r="L91" s="28">
        <f>SUM(L71:L90)</f>
        <v>-65108.729272797747</v>
      </c>
      <c r="M91" s="26" t="s">
        <v>272</v>
      </c>
      <c r="N91" s="27">
        <f>IF(COUNT(N71:N90), SUM(N71:N90) / COUNT(N71:N90), 0)</f>
        <v>1.9360004266837124E-4</v>
      </c>
      <c r="O91" s="28">
        <f>SUM(O71:O90)</f>
        <v>387.20008533674445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89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2021-07-09(금) 오전 00:00</v>
      </c>
      <c r="C96" s="268"/>
      <c r="D96" s="240" t="str">
        <f>TEXT($G$1, "[$-ko-KR]yyyy-mm-dd(ddd) ") &amp; "오후 14:00"</f>
        <v>2021-07-09(금) 오후 14:00</v>
      </c>
      <c r="E96" s="241"/>
      <c r="F96" s="242"/>
      <c r="G96" s="240" t="str">
        <f>TEXT($G$1, "[$-ko-KR]yyyy-mm-dd(ddd) ") &amp; "오후 19:00"</f>
        <v>2021-07-09(금) 오후 19:00</v>
      </c>
      <c r="H96" s="241"/>
      <c r="I96" s="242"/>
      <c r="J96" s="240" t="str">
        <f>TEXT($G$1, "[$-ko-KR]yyyy-mm-dd(ddd) ") &amp; "오후 21:00"</f>
        <v>2021-07-09(금) 오후 21:00</v>
      </c>
      <c r="K96" s="241"/>
      <c r="L96" s="242"/>
      <c r="M96" s="240" t="str">
        <f>TEXT($G$1+1, "[$-ko-KR]yyyy-mm-dd(ddd) ") &amp; "오전 00:00"</f>
        <v>2021-07-10(토)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0" t="s">
        <v>58</v>
      </c>
      <c r="H97" s="191" t="s">
        <v>269</v>
      </c>
      <c r="I97" s="19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168</v>
      </c>
      <c r="B98" s="124">
        <v>1310</v>
      </c>
      <c r="C98" s="76">
        <v>0.14410480349999999</v>
      </c>
      <c r="D98" s="13">
        <v>1280</v>
      </c>
      <c r="E98" s="14">
        <f>IF(ISNUMBER(D98), (D98 - $B98) / $B98, "")</f>
        <v>-2.2900763358778626E-2</v>
      </c>
      <c r="F98" s="16">
        <f>IF(ISNUMBER(D98), $B118 * E98, "")</f>
        <v>-2290.0763358778627</v>
      </c>
      <c r="G98" s="29">
        <v>1210</v>
      </c>
      <c r="H98" s="14">
        <f>IF(ISNUMBER(G98), (G98 - $B98) / $B98, "")</f>
        <v>-7.6335877862595422E-2</v>
      </c>
      <c r="I98" s="100">
        <f>IF(ISNUMBER(G98), $B118 * H98, "")</f>
        <v>-7633.5877862595426</v>
      </c>
      <c r="J98" s="13">
        <v>1200</v>
      </c>
      <c r="K98" s="14">
        <f>IF(ISNUMBER(J98), (J98 - $B98) / $B98, "")</f>
        <v>-8.3969465648854963E-2</v>
      </c>
      <c r="L98" s="16">
        <f>IF(ISNUMBER(J98), $B118 * K98, "")</f>
        <v>-8396.9465648854966</v>
      </c>
      <c r="M98" s="29">
        <v>1305</v>
      </c>
      <c r="N98" s="14">
        <f>IF(ISNUMBER(M98), (M98 - $B98) / $B98, "")</f>
        <v>-3.8167938931297708E-3</v>
      </c>
      <c r="O98" s="16">
        <f>IF(ISNUMBER(M98), $B118 * N98, "")</f>
        <v>-381.67938931297709</v>
      </c>
      <c r="Q98" s="226"/>
      <c r="R98" s="226"/>
      <c r="S98" s="226"/>
    </row>
    <row r="99" spans="1:19" ht="17.25" thickBot="1">
      <c r="A99" s="125" t="s">
        <v>114</v>
      </c>
      <c r="B99" s="126">
        <v>514</v>
      </c>
      <c r="C99" s="77">
        <v>9.1295116800000006E-2</v>
      </c>
      <c r="D99" s="15">
        <v>479</v>
      </c>
      <c r="E99" s="32">
        <f t="shared" ref="E99:E102" si="46">IF(ISNUMBER(D99), (D99 - $B99) / $B99, "")</f>
        <v>-6.8093385214007776E-2</v>
      </c>
      <c r="F99" s="18">
        <f>IF(ISNUMBER(D99), $B118 * E99, "")</f>
        <v>-6809.3385214007776</v>
      </c>
      <c r="G99" s="31">
        <v>447</v>
      </c>
      <c r="H99" s="32">
        <f t="shared" ref="H99:H102" si="47">IF(ISNUMBER(G99), (G99 - $B99) / $B99, "")</f>
        <v>-0.13035019455252919</v>
      </c>
      <c r="I99" s="101">
        <f>IF(ISNUMBER(G99), $B118 * H99, "")</f>
        <v>-13035.019455252919</v>
      </c>
      <c r="J99" s="15">
        <v>444</v>
      </c>
      <c r="K99" s="32">
        <f t="shared" ref="K99:K102" si="48">IF(ISNUMBER(J99), (J99 - $B99) / $B99, "")</f>
        <v>-0.13618677042801555</v>
      </c>
      <c r="L99" s="18">
        <f>IF(ISNUMBER(J99), $B118 * K99, "")</f>
        <v>-13618.677042801555</v>
      </c>
      <c r="M99" s="31">
        <v>487</v>
      </c>
      <c r="N99" s="32">
        <f t="shared" ref="N99:N102" si="49">IF(ISNUMBER(M99), (M99 - $B99) / $B99, "")</f>
        <v>-5.2529182879377433E-2</v>
      </c>
      <c r="O99" s="18">
        <f>IF(ISNUMBER(M99), $B118 * N99, "")</f>
        <v>-5252.9182879377431</v>
      </c>
      <c r="Q99" s="226"/>
      <c r="R99" s="226"/>
      <c r="S99" s="226"/>
    </row>
    <row r="100" spans="1:19" ht="17.25" thickBot="1">
      <c r="A100" s="125" t="s">
        <v>138</v>
      </c>
      <c r="B100" s="126">
        <v>445</v>
      </c>
      <c r="C100" s="77">
        <v>6.9711538500000003E-2</v>
      </c>
      <c r="D100" s="15">
        <v>422</v>
      </c>
      <c r="E100" s="32">
        <f t="shared" si="46"/>
        <v>-5.1685393258426963E-2</v>
      </c>
      <c r="F100" s="18">
        <f>IF(ISNUMBER(D100), $B118 * E100, "")</f>
        <v>-5168.5393258426966</v>
      </c>
      <c r="G100" s="31">
        <v>411</v>
      </c>
      <c r="H100" s="32">
        <f t="shared" si="47"/>
        <v>-7.6404494382022473E-2</v>
      </c>
      <c r="I100" s="101">
        <f>IF(ISNUMBER(G100), $B118 * H100, "")</f>
        <v>-7640.4494382022476</v>
      </c>
      <c r="J100" s="15">
        <v>407</v>
      </c>
      <c r="K100" s="32">
        <f t="shared" si="48"/>
        <v>-8.5393258426966295E-2</v>
      </c>
      <c r="L100" s="18">
        <f>IF(ISNUMBER(J100), $B118 * K100, "")</f>
        <v>-8539.3258426966295</v>
      </c>
      <c r="M100" s="31">
        <v>422</v>
      </c>
      <c r="N100" s="32">
        <f t="shared" si="49"/>
        <v>-5.1685393258426963E-2</v>
      </c>
      <c r="O100" s="18">
        <f>IF(ISNUMBER(M100), $B118 * N100, "")</f>
        <v>-5168.5393258426966</v>
      </c>
      <c r="Q100" s="216"/>
      <c r="R100" s="216"/>
      <c r="S100" s="216"/>
    </row>
    <row r="101" spans="1:19" ht="17.25" thickBot="1">
      <c r="A101" s="125" t="s">
        <v>108</v>
      </c>
      <c r="B101" s="126">
        <v>1130</v>
      </c>
      <c r="C101" s="77">
        <v>3.6697247699999998E-2</v>
      </c>
      <c r="D101" s="15">
        <v>1130</v>
      </c>
      <c r="E101" s="32">
        <f t="shared" si="46"/>
        <v>0</v>
      </c>
      <c r="F101" s="18">
        <f>IF(ISNUMBER(D101), $B118 * E101, "")</f>
        <v>0</v>
      </c>
      <c r="G101" s="31">
        <v>1080</v>
      </c>
      <c r="H101" s="32">
        <f t="shared" si="47"/>
        <v>-4.4247787610619468E-2</v>
      </c>
      <c r="I101" s="101">
        <f>IF(ISNUMBER(G101), $B118 * H101, "")</f>
        <v>-4424.7787610619471</v>
      </c>
      <c r="J101" s="15">
        <v>1075</v>
      </c>
      <c r="K101" s="32">
        <f t="shared" si="48"/>
        <v>-4.8672566371681415E-2</v>
      </c>
      <c r="L101" s="18">
        <f>IF(ISNUMBER(J101), $B118 * K101, "")</f>
        <v>-4867.2566371681414</v>
      </c>
      <c r="M101" s="31">
        <v>1120</v>
      </c>
      <c r="N101" s="32">
        <f t="shared" si="49"/>
        <v>-8.8495575221238937E-3</v>
      </c>
      <c r="O101" s="18">
        <f>IF(ISNUMBER(M101), $B118 * N101, "")</f>
        <v>-884.95575221238937</v>
      </c>
      <c r="Q101" s="216"/>
      <c r="R101" s="216"/>
      <c r="S101" s="216"/>
    </row>
    <row r="102" spans="1:19" ht="17.25" thickBot="1">
      <c r="A102" s="127" t="s">
        <v>112</v>
      </c>
      <c r="B102" s="128">
        <v>7600</v>
      </c>
      <c r="C102" s="78">
        <v>1.53640615E-2</v>
      </c>
      <c r="D102" s="20">
        <v>7085</v>
      </c>
      <c r="E102" s="21">
        <f t="shared" si="46"/>
        <v>-6.7763157894736845E-2</v>
      </c>
      <c r="F102" s="22">
        <f>IF(ISNUMBER(D102), $B118 * E102, "")</f>
        <v>-6776.3157894736842</v>
      </c>
      <c r="G102" s="30">
        <v>7065</v>
      </c>
      <c r="H102" s="21">
        <f t="shared" si="47"/>
        <v>-7.039473684210526E-2</v>
      </c>
      <c r="I102" s="105">
        <f>IF(ISNUMBER(G102), $B118 * H102, "")</f>
        <v>-7039.4736842105258</v>
      </c>
      <c r="J102" s="20">
        <v>6990</v>
      </c>
      <c r="K102" s="21">
        <f t="shared" si="48"/>
        <v>-8.0263157894736842E-2</v>
      </c>
      <c r="L102" s="22">
        <f>IF(ISNUMBER(J102), $B118 * K102, "")</f>
        <v>-8026.3157894736842</v>
      </c>
      <c r="M102" s="30">
        <v>7250</v>
      </c>
      <c r="N102" s="21">
        <f t="shared" si="49"/>
        <v>-4.6052631578947366E-2</v>
      </c>
      <c r="O102" s="22">
        <f>IF(ISNUMBER(M102), $B118 * N102, "")</f>
        <v>-4605.2631578947367</v>
      </c>
      <c r="Q102" s="216"/>
      <c r="R102" s="216"/>
      <c r="S102" s="216"/>
    </row>
    <row r="103" spans="1:19" ht="17.25" thickBot="1">
      <c r="A103" s="125" t="s">
        <v>88</v>
      </c>
      <c r="B103" s="129">
        <v>166250</v>
      </c>
      <c r="C103" s="80">
        <v>1.3719512200000001E-2</v>
      </c>
      <c r="D103" s="106">
        <v>163350</v>
      </c>
      <c r="E103" s="107">
        <f>IF(ISNUMBER(D103), (D103 - $B103) / $B103, "")</f>
        <v>-1.744360902255639E-2</v>
      </c>
      <c r="F103" s="108">
        <f>IF(ISNUMBER(D103), $B118 * E103, "")</f>
        <v>-1744.3609022556388</v>
      </c>
      <c r="G103" s="109">
        <v>161050</v>
      </c>
      <c r="H103" s="107">
        <f>IF(ISNUMBER(G103), (G103 - $B103) / $B103, "")</f>
        <v>-3.1278195488721808E-2</v>
      </c>
      <c r="I103" s="110">
        <f>IF(ISNUMBER(G103), $B118 * H103, "")</f>
        <v>-3127.8195488721808</v>
      </c>
      <c r="J103" s="106">
        <v>160150</v>
      </c>
      <c r="K103" s="107">
        <f>IF(ISNUMBER(J103), (J103 - $B103) / $B103, "")</f>
        <v>-3.6691729323308268E-2</v>
      </c>
      <c r="L103" s="108">
        <f>IF(ISNUMBER(J103), $B118 * K103, "")</f>
        <v>-3669.1729323308268</v>
      </c>
      <c r="M103" s="109">
        <v>165250</v>
      </c>
      <c r="N103" s="107">
        <f>IF(ISNUMBER(M103), (M103 - $B103) / $B103, "")</f>
        <v>-6.0150375939849628E-3</v>
      </c>
      <c r="O103" s="108">
        <f>IF(ISNUMBER(M103), $B118 * N103, "")</f>
        <v>-601.5037593984963</v>
      </c>
      <c r="Q103" s="216"/>
      <c r="R103" s="216"/>
      <c r="S103" s="216"/>
    </row>
    <row r="104" spans="1:19" ht="17.25" thickBot="1">
      <c r="A104" s="125" t="s">
        <v>82</v>
      </c>
      <c r="B104" s="126">
        <v>1625</v>
      </c>
      <c r="C104" s="77">
        <v>-1.21580547E-2</v>
      </c>
      <c r="D104" s="15">
        <v>1585</v>
      </c>
      <c r="E104" s="32">
        <f t="shared" ref="E104:E107" si="50">IF(ISNUMBER(D104), (D104 - $B104) / $B104, "")</f>
        <v>-2.4615384615384615E-2</v>
      </c>
      <c r="F104" s="18">
        <f>IF(ISNUMBER(D104), $B118 * E104, "")</f>
        <v>-2461.5384615384614</v>
      </c>
      <c r="G104" s="31">
        <v>1570</v>
      </c>
      <c r="H104" s="32">
        <f t="shared" ref="H104:H107" si="51">IF(ISNUMBER(G104), (G104 - $B104) / $B104, "")</f>
        <v>-3.3846153846153845E-2</v>
      </c>
      <c r="I104" s="101">
        <f>IF(ISNUMBER(G104), $B118 * H104, "")</f>
        <v>-3384.6153846153843</v>
      </c>
      <c r="J104" s="15">
        <v>1565</v>
      </c>
      <c r="K104" s="32">
        <f t="shared" ref="K104:K107" si="52">IF(ISNUMBER(J104), (J104 - $B104) / $B104, "")</f>
        <v>-3.6923076923076927E-2</v>
      </c>
      <c r="L104" s="18">
        <f>IF(ISNUMBER(J104), $B118 * K104, "")</f>
        <v>-3692.3076923076928</v>
      </c>
      <c r="M104" s="31">
        <v>1605</v>
      </c>
      <c r="N104" s="32">
        <f t="shared" ref="N104:N107" si="53">IF(ISNUMBER(M104), (M104 - $B104) / $B104, "")</f>
        <v>-1.2307692307692308E-2</v>
      </c>
      <c r="O104" s="18">
        <f>IF(ISNUMBER(M104), $B118 * N104, "")</f>
        <v>-1230.7692307692307</v>
      </c>
      <c r="Q104" s="216"/>
      <c r="R104" s="216"/>
      <c r="S104" s="216"/>
    </row>
    <row r="105" spans="1:19" ht="17.25" thickBot="1">
      <c r="A105" s="125" t="s">
        <v>49</v>
      </c>
      <c r="B105" s="126">
        <v>39094000</v>
      </c>
      <c r="C105" s="77">
        <v>-1.6329919700000001E-2</v>
      </c>
      <c r="D105" s="15">
        <v>39031000</v>
      </c>
      <c r="E105" s="32">
        <f t="shared" si="50"/>
        <v>-1.611500486008083E-3</v>
      </c>
      <c r="F105" s="18">
        <f>IF(ISNUMBER(D105), $B118 * E105, "")</f>
        <v>-161.1500486008083</v>
      </c>
      <c r="G105" s="31">
        <v>38983000</v>
      </c>
      <c r="H105" s="32">
        <f t="shared" si="51"/>
        <v>-2.8393103801094798E-3</v>
      </c>
      <c r="I105" s="101">
        <f>IF(ISNUMBER(G105), $B118 * H105, "")</f>
        <v>-283.93103801094799</v>
      </c>
      <c r="J105" s="15">
        <v>38756000</v>
      </c>
      <c r="K105" s="32">
        <f t="shared" si="52"/>
        <v>-8.6458280042973346E-3</v>
      </c>
      <c r="L105" s="18">
        <f>IF(ISNUMBER(J105), $B118 * K105, "")</f>
        <v>-864.58280042973342</v>
      </c>
      <c r="M105" s="31">
        <v>39570000</v>
      </c>
      <c r="N105" s="32">
        <f t="shared" si="53"/>
        <v>1.217578144983885E-2</v>
      </c>
      <c r="O105" s="18">
        <f>IF(ISNUMBER(M105), $B118 * N105, "")</f>
        <v>1217.5781449838851</v>
      </c>
      <c r="Q105" s="216"/>
      <c r="R105" s="216"/>
      <c r="S105" s="216"/>
    </row>
    <row r="106" spans="1:19" ht="17.25" thickBot="1">
      <c r="A106" s="125" t="s">
        <v>78</v>
      </c>
      <c r="B106" s="126">
        <v>587800</v>
      </c>
      <c r="C106" s="77">
        <v>-1.6728002700000001E-2</v>
      </c>
      <c r="D106" s="15">
        <v>579200</v>
      </c>
      <c r="E106" s="32">
        <f t="shared" si="50"/>
        <v>-1.4630826811840763E-2</v>
      </c>
      <c r="F106" s="18">
        <f>IF(ISNUMBER(D106), $B118 * E106, "")</f>
        <v>-1463.0826811840764</v>
      </c>
      <c r="G106" s="31">
        <v>570400</v>
      </c>
      <c r="H106" s="32">
        <f t="shared" si="51"/>
        <v>-2.9601905410003404E-2</v>
      </c>
      <c r="I106" s="101">
        <f>IF(ISNUMBER(G106), $B118 * H106, "")</f>
        <v>-2960.1905410003405</v>
      </c>
      <c r="J106" s="15">
        <v>566200</v>
      </c>
      <c r="K106" s="32">
        <f t="shared" si="52"/>
        <v>-3.6747192922762843E-2</v>
      </c>
      <c r="L106" s="18">
        <f>IF(ISNUMBER(J106), $B118 * K106, "")</f>
        <v>-3674.7192922762842</v>
      </c>
      <c r="M106" s="31">
        <v>594000</v>
      </c>
      <c r="N106" s="32">
        <f t="shared" si="53"/>
        <v>1.0547805375978225E-2</v>
      </c>
      <c r="O106" s="18">
        <f>IF(ISNUMBER(M106), $B118 * N106, "")</f>
        <v>1054.7805375978226</v>
      </c>
      <c r="Q106" s="33"/>
      <c r="R106" s="33"/>
    </row>
    <row r="107" spans="1:19" ht="17.25" thickBot="1">
      <c r="A107" s="130" t="s">
        <v>86</v>
      </c>
      <c r="B107" s="131">
        <v>300</v>
      </c>
      <c r="C107" s="79">
        <v>-1.9607843100000001E-2</v>
      </c>
      <c r="D107" s="24">
        <v>289</v>
      </c>
      <c r="E107" s="25">
        <f t="shared" si="50"/>
        <v>-3.6666666666666667E-2</v>
      </c>
      <c r="F107" s="104">
        <f>IF(ISNUMBER(D107), $B118 * E107, "")</f>
        <v>-3666.6666666666665</v>
      </c>
      <c r="G107" s="102">
        <v>282</v>
      </c>
      <c r="H107" s="25">
        <f t="shared" si="51"/>
        <v>-0.06</v>
      </c>
      <c r="I107" s="103">
        <f>IF(ISNUMBER(G107), $B118 * H107, "")</f>
        <v>-6000</v>
      </c>
      <c r="J107" s="24">
        <v>280</v>
      </c>
      <c r="K107" s="25">
        <f t="shared" si="52"/>
        <v>-6.6666666666666666E-2</v>
      </c>
      <c r="L107" s="104">
        <f>IF(ISNUMBER(J107), $B118 * K107, "")</f>
        <v>-6666.666666666667</v>
      </c>
      <c r="M107" s="102">
        <v>289</v>
      </c>
      <c r="N107" s="25">
        <f t="shared" si="53"/>
        <v>-3.6666666666666667E-2</v>
      </c>
      <c r="O107" s="104">
        <f>IF(ISNUMBER(M107), $B118 * N107, "")</f>
        <v>-3666.6666666666665</v>
      </c>
      <c r="Q107" s="217"/>
      <c r="R107" s="218"/>
      <c r="S107" s="219"/>
    </row>
    <row r="108" spans="1:19">
      <c r="A108" s="123" t="s">
        <v>90</v>
      </c>
      <c r="B108" s="124">
        <v>746</v>
      </c>
      <c r="C108" s="76">
        <v>-2.48366013E-2</v>
      </c>
      <c r="D108" s="13">
        <v>734</v>
      </c>
      <c r="E108" s="14">
        <f>IF(ISNUMBER(D108), (D108 - $B108) / $B108, "")</f>
        <v>-1.6085790884718499E-2</v>
      </c>
      <c r="F108" s="16">
        <f>IF(ISNUMBER(D108), $B118 * E108, "")</f>
        <v>-1608.5790884718499</v>
      </c>
      <c r="G108" s="29">
        <v>726</v>
      </c>
      <c r="H108" s="14">
        <f>IF(ISNUMBER(G108), (G108 - $B108) / $B108, "")</f>
        <v>-2.6809651474530832E-2</v>
      </c>
      <c r="I108" s="100">
        <f>IF(ISNUMBER(G108), $B118 * H108, "")</f>
        <v>-2680.9651474530833</v>
      </c>
      <c r="J108" s="13">
        <v>722</v>
      </c>
      <c r="K108" s="14">
        <f>IF(ISNUMBER(J108), (J108 - $B108) / $B108, "")</f>
        <v>-3.2171581769436998E-2</v>
      </c>
      <c r="L108" s="16">
        <f>IF(ISNUMBER(J108), $B118 * K108, "")</f>
        <v>-3217.1581769436998</v>
      </c>
      <c r="M108" s="29">
        <v>751</v>
      </c>
      <c r="N108" s="14">
        <f>IF(ISNUMBER(M108), (M108 - $B108) / $B108, "")</f>
        <v>6.7024128686327079E-3</v>
      </c>
      <c r="O108" s="16">
        <f>IF(ISNUMBER(M108), $B118 * N108, "")</f>
        <v>670.24128686327083</v>
      </c>
      <c r="Q108" s="220"/>
      <c r="R108" s="221"/>
      <c r="S108" s="222"/>
    </row>
    <row r="109" spans="1:19" ht="17.25" thickBot="1">
      <c r="A109" s="125" t="s">
        <v>92</v>
      </c>
      <c r="B109" s="126">
        <v>53880</v>
      </c>
      <c r="C109" s="77">
        <v>-2.6206397999999999E-2</v>
      </c>
      <c r="D109" s="15">
        <v>52710</v>
      </c>
      <c r="E109" s="32">
        <f t="shared" ref="E109:E112" si="54">IF(ISNUMBER(D109), (D109 - $B109) / $B109, "")</f>
        <v>-2.1714922048997772E-2</v>
      </c>
      <c r="F109" s="18">
        <f>IF(ISNUMBER(D109), $B118 * E109, "")</f>
        <v>-2171.4922048997773</v>
      </c>
      <c r="G109" s="31">
        <v>51740</v>
      </c>
      <c r="H109" s="32">
        <f t="shared" ref="H109:H112" si="55">IF(ISNUMBER(G109), (G109 - $B109) / $B109, "")</f>
        <v>-3.9717891610987377E-2</v>
      </c>
      <c r="I109" s="101">
        <f>IF(ISNUMBER(G109), $B118 * H109, "")</f>
        <v>-3971.7891610987376</v>
      </c>
      <c r="J109" s="15">
        <v>51350</v>
      </c>
      <c r="K109" s="32">
        <f t="shared" ref="K109:K112" si="56">IF(ISNUMBER(J109), (J109 - $B109) / $B109, "")</f>
        <v>-4.6956198960653305E-2</v>
      </c>
      <c r="L109" s="18">
        <f>IF(ISNUMBER(J109), $B118 * K109, "")</f>
        <v>-4695.6198960653301</v>
      </c>
      <c r="M109" s="31">
        <v>53060</v>
      </c>
      <c r="N109" s="32">
        <f t="shared" ref="N109:N112" si="57">IF(ISNUMBER(M109), (M109 - $B109) / $B109, "")</f>
        <v>-1.5219005196733483E-2</v>
      </c>
      <c r="O109" s="18">
        <f>IF(ISNUMBER(M109), $B118 * N109, "")</f>
        <v>-1521.9005196733483</v>
      </c>
      <c r="Q109" s="223"/>
      <c r="R109" s="224"/>
      <c r="S109" s="225"/>
    </row>
    <row r="110" spans="1:19" ht="17.25" thickBot="1">
      <c r="A110" s="125" t="s">
        <v>152</v>
      </c>
      <c r="B110" s="126">
        <v>73.3</v>
      </c>
      <c r="C110" s="77">
        <v>-2.9139072799999999E-2</v>
      </c>
      <c r="D110" s="15">
        <v>72.2</v>
      </c>
      <c r="E110" s="32">
        <f t="shared" si="54"/>
        <v>-1.5006821282401014E-2</v>
      </c>
      <c r="F110" s="18">
        <f>IF(ISNUMBER(D110), $B118 * E110, "")</f>
        <v>-1500.6821282401015</v>
      </c>
      <c r="G110" s="31">
        <v>71.900000000000006</v>
      </c>
      <c r="H110" s="32">
        <f t="shared" si="55"/>
        <v>-1.909959072305582E-2</v>
      </c>
      <c r="I110" s="101">
        <f>IF(ISNUMBER(G110), $B118 * H110, "")</f>
        <v>-1909.9590723055819</v>
      </c>
      <c r="J110" s="15">
        <v>71.3</v>
      </c>
      <c r="K110" s="32">
        <f t="shared" si="56"/>
        <v>-2.7285129604365622E-2</v>
      </c>
      <c r="L110" s="18">
        <f>IF(ISNUMBER(J110), $B118 * K110, "")</f>
        <v>-2728.512960436562</v>
      </c>
      <c r="M110" s="31">
        <v>73.5</v>
      </c>
      <c r="N110" s="32">
        <f t="shared" si="57"/>
        <v>2.7285129604366011E-3</v>
      </c>
      <c r="O110" s="18">
        <f>IF(ISNUMBER(M110), $B118 * N110, "")</f>
        <v>272.85129604366011</v>
      </c>
      <c r="Q110" s="216"/>
      <c r="R110" s="216"/>
      <c r="S110" s="216"/>
    </row>
    <row r="111" spans="1:19" ht="17.25" thickBot="1">
      <c r="A111" s="125" t="s">
        <v>76</v>
      </c>
      <c r="B111" s="126">
        <v>22500</v>
      </c>
      <c r="C111" s="77">
        <v>-3.1007751900000002E-2</v>
      </c>
      <c r="D111" s="15">
        <v>21660</v>
      </c>
      <c r="E111" s="32">
        <f t="shared" si="54"/>
        <v>-3.7333333333333336E-2</v>
      </c>
      <c r="F111" s="18">
        <f>IF(ISNUMBER(D111), $B118 * E111, "")</f>
        <v>-3733.3333333333335</v>
      </c>
      <c r="G111" s="31">
        <v>21230</v>
      </c>
      <c r="H111" s="32">
        <f t="shared" si="55"/>
        <v>-5.6444444444444443E-2</v>
      </c>
      <c r="I111" s="101">
        <f>IF(ISNUMBER(G111), $B118 * H111, "")</f>
        <v>-5644.4444444444443</v>
      </c>
      <c r="J111" s="15">
        <v>21100</v>
      </c>
      <c r="K111" s="32">
        <f t="shared" si="56"/>
        <v>-6.222222222222222E-2</v>
      </c>
      <c r="L111" s="18">
        <f>IF(ISNUMBER(J111), $B118 * K111, "")</f>
        <v>-6222.2222222222217</v>
      </c>
      <c r="M111" s="31">
        <v>21970</v>
      </c>
      <c r="N111" s="32">
        <f t="shared" si="57"/>
        <v>-2.3555555555555555E-2</v>
      </c>
      <c r="O111" s="18">
        <f>IF(ISNUMBER(M111), $B118 * N111, "")</f>
        <v>-2355.5555555555557</v>
      </c>
      <c r="Q111" s="226"/>
      <c r="R111" s="226"/>
      <c r="S111" s="226"/>
    </row>
    <row r="112" spans="1:19" ht="17.25" thickBot="1">
      <c r="A112" s="127" t="s">
        <v>126</v>
      </c>
      <c r="B112" s="128">
        <v>156150</v>
      </c>
      <c r="C112" s="78">
        <v>-3.1327543399999998E-2</v>
      </c>
      <c r="D112" s="20">
        <v>155750</v>
      </c>
      <c r="E112" s="21">
        <f t="shared" si="54"/>
        <v>-2.5616394492475182E-3</v>
      </c>
      <c r="F112" s="22">
        <f>IF(ISNUMBER(D112), $B118 * E112, "")</f>
        <v>-256.16394492475183</v>
      </c>
      <c r="G112" s="30">
        <v>154100</v>
      </c>
      <c r="H112" s="21">
        <f t="shared" si="55"/>
        <v>-1.3128402177393531E-2</v>
      </c>
      <c r="I112" s="105">
        <f>IF(ISNUMBER(G112), $B118 * H112, "")</f>
        <v>-1312.8402177393532</v>
      </c>
      <c r="J112" s="20">
        <v>152500</v>
      </c>
      <c r="K112" s="21">
        <f t="shared" si="56"/>
        <v>-2.3374959974383606E-2</v>
      </c>
      <c r="L112" s="22">
        <f>IF(ISNUMBER(J112), $B118 * K112, "")</f>
        <v>-2337.4959974383605</v>
      </c>
      <c r="M112" s="30">
        <v>158900</v>
      </c>
      <c r="N112" s="21">
        <f t="shared" si="57"/>
        <v>1.7611271213576689E-2</v>
      </c>
      <c r="O112" s="22">
        <f>IF(ISNUMBER(M112), $B118 * N112, "")</f>
        <v>1761.1271213576688</v>
      </c>
      <c r="Q112" s="226"/>
      <c r="R112" s="226"/>
      <c r="S112" s="226"/>
    </row>
    <row r="113" spans="1:19" ht="17.25" thickBot="1">
      <c r="A113" s="125" t="s">
        <v>54</v>
      </c>
      <c r="B113" s="129">
        <v>210</v>
      </c>
      <c r="C113" s="80">
        <v>-3.2258064500000003E-2</v>
      </c>
      <c r="D113" s="106">
        <v>205</v>
      </c>
      <c r="E113" s="107">
        <f>IF(ISNUMBER(D113), (D113 - $B113) / $B113, "")</f>
        <v>-2.3809523809523808E-2</v>
      </c>
      <c r="F113" s="108">
        <f>IF(ISNUMBER(D113), $B118 * E113, "")</f>
        <v>-2380.9523809523807</v>
      </c>
      <c r="G113" s="109">
        <v>202</v>
      </c>
      <c r="H113" s="107">
        <f>IF(ISNUMBER(G113), (G113 - $B113) / $B113, "")</f>
        <v>-3.8095238095238099E-2</v>
      </c>
      <c r="I113" s="110">
        <f>IF(ISNUMBER(G113), $B118 * H113, "")</f>
        <v>-3809.5238095238101</v>
      </c>
      <c r="J113" s="106">
        <v>199</v>
      </c>
      <c r="K113" s="107">
        <f>IF(ISNUMBER(J113), (J113 - $B113) / $B113, "")</f>
        <v>-5.2380952380952382E-2</v>
      </c>
      <c r="L113" s="108">
        <f>IF(ISNUMBER(J113), $B118 * K113, "")</f>
        <v>-5238.0952380952385</v>
      </c>
      <c r="M113" s="109">
        <v>209</v>
      </c>
      <c r="N113" s="107">
        <f>IF(ISNUMBER(M113), (M113 - $B113) / $B113, "")</f>
        <v>-4.7619047619047623E-3</v>
      </c>
      <c r="O113" s="108">
        <f>IF(ISNUMBER(M113), $B118 * N113, "")</f>
        <v>-476.19047619047626</v>
      </c>
      <c r="Q113" s="216"/>
      <c r="R113" s="216"/>
      <c r="S113" s="216"/>
    </row>
    <row r="114" spans="1:19" ht="17.25" thickBot="1">
      <c r="A114" s="125" t="s">
        <v>51</v>
      </c>
      <c r="B114" s="126">
        <v>291</v>
      </c>
      <c r="C114" s="77">
        <v>-3.3222591400000001E-2</v>
      </c>
      <c r="D114" s="15">
        <v>285</v>
      </c>
      <c r="E114" s="32">
        <f t="shared" ref="E114:E117" si="58">IF(ISNUMBER(D114), (D114 - $B114) / $B114, "")</f>
        <v>-2.0618556701030927E-2</v>
      </c>
      <c r="F114" s="18">
        <f>IF(ISNUMBER(D114), $B118 * E114, "")</f>
        <v>-2061.855670103093</v>
      </c>
      <c r="G114" s="31">
        <v>281</v>
      </c>
      <c r="H114" s="32">
        <f t="shared" ref="H114:H117" si="59">IF(ISNUMBER(G114), (G114 - $B114) / $B114, "")</f>
        <v>-3.4364261168384883E-2</v>
      </c>
      <c r="I114" s="101">
        <f>IF(ISNUMBER(G114), $B118 * H114, "")</f>
        <v>-3436.4261168384883</v>
      </c>
      <c r="J114" s="15">
        <v>279</v>
      </c>
      <c r="K114" s="32">
        <f t="shared" ref="K114:K117" si="60">IF(ISNUMBER(J114), (J114 - $B114) / $B114, "")</f>
        <v>-4.1237113402061855E-2</v>
      </c>
      <c r="L114" s="18">
        <f>IF(ISNUMBER(J114), $B118 * K114, "")</f>
        <v>-4123.7113402061859</v>
      </c>
      <c r="M114" s="31">
        <v>291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6"/>
      <c r="R114" s="216"/>
      <c r="S114" s="216"/>
    </row>
    <row r="115" spans="1:19" ht="17.25" thickBot="1">
      <c r="A115" s="125" t="s">
        <v>84</v>
      </c>
      <c r="B115" s="126">
        <v>4335</v>
      </c>
      <c r="C115" s="77">
        <v>-3.4521158099999998E-2</v>
      </c>
      <c r="D115" s="15">
        <v>4240</v>
      </c>
      <c r="E115" s="32">
        <f t="shared" si="58"/>
        <v>-2.1914648212226068E-2</v>
      </c>
      <c r="F115" s="18">
        <f>IF(ISNUMBER(D115), $B118 * E115, "")</f>
        <v>-2191.464821222607</v>
      </c>
      <c r="G115" s="31">
        <v>4235</v>
      </c>
      <c r="H115" s="32">
        <f t="shared" si="59"/>
        <v>-2.306805074971165E-2</v>
      </c>
      <c r="I115" s="101">
        <f>IF(ISNUMBER(G115), $B118 * H115, "")</f>
        <v>-2306.8050749711651</v>
      </c>
      <c r="J115" s="15">
        <v>4195</v>
      </c>
      <c r="K115" s="32">
        <f t="shared" si="60"/>
        <v>-3.2295271049596307E-2</v>
      </c>
      <c r="L115" s="18">
        <f>IF(ISNUMBER(J115), $B118 * K115, "")</f>
        <v>-3229.5271049596308</v>
      </c>
      <c r="M115" s="31">
        <v>4830</v>
      </c>
      <c r="N115" s="32">
        <f t="shared" si="61"/>
        <v>0.11418685121107267</v>
      </c>
      <c r="O115" s="18">
        <f>IF(ISNUMBER(M115), $B118 * N115, "")</f>
        <v>11418.685121107266</v>
      </c>
      <c r="Q115" s="216"/>
      <c r="R115" s="216"/>
      <c r="S115" s="216"/>
    </row>
    <row r="116" spans="1:19">
      <c r="A116" s="125" t="s">
        <v>98</v>
      </c>
      <c r="B116" s="126">
        <v>3</v>
      </c>
      <c r="C116" s="77">
        <v>-3.5369774899999998E-2</v>
      </c>
      <c r="D116" s="15">
        <v>2.91</v>
      </c>
      <c r="E116" s="32">
        <f t="shared" si="58"/>
        <v>-2.9999999999999954E-2</v>
      </c>
      <c r="F116" s="18">
        <f>IF(ISNUMBER(D116), $B118 * E116, "")</f>
        <v>-2999.9999999999955</v>
      </c>
      <c r="G116" s="31">
        <v>2.91</v>
      </c>
      <c r="H116" s="32">
        <f t="shared" si="59"/>
        <v>-2.9999999999999954E-2</v>
      </c>
      <c r="I116" s="101">
        <f>IF(ISNUMBER(G116), $B118 * H116, "")</f>
        <v>-2999.9999999999955</v>
      </c>
      <c r="J116" s="15">
        <v>2.88</v>
      </c>
      <c r="K116" s="32">
        <f t="shared" si="60"/>
        <v>-4.0000000000000036E-2</v>
      </c>
      <c r="L116" s="18">
        <f>IF(ISNUMBER(J116), $B118 * K116, "")</f>
        <v>-4000.0000000000036</v>
      </c>
      <c r="M116" s="31">
        <v>3</v>
      </c>
      <c r="N116" s="32">
        <f t="shared" si="61"/>
        <v>0</v>
      </c>
      <c r="O116" s="18">
        <f>IF(ISNUMBER(M116), $B118 * N116, "")</f>
        <v>0</v>
      </c>
      <c r="Q116" s="205"/>
      <c r="R116" s="206"/>
      <c r="S116" s="207"/>
    </row>
    <row r="117" spans="1:19" ht="17.25" thickBot="1">
      <c r="A117" s="130" t="s">
        <v>100</v>
      </c>
      <c r="B117" s="131">
        <v>60050</v>
      </c>
      <c r="C117" s="79">
        <v>-3.6115569799999997E-2</v>
      </c>
      <c r="D117" s="24">
        <v>59530</v>
      </c>
      <c r="E117" s="25">
        <f t="shared" si="58"/>
        <v>-8.6594504579517069E-3</v>
      </c>
      <c r="F117" s="104">
        <f>IF(ISNUMBER(D117), $B118 * E117, "")</f>
        <v>-865.9450457951707</v>
      </c>
      <c r="G117" s="102">
        <v>58400</v>
      </c>
      <c r="H117" s="25">
        <f t="shared" si="59"/>
        <v>-2.7477102414654453E-2</v>
      </c>
      <c r="I117" s="103">
        <f>IF(ISNUMBER(G117), $B118 * H117, "")</f>
        <v>-2747.7102414654455</v>
      </c>
      <c r="J117" s="24">
        <v>57760</v>
      </c>
      <c r="K117" s="25">
        <f t="shared" si="60"/>
        <v>-3.8134887593671937E-2</v>
      </c>
      <c r="L117" s="104">
        <f>IF(ISNUMBER(J117), $B118 * K117, "")</f>
        <v>-3813.4887593671938</v>
      </c>
      <c r="M117" s="102">
        <v>59950</v>
      </c>
      <c r="N117" s="25">
        <f t="shared" si="61"/>
        <v>-1.6652789342214821E-3</v>
      </c>
      <c r="O117" s="104">
        <f>IF(ISNUMBER(M117), $B118 * N117, "")</f>
        <v>-166.52789342214822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-2.5155768675391869E-2</v>
      </c>
      <c r="F118" s="28">
        <f>SUM(F98:F117)</f>
        <v>-50311.537350783728</v>
      </c>
      <c r="G118" s="26" t="s">
        <v>272</v>
      </c>
      <c r="H118" s="27">
        <f>IF(COUNT(H98:H117), SUM(H98:H117) / COUNT(H98:H117), 0)</f>
        <v>-4.3175164461663064E-2</v>
      </c>
      <c r="I118" s="28">
        <f>SUM(I98:I117)</f>
        <v>-86350.32892332616</v>
      </c>
      <c r="J118" s="26" t="s">
        <v>272</v>
      </c>
      <c r="K118" s="27">
        <f>IF(COUNT(K98:K117), SUM(K98:K117) / COUNT(K98:K117), 0)</f>
        <v>-5.0810901478385573E-2</v>
      </c>
      <c r="L118" s="28">
        <f>SUM(L98:L117)</f>
        <v>-101621.80295677113</v>
      </c>
      <c r="M118" s="26" t="s">
        <v>272</v>
      </c>
      <c r="N118" s="27">
        <f>IF(COUNT(N98:N117), SUM(N98:N117) / COUNT(N98:N117), 0)</f>
        <v>-4.9586032534614435E-3</v>
      </c>
      <c r="O118" s="28">
        <f>SUM(O98:O117)</f>
        <v>-9917.206506922892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89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2021-07-09(금) 오전 00:00</v>
      </c>
      <c r="C123" s="268"/>
      <c r="D123" s="240" t="str">
        <f>TEXT($G$1, "[$-ko-KR]yyyy-mm-dd(ddd) ") &amp; "오후 14:00"</f>
        <v>2021-07-09(금) 오후 14:00</v>
      </c>
      <c r="E123" s="241"/>
      <c r="F123" s="242"/>
      <c r="G123" s="240" t="str">
        <f>TEXT($G$1, "[$-ko-KR]yyyy-mm-dd(ddd) ") &amp; "오후 19:00"</f>
        <v>2021-07-09(금) 오후 19:00</v>
      </c>
      <c r="H123" s="241"/>
      <c r="I123" s="242"/>
      <c r="J123" s="240" t="str">
        <f>TEXT($G$1, "[$-ko-KR]yyyy-mm-dd(ddd) ") &amp; "오후 21:00"</f>
        <v>2021-07-09(금) 오후 21:00</v>
      </c>
      <c r="K123" s="241"/>
      <c r="L123" s="242"/>
      <c r="M123" s="240" t="str">
        <f>TEXT($G$1+1, "[$-ko-KR]yyyy-mm-dd(ddd) ") &amp; "오전 00:00"</f>
        <v>2021-07-10(토)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0" t="s">
        <v>58</v>
      </c>
      <c r="H124" s="191" t="s">
        <v>269</v>
      </c>
      <c r="I124" s="19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132</v>
      </c>
      <c r="B125" s="124">
        <v>89.4</v>
      </c>
      <c r="C125" s="76">
        <v>-6.4853556500000006E-2</v>
      </c>
      <c r="D125" s="13">
        <v>87.5</v>
      </c>
      <c r="E125" s="14">
        <f>IF(ISNUMBER(D125), (D125 - $B125) / $B125, "")</f>
        <v>-2.1252796420581716E-2</v>
      </c>
      <c r="F125" s="16">
        <f>IF(ISNUMBER(D125), $B145 * E125, "")</f>
        <v>-2125.2796420581717</v>
      </c>
      <c r="G125" s="29">
        <v>85.6</v>
      </c>
      <c r="H125" s="14">
        <f>IF(ISNUMBER(G125), (G125 - $B125) / $B125, "")</f>
        <v>-4.2505592841163432E-2</v>
      </c>
      <c r="I125" s="100">
        <f>IF(ISNUMBER(G125), $B145 * H125, "")</f>
        <v>-4250.5592841163434</v>
      </c>
      <c r="J125" s="13">
        <v>84.5</v>
      </c>
      <c r="K125" s="14">
        <f>IF(ISNUMBER(J125), (J125 - $B125) / $B125, "")</f>
        <v>-5.4809843400447485E-2</v>
      </c>
      <c r="L125" s="16">
        <f>IF(ISNUMBER(J125), $B145 * K125, "")</f>
        <v>-5480.984340044748</v>
      </c>
      <c r="M125" s="29">
        <v>88</v>
      </c>
      <c r="N125" s="14">
        <f>IF(ISNUMBER(M125), (M125 - $B125) / $B125, "")</f>
        <v>-1.5659955257270756E-2</v>
      </c>
      <c r="O125" s="16">
        <f>IF(ISNUMBER(M125), $B145 * N125, "")</f>
        <v>-1565.9955257270756</v>
      </c>
      <c r="Q125" s="226"/>
      <c r="R125" s="226"/>
      <c r="S125" s="226"/>
    </row>
    <row r="126" spans="1:19" ht="17.25" thickBot="1">
      <c r="A126" s="125" t="s">
        <v>144</v>
      </c>
      <c r="B126" s="126">
        <v>86</v>
      </c>
      <c r="C126" s="77">
        <v>-6.6232356100000001E-2</v>
      </c>
      <c r="D126" s="15">
        <v>83.8</v>
      </c>
      <c r="E126" s="32">
        <f t="shared" ref="E126:E129" si="62">IF(ISNUMBER(D126), (D126 - $B126) / $B126, "")</f>
        <v>-2.5581395348837244E-2</v>
      </c>
      <c r="F126" s="18">
        <f>IF(ISNUMBER(D126), $B145 * E126, "")</f>
        <v>-2558.1395348837245</v>
      </c>
      <c r="G126" s="31">
        <v>81.900000000000006</v>
      </c>
      <c r="H126" s="32">
        <f t="shared" ref="H126:H129" si="63">IF(ISNUMBER(G126), (G126 - $B126) / $B126, "")</f>
        <v>-4.7674418604651096E-2</v>
      </c>
      <c r="I126" s="101">
        <f>IF(ISNUMBER(G126), $B145 * H126, "")</f>
        <v>-4767.44186046511</v>
      </c>
      <c r="J126" s="15">
        <v>80.8</v>
      </c>
      <c r="K126" s="32">
        <f t="shared" ref="K126:K129" si="64">IF(ISNUMBER(J126), (J126 - $B126) / $B126, "")</f>
        <v>-6.0465116279069801E-2</v>
      </c>
      <c r="L126" s="18">
        <f>IF(ISNUMBER(J126), $B145 * K126, "")</f>
        <v>-6046.5116279069798</v>
      </c>
      <c r="M126" s="31">
        <v>84.4</v>
      </c>
      <c r="N126" s="32">
        <f t="shared" ref="N126:N129" si="65">IF(ISNUMBER(M126), (M126 - $B126) / $B126, "")</f>
        <v>-1.8604651162790631E-2</v>
      </c>
      <c r="O126" s="18">
        <f>IF(ISNUMBER(M126), $B145 * N126, "")</f>
        <v>-1860.4651162790631</v>
      </c>
      <c r="Q126" s="226"/>
      <c r="R126" s="226"/>
      <c r="S126" s="226"/>
    </row>
    <row r="127" spans="1:19" ht="17.25" thickBot="1">
      <c r="A127" s="125" t="s">
        <v>251</v>
      </c>
      <c r="B127" s="126">
        <v>60.5</v>
      </c>
      <c r="C127" s="77">
        <v>-6.6358024700000004E-2</v>
      </c>
      <c r="D127" s="15">
        <v>58.4</v>
      </c>
      <c r="E127" s="32">
        <f t="shared" si="62"/>
        <v>-3.4710743801652913E-2</v>
      </c>
      <c r="F127" s="18">
        <f>IF(ISNUMBER(D127), $B145 * E127, "")</f>
        <v>-3471.0743801652911</v>
      </c>
      <c r="G127" s="31">
        <v>58.1</v>
      </c>
      <c r="H127" s="32">
        <f t="shared" si="63"/>
        <v>-3.9669421487603281E-2</v>
      </c>
      <c r="I127" s="101">
        <f>IF(ISNUMBER(G127), $B145 * H127, "")</f>
        <v>-3966.9421487603281</v>
      </c>
      <c r="J127" s="15">
        <v>57.7</v>
      </c>
      <c r="K127" s="32">
        <f t="shared" si="64"/>
        <v>-4.6280991735537146E-2</v>
      </c>
      <c r="L127" s="18">
        <f>IF(ISNUMBER(J127), $B145 * K127, "")</f>
        <v>-4628.0991735537145</v>
      </c>
      <c r="M127" s="31">
        <v>59.9</v>
      </c>
      <c r="N127" s="32">
        <f t="shared" si="65"/>
        <v>-9.9173553719008496E-3</v>
      </c>
      <c r="O127" s="18">
        <f>IF(ISNUMBER(M127), $B145 * N127, "")</f>
        <v>-991.73553719008498</v>
      </c>
      <c r="Q127" s="216"/>
      <c r="R127" s="216"/>
      <c r="S127" s="216"/>
    </row>
    <row r="128" spans="1:19" ht="17.25" thickBot="1">
      <c r="A128" s="125" t="s">
        <v>72</v>
      </c>
      <c r="B128" s="126">
        <v>18</v>
      </c>
      <c r="C128" s="77">
        <v>-7.2164948500000006E-2</v>
      </c>
      <c r="D128" s="15">
        <v>17.100000000000001</v>
      </c>
      <c r="E128" s="32">
        <f t="shared" si="62"/>
        <v>-4.999999999999992E-2</v>
      </c>
      <c r="F128" s="18">
        <f>IF(ISNUMBER(D128), $B145 * E128, "")</f>
        <v>-4999.9999999999918</v>
      </c>
      <c r="G128" s="31">
        <v>17</v>
      </c>
      <c r="H128" s="32">
        <f t="shared" si="63"/>
        <v>-5.5555555555555552E-2</v>
      </c>
      <c r="I128" s="101">
        <f>IF(ISNUMBER(G128), $B145 * H128, "")</f>
        <v>-5555.5555555555557</v>
      </c>
      <c r="J128" s="15">
        <v>16.899999999999999</v>
      </c>
      <c r="K128" s="32">
        <f t="shared" si="64"/>
        <v>-6.1111111111111192E-2</v>
      </c>
      <c r="L128" s="18">
        <f>IF(ISNUMBER(J128), $B145 * K128, "")</f>
        <v>-6111.1111111111195</v>
      </c>
      <c r="M128" s="31">
        <v>17.399999999999999</v>
      </c>
      <c r="N128" s="32">
        <f t="shared" si="65"/>
        <v>-3.3333333333333409E-2</v>
      </c>
      <c r="O128" s="18">
        <f>IF(ISNUMBER(M128), $B145 * N128, "")</f>
        <v>-3333.3333333333408</v>
      </c>
      <c r="Q128" s="216"/>
      <c r="R128" s="216"/>
      <c r="S128" s="216"/>
    </row>
    <row r="129" spans="1:19" ht="17.25" thickBot="1">
      <c r="A129" s="127" t="s">
        <v>130</v>
      </c>
      <c r="B129" s="128">
        <v>83.9</v>
      </c>
      <c r="C129" s="78">
        <v>-7.7007700799999995E-2</v>
      </c>
      <c r="D129" s="20">
        <v>83.5</v>
      </c>
      <c r="E129" s="21">
        <f t="shared" si="62"/>
        <v>-4.7675804529202104E-3</v>
      </c>
      <c r="F129" s="22">
        <f>IF(ISNUMBER(D129), $B145 * E129, "")</f>
        <v>-476.75804529202105</v>
      </c>
      <c r="G129" s="30">
        <v>80.599999999999994</v>
      </c>
      <c r="H129" s="21">
        <f t="shared" si="63"/>
        <v>-3.9332538736591316E-2</v>
      </c>
      <c r="I129" s="105">
        <f>IF(ISNUMBER(G129), $B145 * H129, "")</f>
        <v>-3933.2538736591314</v>
      </c>
      <c r="J129" s="20">
        <v>80.099999999999994</v>
      </c>
      <c r="K129" s="21">
        <f t="shared" si="64"/>
        <v>-4.529201430274149E-2</v>
      </c>
      <c r="L129" s="22">
        <f>IF(ISNUMBER(J129), $B145 * K129, "")</f>
        <v>-4529.2014302741491</v>
      </c>
      <c r="M129" s="30">
        <v>82.2</v>
      </c>
      <c r="N129" s="21">
        <f t="shared" si="65"/>
        <v>-2.0262216924910641E-2</v>
      </c>
      <c r="O129" s="22">
        <f>IF(ISNUMBER(M129), $B145 * N129, "")</f>
        <v>-2026.221692491064</v>
      </c>
      <c r="Q129" s="216"/>
      <c r="R129" s="216"/>
      <c r="S129" s="216"/>
    </row>
    <row r="130" spans="1:19" ht="17.25" thickBot="1">
      <c r="A130" s="125" t="s">
        <v>162</v>
      </c>
      <c r="B130" s="129">
        <v>77.599999999999994</v>
      </c>
      <c r="C130" s="80">
        <v>-8.5983509999999999E-2</v>
      </c>
      <c r="D130" s="106">
        <v>74.400000000000006</v>
      </c>
      <c r="E130" s="107">
        <f>IF(ISNUMBER(D130), (D130 - $B130) / $B130, "")</f>
        <v>-4.1237113402061709E-2</v>
      </c>
      <c r="F130" s="108">
        <f>IF(ISNUMBER(D130), $B145 * E130, "")</f>
        <v>-4123.7113402061714</v>
      </c>
      <c r="G130" s="109">
        <v>72.099999999999994</v>
      </c>
      <c r="H130" s="107">
        <f>IF(ISNUMBER(G130), (G130 - $B130) / $B130, "")</f>
        <v>-7.0876288659793826E-2</v>
      </c>
      <c r="I130" s="110">
        <f>IF(ISNUMBER(G130), $B145 * H130, "")</f>
        <v>-7087.6288659793827</v>
      </c>
      <c r="J130" s="106">
        <v>70.900000000000006</v>
      </c>
      <c r="K130" s="107">
        <f>IF(ISNUMBER(J130), (J130 - $B130) / $B130, "")</f>
        <v>-8.634020618556687E-2</v>
      </c>
      <c r="L130" s="108">
        <f>IF(ISNUMBER(J130), $B145 * K130, "")</f>
        <v>-8634.0206185566876</v>
      </c>
      <c r="M130" s="109">
        <v>74.8</v>
      </c>
      <c r="N130" s="107">
        <f>IF(ISNUMBER(M130), (M130 - $B130) / $B130, "")</f>
        <v>-3.6082474226804093E-2</v>
      </c>
      <c r="O130" s="108">
        <f>IF(ISNUMBER(M130), $B145 * N130, "")</f>
        <v>-3608.2474226804093</v>
      </c>
      <c r="Q130" s="216"/>
      <c r="R130" s="216"/>
      <c r="S130" s="216"/>
    </row>
    <row r="131" spans="1:19" ht="17.25" thickBot="1">
      <c r="A131" s="125" t="s">
        <v>178</v>
      </c>
      <c r="B131" s="126">
        <v>14.4</v>
      </c>
      <c r="C131" s="77">
        <v>-9.4339622600000006E-2</v>
      </c>
      <c r="D131" s="15">
        <v>13.8</v>
      </c>
      <c r="E131" s="32">
        <f t="shared" ref="E131:E134" si="66">IF(ISNUMBER(D131), (D131 - $B131) / $B131, "")</f>
        <v>-4.1666666666666644E-2</v>
      </c>
      <c r="F131" s="18">
        <f>IF(ISNUMBER(D131), $B145 * E131, "")</f>
        <v>-4166.6666666666642</v>
      </c>
      <c r="G131" s="31">
        <v>13.4</v>
      </c>
      <c r="H131" s="32">
        <f t="shared" ref="H131:H134" si="67">IF(ISNUMBER(G131), (G131 - $B131) / $B131, "")</f>
        <v>-6.9444444444444448E-2</v>
      </c>
      <c r="I131" s="101">
        <f>IF(ISNUMBER(G131), $B145 * H131, "")</f>
        <v>-6944.4444444444443</v>
      </c>
      <c r="J131" s="15">
        <v>13.2</v>
      </c>
      <c r="K131" s="32">
        <f t="shared" ref="K131:K134" si="68">IF(ISNUMBER(J131), (J131 - $B131) / $B131, "")</f>
        <v>-8.3333333333333412E-2</v>
      </c>
      <c r="L131" s="18">
        <f>IF(ISNUMBER(J131), $B145 * K131, "")</f>
        <v>-8333.3333333333412</v>
      </c>
      <c r="M131" s="31">
        <v>13.5</v>
      </c>
      <c r="N131" s="32">
        <f t="shared" ref="N131:N134" si="69">IF(ISNUMBER(M131), (M131 - $B131) / $B131, "")</f>
        <v>-6.2500000000000028E-2</v>
      </c>
      <c r="O131" s="18">
        <f>IF(ISNUMBER(M131), $B145 * N131, "")</f>
        <v>-6250.0000000000027</v>
      </c>
      <c r="Q131" s="216"/>
      <c r="R131" s="216"/>
      <c r="S131" s="216"/>
    </row>
    <row r="132" spans="1:19" ht="17.25" thickBot="1">
      <c r="A132" s="125" t="s">
        <v>241</v>
      </c>
      <c r="B132" s="126">
        <v>51.2</v>
      </c>
      <c r="C132" s="77">
        <v>-9.7001763699999993E-2</v>
      </c>
      <c r="D132" s="15">
        <v>49.8</v>
      </c>
      <c r="E132" s="32">
        <f t="shared" si="66"/>
        <v>-2.7343750000000111E-2</v>
      </c>
      <c r="F132" s="18">
        <f>IF(ISNUMBER(D132), $B145 * E132, "")</f>
        <v>-2734.3750000000109</v>
      </c>
      <c r="G132" s="31">
        <v>48.3</v>
      </c>
      <c r="H132" s="32">
        <f t="shared" si="67"/>
        <v>-5.6640625000000111E-2</v>
      </c>
      <c r="I132" s="101">
        <f>IF(ISNUMBER(G132), $B145 * H132, "")</f>
        <v>-5664.0625000000109</v>
      </c>
      <c r="J132" s="15">
        <v>47.6</v>
      </c>
      <c r="K132" s="32">
        <f t="shared" si="68"/>
        <v>-7.0312500000000028E-2</v>
      </c>
      <c r="L132" s="18">
        <f>IF(ISNUMBER(J132), $B145 * K132, "")</f>
        <v>-7031.2500000000027</v>
      </c>
      <c r="M132" s="31">
        <v>49.2</v>
      </c>
      <c r="N132" s="32">
        <f t="shared" si="69"/>
        <v>-3.90625E-2</v>
      </c>
      <c r="O132" s="18">
        <f>IF(ISNUMBER(M132), $B145 * N132, "")</f>
        <v>-3906.25</v>
      </c>
      <c r="Q132" s="216"/>
      <c r="R132" s="216"/>
      <c r="S132" s="216"/>
    </row>
    <row r="133" spans="1:19" ht="17.25" thickBot="1">
      <c r="A133" s="125" t="s">
        <v>208</v>
      </c>
      <c r="B133" s="126">
        <v>9.3000000000000007</v>
      </c>
      <c r="C133" s="77">
        <v>-9.7087378599999996E-2</v>
      </c>
      <c r="D133" s="15">
        <v>8.91</v>
      </c>
      <c r="E133" s="32">
        <f t="shared" si="66"/>
        <v>-4.19354838709678E-2</v>
      </c>
      <c r="F133" s="18">
        <f>IF(ISNUMBER(D133), $B145 * E133, "")</f>
        <v>-4193.5483870967801</v>
      </c>
      <c r="G133" s="31">
        <v>8.61</v>
      </c>
      <c r="H133" s="32">
        <f t="shared" si="67"/>
        <v>-7.4193548387096908E-2</v>
      </c>
      <c r="I133" s="101">
        <f>IF(ISNUMBER(G133), $B145 * H133, "")</f>
        <v>-7419.3548387096907</v>
      </c>
      <c r="J133" s="15">
        <v>8.52</v>
      </c>
      <c r="K133" s="32">
        <f t="shared" si="68"/>
        <v>-8.3870967741935601E-2</v>
      </c>
      <c r="L133" s="18">
        <f>IF(ISNUMBER(J133), $B145 * K133, "")</f>
        <v>-8387.0967741935601</v>
      </c>
      <c r="M133" s="31">
        <v>8.8699999999999992</v>
      </c>
      <c r="N133" s="32">
        <f t="shared" si="69"/>
        <v>-4.6236559139785104E-2</v>
      </c>
      <c r="O133" s="18">
        <f>IF(ISNUMBER(M133), $B145 * N133, "")</f>
        <v>-4623.6559139785104</v>
      </c>
      <c r="Q133" s="33"/>
      <c r="R133" s="33"/>
    </row>
    <row r="134" spans="1:19" ht="17.25" thickBot="1">
      <c r="A134" s="130" t="s">
        <v>65</v>
      </c>
      <c r="B134" s="131">
        <v>25.3</v>
      </c>
      <c r="C134" s="79">
        <v>-0.1028368794</v>
      </c>
      <c r="D134" s="24">
        <v>24.6</v>
      </c>
      <c r="E134" s="25">
        <f t="shared" si="66"/>
        <v>-2.7667984189723292E-2</v>
      </c>
      <c r="F134" s="104">
        <f>IF(ISNUMBER(D134), $B145 * E134, "")</f>
        <v>-2766.7984189723293</v>
      </c>
      <c r="G134" s="102">
        <v>23.9</v>
      </c>
      <c r="H134" s="25">
        <f t="shared" si="67"/>
        <v>-5.5335968379446723E-2</v>
      </c>
      <c r="I134" s="103">
        <f>IF(ISNUMBER(G134), $B145 * H134, "")</f>
        <v>-5533.5968379446722</v>
      </c>
      <c r="J134" s="24">
        <v>23.8</v>
      </c>
      <c r="K134" s="25">
        <f t="shared" si="68"/>
        <v>-5.9288537549407112E-2</v>
      </c>
      <c r="L134" s="104">
        <f>IF(ISNUMBER(J134), $B145 * K134, "")</f>
        <v>-5928.853754940711</v>
      </c>
      <c r="M134" s="102">
        <v>24.9</v>
      </c>
      <c r="N134" s="25">
        <f t="shared" si="69"/>
        <v>-1.5810276679841979E-2</v>
      </c>
      <c r="O134" s="104">
        <f>IF(ISNUMBER(M134), $B145 * N134, "")</f>
        <v>-1581.0276679841979</v>
      </c>
      <c r="Q134" s="217"/>
      <c r="R134" s="218"/>
      <c r="S134" s="219"/>
    </row>
    <row r="135" spans="1:19">
      <c r="A135" s="123" t="s">
        <v>210</v>
      </c>
      <c r="B135" s="124">
        <v>9.31</v>
      </c>
      <c r="C135" s="76">
        <v>-0.1048076923</v>
      </c>
      <c r="D135" s="13">
        <v>8.7899999999999991</v>
      </c>
      <c r="E135" s="14">
        <f>IF(ISNUMBER(D135), (D135 - $B135) / $B135, "")</f>
        <v>-5.5853920515574793E-2</v>
      </c>
      <c r="F135" s="16">
        <f>IF(ISNUMBER(D135), $B145 * E135, "")</f>
        <v>-5585.3920515574791</v>
      </c>
      <c r="G135" s="29">
        <v>8.5500000000000007</v>
      </c>
      <c r="H135" s="14">
        <f>IF(ISNUMBER(G135), (G135 - $B135) / $B135, "")</f>
        <v>-8.1632653061224469E-2</v>
      </c>
      <c r="I135" s="100">
        <f>IF(ISNUMBER(G135), $B145 * H135, "")</f>
        <v>-8163.2653061224473</v>
      </c>
      <c r="J135" s="13">
        <v>8.5299999999999994</v>
      </c>
      <c r="K135" s="14">
        <f>IF(ISNUMBER(J135), (J135 - $B135) / $B135, "")</f>
        <v>-8.3780880773362099E-2</v>
      </c>
      <c r="L135" s="16">
        <f>IF(ISNUMBER(J135), $B145 * K135, "")</f>
        <v>-8378.0880773362096</v>
      </c>
      <c r="M135" s="29">
        <v>8.81</v>
      </c>
      <c r="N135" s="14">
        <f>IF(ISNUMBER(M135), (M135 - $B135) / $B135, "")</f>
        <v>-5.3705692803437163E-2</v>
      </c>
      <c r="O135" s="16">
        <f>IF(ISNUMBER(M135), $B145 * N135, "")</f>
        <v>-5370.5692803437159</v>
      </c>
      <c r="Q135" s="220"/>
      <c r="R135" s="221"/>
      <c r="S135" s="222"/>
    </row>
    <row r="136" spans="1:19" ht="17.25" thickBot="1">
      <c r="A136" s="125" t="s">
        <v>202</v>
      </c>
      <c r="B136" s="126">
        <v>55.4</v>
      </c>
      <c r="C136" s="77">
        <v>-0.1121794872</v>
      </c>
      <c r="D136" s="15">
        <v>55.4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52.3</v>
      </c>
      <c r="H136" s="32">
        <f t="shared" ref="H136:H139" si="71">IF(ISNUMBER(G136), (G136 - $B136) / $B136, "")</f>
        <v>-5.5956678700361036E-2</v>
      </c>
      <c r="I136" s="101">
        <f>IF(ISNUMBER(G136), $B145 * H136, "")</f>
        <v>-5595.6678700361035</v>
      </c>
      <c r="J136" s="15">
        <v>51.7</v>
      </c>
      <c r="K136" s="32">
        <f t="shared" ref="K136:K139" si="72">IF(ISNUMBER(J136), (J136 - $B136) / $B136, "")</f>
        <v>-6.6787003610108225E-2</v>
      </c>
      <c r="L136" s="18">
        <f>IF(ISNUMBER(J136), $B145 * K136, "")</f>
        <v>-6678.7003610108222</v>
      </c>
      <c r="M136" s="31">
        <v>53</v>
      </c>
      <c r="N136" s="32">
        <f t="shared" ref="N136:N139" si="73">IF(ISNUMBER(M136), (M136 - $B136) / $B136, "")</f>
        <v>-4.3321299638989147E-2</v>
      </c>
      <c r="O136" s="18">
        <f>IF(ISNUMBER(M136), $B145 * N136, "")</f>
        <v>-4332.1299638989149</v>
      </c>
      <c r="Q136" s="223"/>
      <c r="R136" s="224"/>
      <c r="S136" s="225"/>
    </row>
    <row r="137" spans="1:19" ht="17.25" thickBot="1">
      <c r="A137" s="125" t="s">
        <v>122</v>
      </c>
      <c r="B137" s="126">
        <v>21.8</v>
      </c>
      <c r="C137" s="77">
        <v>-0.1138211382</v>
      </c>
      <c r="D137" s="15">
        <v>21.2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20.6</v>
      </c>
      <c r="H137" s="32">
        <f t="shared" si="71"/>
        <v>-5.5045871559632996E-2</v>
      </c>
      <c r="I137" s="101">
        <f>IF(ISNUMBER(G137), $B145 * H137, "")</f>
        <v>-5504.5871559632997</v>
      </c>
      <c r="J137" s="15">
        <v>20.5</v>
      </c>
      <c r="K137" s="32">
        <f t="shared" si="72"/>
        <v>-5.9633027522935811E-2</v>
      </c>
      <c r="L137" s="18">
        <f>IF(ISNUMBER(J137), $B145 * K137, "")</f>
        <v>-5963.3027522935809</v>
      </c>
      <c r="M137" s="31">
        <v>21.6</v>
      </c>
      <c r="N137" s="32">
        <f t="shared" si="73"/>
        <v>-9.1743119266054721E-3</v>
      </c>
      <c r="O137" s="18">
        <f>IF(ISNUMBER(M137), $B145 * N137, "")</f>
        <v>-917.43119266054725</v>
      </c>
      <c r="Q137" s="216"/>
      <c r="R137" s="216"/>
      <c r="S137" s="216"/>
    </row>
    <row r="138" spans="1:19" ht="17.25" thickBot="1">
      <c r="A138" s="125" t="s">
        <v>216</v>
      </c>
      <c r="B138" s="126">
        <v>8.44</v>
      </c>
      <c r="C138" s="77">
        <v>-0.118077325</v>
      </c>
      <c r="D138" s="15">
        <v>8.1999999999999993</v>
      </c>
      <c r="E138" s="32">
        <f t="shared" si="70"/>
        <v>-2.8436018957345998E-2</v>
      </c>
      <c r="F138" s="18">
        <f>IF(ISNUMBER(D138), $B145 * E138, "")</f>
        <v>-2843.6018957346</v>
      </c>
      <c r="G138" s="31">
        <v>7.87</v>
      </c>
      <c r="H138" s="32">
        <f t="shared" si="71"/>
        <v>-6.7535545023696616E-2</v>
      </c>
      <c r="I138" s="101">
        <f>IF(ISNUMBER(G138), $B145 * H138, "")</f>
        <v>-6753.5545023696613</v>
      </c>
      <c r="J138" s="15">
        <v>7.78</v>
      </c>
      <c r="K138" s="32">
        <f t="shared" si="72"/>
        <v>-7.8199052132701341E-2</v>
      </c>
      <c r="L138" s="18">
        <f>IF(ISNUMBER(J138), $B145 * K138, "")</f>
        <v>-7819.9052132701345</v>
      </c>
      <c r="M138" s="31">
        <v>8.09</v>
      </c>
      <c r="N138" s="32">
        <f t="shared" si="73"/>
        <v>-4.1469194312796172E-2</v>
      </c>
      <c r="O138" s="18">
        <f>IF(ISNUMBER(M138), $B145 * N138, "")</f>
        <v>-4146.9194312796171</v>
      </c>
      <c r="Q138" s="226"/>
      <c r="R138" s="226"/>
      <c r="S138" s="226"/>
    </row>
    <row r="139" spans="1:19" ht="17.25" thickBot="1">
      <c r="A139" s="127" t="s">
        <v>204</v>
      </c>
      <c r="B139" s="128">
        <v>12.4</v>
      </c>
      <c r="C139" s="78">
        <v>-0.1205673759</v>
      </c>
      <c r="D139" s="20">
        <v>11.6</v>
      </c>
      <c r="E139" s="21">
        <f t="shared" si="70"/>
        <v>-6.4516129032258118E-2</v>
      </c>
      <c r="F139" s="22">
        <f>IF(ISNUMBER(D139), $B145 * E139, "")</f>
        <v>-6451.6129032258123</v>
      </c>
      <c r="G139" s="30">
        <v>11.1</v>
      </c>
      <c r="H139" s="21">
        <f t="shared" si="71"/>
        <v>-0.10483870967741941</v>
      </c>
      <c r="I139" s="105">
        <f>IF(ISNUMBER(G139), $B145 * H139, "")</f>
        <v>-10483.870967741941</v>
      </c>
      <c r="J139" s="20">
        <v>11.1</v>
      </c>
      <c r="K139" s="21">
        <f t="shared" si="72"/>
        <v>-0.10483870967741941</v>
      </c>
      <c r="L139" s="22">
        <f>IF(ISNUMBER(J139), $B145 * K139, "")</f>
        <v>-10483.870967741941</v>
      </c>
      <c r="M139" s="30">
        <v>11.5</v>
      </c>
      <c r="N139" s="21">
        <f t="shared" si="73"/>
        <v>-7.2580645161290355E-2</v>
      </c>
      <c r="O139" s="22">
        <f>IF(ISNUMBER(M139), $B145 * N139, "")</f>
        <v>-7258.0645161290358</v>
      </c>
      <c r="Q139" s="226"/>
      <c r="R139" s="226"/>
      <c r="S139" s="226"/>
    </row>
    <row r="140" spans="1:19" ht="17.25" thickBot="1">
      <c r="A140" s="125" t="s">
        <v>188</v>
      </c>
      <c r="B140" s="129">
        <v>10.199999999999999</v>
      </c>
      <c r="C140" s="80">
        <v>-0.1206896552</v>
      </c>
      <c r="D140" s="106">
        <v>9.4700000000000006</v>
      </c>
      <c r="E140" s="107">
        <f>IF(ISNUMBER(D140), (D140 - $B140) / $B140, "")</f>
        <v>-7.1568627450980263E-2</v>
      </c>
      <c r="F140" s="108">
        <f>IF(ISNUMBER(D140), $B145 * E140, "")</f>
        <v>-7156.8627450980266</v>
      </c>
      <c r="G140" s="109">
        <v>9.2200000000000006</v>
      </c>
      <c r="H140" s="107">
        <f>IF(ISNUMBER(G140), (G140 - $B140) / $B140, "")</f>
        <v>-9.60784313725489E-2</v>
      </c>
      <c r="I140" s="110">
        <f>IF(ISNUMBER(G140), $B145 * H140, "")</f>
        <v>-9607.8431372548894</v>
      </c>
      <c r="J140" s="106">
        <v>9.17</v>
      </c>
      <c r="K140" s="107">
        <f>IF(ISNUMBER(J140), (J140 - $B140) / $B140, "")</f>
        <v>-0.10098039215686269</v>
      </c>
      <c r="L140" s="108">
        <f>IF(ISNUMBER(J140), $B145 * K140, "")</f>
        <v>-10098.039215686269</v>
      </c>
      <c r="M140" s="109">
        <v>9.5</v>
      </c>
      <c r="N140" s="107">
        <f>IF(ISNUMBER(M140), (M140 - $B140) / $B140, "")</f>
        <v>-6.8627450980392093E-2</v>
      </c>
      <c r="O140" s="108">
        <f>IF(ISNUMBER(M140), $B145 * N140, "")</f>
        <v>-6862.7450980392096</v>
      </c>
      <c r="Q140" s="216"/>
      <c r="R140" s="216"/>
      <c r="S140" s="216"/>
    </row>
    <row r="141" spans="1:19" ht="17.25" thickBot="1">
      <c r="A141" s="125" t="s">
        <v>150</v>
      </c>
      <c r="B141" s="126">
        <v>9.32</v>
      </c>
      <c r="C141" s="77">
        <v>-0.120754717</v>
      </c>
      <c r="D141" s="15">
        <v>8.92</v>
      </c>
      <c r="E141" s="32">
        <f t="shared" ref="E141:E144" si="74">IF(ISNUMBER(D141), (D141 - $B141) / $B141, "")</f>
        <v>-4.2918454935622352E-2</v>
      </c>
      <c r="F141" s="18">
        <f>IF(ISNUMBER(D141), $B145 * E141, "")</f>
        <v>-4291.8454935622349</v>
      </c>
      <c r="G141" s="31">
        <v>8.56</v>
      </c>
      <c r="H141" s="32">
        <f t="shared" ref="H141:H144" si="75">IF(ISNUMBER(G141), (G141 - $B141) / $B141, "")</f>
        <v>-8.1545064377682372E-2</v>
      </c>
      <c r="I141" s="101">
        <f>IF(ISNUMBER(G141), $B145 * H141, "")</f>
        <v>-8154.5064377682374</v>
      </c>
      <c r="J141" s="15">
        <v>8.52</v>
      </c>
      <c r="K141" s="32">
        <f t="shared" ref="K141:K144" si="76">IF(ISNUMBER(J141), (J141 - $B141) / $B141, "")</f>
        <v>-8.5836909871244704E-2</v>
      </c>
      <c r="L141" s="18">
        <f>IF(ISNUMBER(J141), $B145 * K141, "")</f>
        <v>-8583.6909871244698</v>
      </c>
      <c r="M141" s="31">
        <v>8.89</v>
      </c>
      <c r="N141" s="32">
        <f t="shared" ref="N141:N144" si="77">IF(ISNUMBER(M141), (M141 - $B141) / $B141, "")</f>
        <v>-4.6137339055793959E-2</v>
      </c>
      <c r="O141" s="18">
        <f>IF(ISNUMBER(M141), $B145 * N141, "")</f>
        <v>-4613.7339055793955</v>
      </c>
      <c r="Q141" s="216"/>
      <c r="R141" s="216"/>
      <c r="S141" s="216"/>
    </row>
    <row r="142" spans="1:19" ht="17.25" thickBot="1">
      <c r="A142" s="125" t="s">
        <v>239</v>
      </c>
      <c r="B142" s="126">
        <v>73.2</v>
      </c>
      <c r="C142" s="77">
        <v>-0.1212484994</v>
      </c>
      <c r="D142" s="15">
        <v>69.400000000000006</v>
      </c>
      <c r="E142" s="32">
        <f t="shared" si="74"/>
        <v>-5.1912568306010889E-2</v>
      </c>
      <c r="F142" s="18">
        <f>IF(ISNUMBER(D142), $B145 * E142, "")</f>
        <v>-5191.256830601089</v>
      </c>
      <c r="G142" s="31">
        <v>67.5</v>
      </c>
      <c r="H142" s="32">
        <f t="shared" si="75"/>
        <v>-7.7868852459016424E-2</v>
      </c>
      <c r="I142" s="101">
        <f>IF(ISNUMBER(G142), $B145 * H142, "")</f>
        <v>-7786.8852459016425</v>
      </c>
      <c r="J142" s="15">
        <v>66.900000000000006</v>
      </c>
      <c r="K142" s="32">
        <f t="shared" si="76"/>
        <v>-8.606557377049176E-2</v>
      </c>
      <c r="L142" s="18">
        <f>IF(ISNUMBER(J142), $B145 * K142, "")</f>
        <v>-8606.5573770491756</v>
      </c>
      <c r="M142" s="31">
        <v>69.3</v>
      </c>
      <c r="N142" s="32">
        <f t="shared" si="77"/>
        <v>-5.3278688524590237E-2</v>
      </c>
      <c r="O142" s="18">
        <f>IF(ISNUMBER(M142), $B145 * N142, "")</f>
        <v>-5327.8688524590234</v>
      </c>
      <c r="Q142" s="216"/>
      <c r="R142" s="216"/>
      <c r="S142" s="216"/>
    </row>
    <row r="143" spans="1:19">
      <c r="A143" s="125" t="s">
        <v>235</v>
      </c>
      <c r="B143" s="126">
        <v>53.4</v>
      </c>
      <c r="C143" s="77">
        <v>-0.1217105263</v>
      </c>
      <c r="D143" s="15">
        <v>52.6</v>
      </c>
      <c r="E143" s="32">
        <f t="shared" si="74"/>
        <v>-1.4981273408239647E-2</v>
      </c>
      <c r="F143" s="18">
        <f>IF(ISNUMBER(D143), $B145 * E143, "")</f>
        <v>-1498.1273408239647</v>
      </c>
      <c r="G143" s="31">
        <v>50.1</v>
      </c>
      <c r="H143" s="32">
        <f t="shared" si="75"/>
        <v>-6.1797752808988714E-2</v>
      </c>
      <c r="I143" s="101">
        <f>IF(ISNUMBER(G143), $B145 * H143, "")</f>
        <v>-6179.7752808988716</v>
      </c>
      <c r="J143" s="15">
        <v>49.1</v>
      </c>
      <c r="K143" s="32">
        <f t="shared" si="76"/>
        <v>-8.0524344569288336E-2</v>
      </c>
      <c r="L143" s="18">
        <f>IF(ISNUMBER(J143), $B145 * K143, "")</f>
        <v>-8052.4344569288332</v>
      </c>
      <c r="M143" s="31">
        <v>50.7</v>
      </c>
      <c r="N143" s="32">
        <f t="shared" si="77"/>
        <v>-5.0561797752808911E-2</v>
      </c>
      <c r="O143" s="18">
        <f>IF(ISNUMBER(M143), $B145 * N143, "")</f>
        <v>-5056.1797752808907</v>
      </c>
      <c r="Q143" s="205"/>
      <c r="R143" s="206"/>
      <c r="S143" s="207"/>
    </row>
    <row r="144" spans="1:19" ht="17.25" thickBot="1">
      <c r="A144" s="130" t="s">
        <v>190</v>
      </c>
      <c r="B144" s="131">
        <v>14.9</v>
      </c>
      <c r="C144" s="79">
        <v>-0.1235294118</v>
      </c>
      <c r="D144" s="24">
        <v>14</v>
      </c>
      <c r="E144" s="25">
        <f t="shared" si="74"/>
        <v>-6.0402684563758413E-2</v>
      </c>
      <c r="F144" s="104">
        <f>IF(ISNUMBER(D144), $B145 * E144, "")</f>
        <v>-6040.2684563758412</v>
      </c>
      <c r="G144" s="102">
        <v>13.6</v>
      </c>
      <c r="H144" s="25">
        <f t="shared" si="75"/>
        <v>-8.7248322147651047E-2</v>
      </c>
      <c r="I144" s="103">
        <f>IF(ISNUMBER(G144), $B145 * H144, "")</f>
        <v>-8724.8322147651052</v>
      </c>
      <c r="J144" s="24">
        <v>13.5</v>
      </c>
      <c r="K144" s="25">
        <f t="shared" si="76"/>
        <v>-9.3959731543624178E-2</v>
      </c>
      <c r="L144" s="104">
        <f>IF(ISNUMBER(J144), $B145 * K144, "")</f>
        <v>-9395.9731543624184</v>
      </c>
      <c r="M144" s="102">
        <v>14</v>
      </c>
      <c r="N144" s="25">
        <f t="shared" si="77"/>
        <v>-6.0402684563758413E-2</v>
      </c>
      <c r="O144" s="104">
        <f>IF(ISNUMBER(M144), $B145 * N144, "")</f>
        <v>-6040.2684563758412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-3.6713806355150931E-2</v>
      </c>
      <c r="F145" s="28">
        <f>SUM(F125:F144)</f>
        <v>-73427.612710301866</v>
      </c>
      <c r="G145" s="26" t="s">
        <v>272</v>
      </c>
      <c r="H145" s="27">
        <f>IF(COUNT(H125:H144), SUM(H125:H144) / COUNT(H125:H144), 0)</f>
        <v>-6.6038814164228438E-2</v>
      </c>
      <c r="I145" s="28">
        <f>SUM(I125:I144)</f>
        <v>-132077.62832845689</v>
      </c>
      <c r="J145" s="26" t="s">
        <v>272</v>
      </c>
      <c r="K145" s="27">
        <f>IF(COUNT(K125:K144), SUM(K125:K144) / COUNT(K125:K144), 0)</f>
        <v>-7.4585512363359446E-2</v>
      </c>
      <c r="L145" s="28">
        <f>SUM(L125:L144)</f>
        <v>-149171.02472671887</v>
      </c>
      <c r="M145" s="26" t="s">
        <v>272</v>
      </c>
      <c r="N145" s="27">
        <f>IF(COUNT(N125:N144), SUM(N125:N144) / COUNT(N125:N144), 0)</f>
        <v>-3.983642134085498E-2</v>
      </c>
      <c r="O145" s="28">
        <f>SUM(O125:O144)</f>
        <v>-79672.842681709939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89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2021-07-09(금) 오전 00:00</v>
      </c>
      <c r="C150" s="268"/>
      <c r="D150" s="240" t="str">
        <f>TEXT($G$1, "[$-ko-KR]yyyy-mm-dd(ddd) ") &amp; "오후 14:00"</f>
        <v>2021-07-09(금) 오후 14:00</v>
      </c>
      <c r="E150" s="241"/>
      <c r="F150" s="242"/>
      <c r="G150" s="240" t="str">
        <f>TEXT($G$1, "[$-ko-KR]yyyy-mm-dd(ddd) ") &amp; "오후 19:00"</f>
        <v>2021-07-09(금) 오후 19:00</v>
      </c>
      <c r="H150" s="241"/>
      <c r="I150" s="242"/>
      <c r="J150" s="240" t="str">
        <f>TEXT($G$1, "[$-ko-KR]yyyy-mm-dd(ddd) ") &amp; "오후 21:00"</f>
        <v>2021-07-09(금) 오후 21:00</v>
      </c>
      <c r="K150" s="241"/>
      <c r="L150" s="242"/>
      <c r="M150" s="240" t="str">
        <f>TEXT($G$1+1, "[$-ko-KR]yyyy-mm-dd(ddd) ") &amp; "오전 00:00"</f>
        <v>2021-07-10(토)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0" t="s">
        <v>58</v>
      </c>
      <c r="H151" s="191" t="s">
        <v>269</v>
      </c>
      <c r="I151" s="19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220</v>
      </c>
      <c r="B152" s="124">
        <v>168</v>
      </c>
      <c r="C152" s="76">
        <v>-7.6923076899999998E-2</v>
      </c>
      <c r="D152" s="13">
        <v>171</v>
      </c>
      <c r="E152" s="14">
        <f>IF(ISNUMBER(D152), (D152 - $B152) / $B152, "")</f>
        <v>1.7857142857142856E-2</v>
      </c>
      <c r="F152" s="16">
        <f>IF(ISNUMBER(D152), $B172 * E152, "")</f>
        <v>1785.7142857142856</v>
      </c>
      <c r="G152" s="29">
        <v>165</v>
      </c>
      <c r="H152" s="14">
        <f>IF(ISNUMBER(G152), (G152 - $B152) / $B152, "")</f>
        <v>-1.7857142857142856E-2</v>
      </c>
      <c r="I152" s="100">
        <f>IF(ISNUMBER(G152), $B172 * H152, "")</f>
        <v>-1785.7142857142856</v>
      </c>
      <c r="J152" s="13">
        <v>165</v>
      </c>
      <c r="K152" s="14">
        <f>IF(ISNUMBER(J152), (J152 - $B152) / $B152, "")</f>
        <v>-1.7857142857142856E-2</v>
      </c>
      <c r="L152" s="16">
        <f>IF(ISNUMBER(J152), $B172 * K152, "")</f>
        <v>-1785.7142857142856</v>
      </c>
      <c r="M152" s="29">
        <v>166</v>
      </c>
      <c r="N152" s="14">
        <f>IF(ISNUMBER(M152), (M152 - $B152) / $B152, "")</f>
        <v>-1.1904761904761904E-2</v>
      </c>
      <c r="O152" s="16">
        <f>IF(ISNUMBER(M152), $B172 * N152, "")</f>
        <v>-1190.4761904761904</v>
      </c>
      <c r="Q152" s="226"/>
      <c r="R152" s="226"/>
      <c r="S152" s="226"/>
    </row>
    <row r="153" spans="1:19" ht="17.25" thickBot="1">
      <c r="A153" s="125" t="s">
        <v>231</v>
      </c>
      <c r="B153" s="126">
        <v>156</v>
      </c>
      <c r="C153" s="77">
        <v>-7.6923076899999998E-2</v>
      </c>
      <c r="D153" s="15">
        <v>145</v>
      </c>
      <c r="E153" s="32">
        <f t="shared" ref="E153:E156" si="78">IF(ISNUMBER(D153), (D153 - $B153) / $B153, "")</f>
        <v>-7.0512820512820512E-2</v>
      </c>
      <c r="F153" s="18">
        <f>IF(ISNUMBER(D153), $B172 * E153, "")</f>
        <v>-7051.2820512820508</v>
      </c>
      <c r="G153" s="31">
        <v>142</v>
      </c>
      <c r="H153" s="32">
        <f t="shared" ref="H153:H156" si="79">IF(ISNUMBER(G153), (G153 - $B153) / $B153, "")</f>
        <v>-8.9743589743589744E-2</v>
      </c>
      <c r="I153" s="101">
        <f>IF(ISNUMBER(G153), $B172 * H153, "")</f>
        <v>-8974.3589743589746</v>
      </c>
      <c r="J153" s="15">
        <v>142</v>
      </c>
      <c r="K153" s="32">
        <f t="shared" ref="K153:K156" si="80">IF(ISNUMBER(J153), (J153 - $B153) / $B153, "")</f>
        <v>-8.9743589743589744E-2</v>
      </c>
      <c r="L153" s="18">
        <f>IF(ISNUMBER(J153), $B172 * K153, "")</f>
        <v>-8974.3589743589746</v>
      </c>
      <c r="M153" s="31">
        <v>148</v>
      </c>
      <c r="N153" s="32">
        <f t="shared" ref="N153:N156" si="81">IF(ISNUMBER(M153), (M153 - $B153) / $B153, "")</f>
        <v>-5.128205128205128E-2</v>
      </c>
      <c r="O153" s="18">
        <f>IF(ISNUMBER(M153), $B172 * N153, "")</f>
        <v>-5128.2051282051279</v>
      </c>
      <c r="Q153" s="226"/>
      <c r="R153" s="226"/>
      <c r="S153" s="226"/>
    </row>
    <row r="154" spans="1:19" ht="17.25" thickBot="1">
      <c r="A154" s="125" t="s">
        <v>243</v>
      </c>
      <c r="B154" s="126">
        <v>360</v>
      </c>
      <c r="C154" s="77">
        <v>-8.1632653099999994E-2</v>
      </c>
      <c r="D154" s="15">
        <v>359</v>
      </c>
      <c r="E154" s="32">
        <f t="shared" si="78"/>
        <v>-2.7777777777777779E-3</v>
      </c>
      <c r="F154" s="18">
        <f>IF(ISNUMBER(D154), $B172 * E154, "")</f>
        <v>-277.77777777777777</v>
      </c>
      <c r="G154" s="31">
        <v>350</v>
      </c>
      <c r="H154" s="32">
        <f t="shared" si="79"/>
        <v>-2.7777777777777776E-2</v>
      </c>
      <c r="I154" s="101">
        <f>IF(ISNUMBER(G154), $B172 * H154, "")</f>
        <v>-2777.7777777777778</v>
      </c>
      <c r="J154" s="15">
        <v>348</v>
      </c>
      <c r="K154" s="32">
        <f t="shared" si="80"/>
        <v>-3.3333333333333333E-2</v>
      </c>
      <c r="L154" s="18">
        <f>IF(ISNUMBER(J154), $B172 * K154, "")</f>
        <v>-3333.3333333333335</v>
      </c>
      <c r="M154" s="31">
        <v>366</v>
      </c>
      <c r="N154" s="32">
        <f t="shared" si="81"/>
        <v>1.6666666666666666E-2</v>
      </c>
      <c r="O154" s="18">
        <f>IF(ISNUMBER(M154), $B172 * N154, "")</f>
        <v>1666.6666666666667</v>
      </c>
      <c r="Q154" s="216"/>
      <c r="R154" s="216"/>
      <c r="S154" s="216"/>
    </row>
    <row r="155" spans="1:19" ht="17.25" thickBot="1">
      <c r="A155" s="125" t="s">
        <v>194</v>
      </c>
      <c r="B155" s="126">
        <v>121</v>
      </c>
      <c r="C155" s="77">
        <v>-8.3333333300000006E-2</v>
      </c>
      <c r="D155" s="15">
        <v>127</v>
      </c>
      <c r="E155" s="32">
        <f t="shared" si="78"/>
        <v>4.9586776859504134E-2</v>
      </c>
      <c r="F155" s="18">
        <f>IF(ISNUMBER(D155), $B172 * E155, "")</f>
        <v>4958.6776859504134</v>
      </c>
      <c r="G155" s="31">
        <v>120</v>
      </c>
      <c r="H155" s="32">
        <f t="shared" si="79"/>
        <v>-8.2644628099173556E-3</v>
      </c>
      <c r="I155" s="101">
        <f>IF(ISNUMBER(G155), $B172 * H155, "")</f>
        <v>-826.44628099173553</v>
      </c>
      <c r="J155" s="15">
        <v>120</v>
      </c>
      <c r="K155" s="32">
        <f t="shared" si="80"/>
        <v>-8.2644628099173556E-3</v>
      </c>
      <c r="L155" s="18">
        <f>IF(ISNUMBER(J155), $B172 * K155, "")</f>
        <v>-826.44628099173553</v>
      </c>
      <c r="M155" s="31">
        <v>121</v>
      </c>
      <c r="N155" s="32">
        <f t="shared" si="81"/>
        <v>0</v>
      </c>
      <c r="O155" s="18">
        <f>IF(ISNUMBER(M155), $B172 * N155, "")</f>
        <v>0</v>
      </c>
      <c r="Q155" s="216"/>
      <c r="R155" s="216"/>
      <c r="S155" s="216"/>
    </row>
    <row r="156" spans="1:19" ht="17.25" thickBot="1">
      <c r="A156" s="127" t="s">
        <v>214</v>
      </c>
      <c r="B156" s="128">
        <v>239</v>
      </c>
      <c r="C156" s="78">
        <v>-8.4291187700000006E-2</v>
      </c>
      <c r="D156" s="20">
        <v>240</v>
      </c>
      <c r="E156" s="21">
        <f t="shared" si="78"/>
        <v>4.1841004184100415E-3</v>
      </c>
      <c r="F156" s="22">
        <f>IF(ISNUMBER(D156), $B172 * E156, "")</f>
        <v>418.41004184100416</v>
      </c>
      <c r="G156" s="30">
        <v>236</v>
      </c>
      <c r="H156" s="21">
        <f t="shared" si="79"/>
        <v>-1.2552301255230125E-2</v>
      </c>
      <c r="I156" s="105">
        <f>IF(ISNUMBER(G156), $B172 * H156, "")</f>
        <v>-1255.2301255230125</v>
      </c>
      <c r="J156" s="20">
        <v>234</v>
      </c>
      <c r="K156" s="21">
        <f t="shared" si="80"/>
        <v>-2.0920502092050208E-2</v>
      </c>
      <c r="L156" s="22">
        <f>IF(ISNUMBER(J156), $B172 * K156, "")</f>
        <v>-2092.050209205021</v>
      </c>
      <c r="M156" s="30">
        <v>240</v>
      </c>
      <c r="N156" s="21">
        <f t="shared" si="81"/>
        <v>4.1841004184100415E-3</v>
      </c>
      <c r="O156" s="22">
        <f>IF(ISNUMBER(M156), $B172 * N156, "")</f>
        <v>418.41004184100416</v>
      </c>
      <c r="Q156" s="216"/>
      <c r="R156" s="216"/>
      <c r="S156" s="216"/>
    </row>
    <row r="157" spans="1:19" ht="17.25" thickBot="1">
      <c r="A157" s="125" t="s">
        <v>218</v>
      </c>
      <c r="B157" s="129">
        <v>101</v>
      </c>
      <c r="C157" s="80">
        <v>-9.0090090100000006E-2</v>
      </c>
      <c r="D157" s="106">
        <v>103</v>
      </c>
      <c r="E157" s="107">
        <f>IF(ISNUMBER(D157), (D157 - $B157) / $B157, "")</f>
        <v>1.9801980198019802E-2</v>
      </c>
      <c r="F157" s="108">
        <f>IF(ISNUMBER(D157), $B172 * E157, "")</f>
        <v>1980.1980198019803</v>
      </c>
      <c r="G157" s="109">
        <v>99.7</v>
      </c>
      <c r="H157" s="107">
        <f>IF(ISNUMBER(G157), (G157 - $B157) / $B157, "")</f>
        <v>-1.2871287128712843E-2</v>
      </c>
      <c r="I157" s="110">
        <f>IF(ISNUMBER(G157), $B172 * H157, "")</f>
        <v>-1287.1287128712843</v>
      </c>
      <c r="J157" s="106">
        <v>101</v>
      </c>
      <c r="K157" s="107">
        <f>IF(ISNUMBER(J157), (J157 - $B157) / $B157, "")</f>
        <v>0</v>
      </c>
      <c r="L157" s="108">
        <f>IF(ISNUMBER(J157), $B172 * K157, "")</f>
        <v>0</v>
      </c>
      <c r="M157" s="109">
        <v>101</v>
      </c>
      <c r="N157" s="107">
        <f>IF(ISNUMBER(M157), (M157 - $B157) / $B157, "")</f>
        <v>0</v>
      </c>
      <c r="O157" s="108">
        <f>IF(ISNUMBER(M157), $B172 * N157, "")</f>
        <v>0</v>
      </c>
      <c r="Q157" s="216"/>
      <c r="R157" s="216"/>
      <c r="S157" s="216"/>
    </row>
    <row r="158" spans="1:19" ht="17.25" thickBot="1">
      <c r="A158" s="125" t="s">
        <v>228</v>
      </c>
      <c r="B158" s="126">
        <v>289</v>
      </c>
      <c r="C158" s="77">
        <v>-9.4043887100000001E-2</v>
      </c>
      <c r="D158" s="15">
        <v>342</v>
      </c>
      <c r="E158" s="32">
        <f t="shared" ref="E158:E161" si="82">IF(ISNUMBER(D158), (D158 - $B158) / $B158, "")</f>
        <v>0.18339100346020762</v>
      </c>
      <c r="F158" s="18">
        <f>IF(ISNUMBER(D158), $B172 * E158, "")</f>
        <v>18339.100346020761</v>
      </c>
      <c r="G158" s="31">
        <v>324</v>
      </c>
      <c r="H158" s="32">
        <f t="shared" ref="H158:H161" si="83">IF(ISNUMBER(G158), (G158 - $B158) / $B158, "")</f>
        <v>0.12110726643598616</v>
      </c>
      <c r="I158" s="101">
        <f>IF(ISNUMBER(G158), $B172 * H158, "")</f>
        <v>12110.726643598615</v>
      </c>
      <c r="J158" s="15">
        <v>326</v>
      </c>
      <c r="K158" s="32">
        <f t="shared" ref="K158:K161" si="84">IF(ISNUMBER(J158), (J158 - $B158) / $B158, "")</f>
        <v>0.12802768166089964</v>
      </c>
      <c r="L158" s="18">
        <f>IF(ISNUMBER(J158), $B172 * K158, "")</f>
        <v>12802.768166089965</v>
      </c>
      <c r="M158" s="31">
        <v>309</v>
      </c>
      <c r="N158" s="32">
        <f t="shared" ref="N158:N161" si="85">IF(ISNUMBER(M158), (M158 - $B158) / $B158, "")</f>
        <v>6.9204152249134954E-2</v>
      </c>
      <c r="O158" s="18">
        <f>IF(ISNUMBER(M158), $B172 * N158, "")</f>
        <v>6920.415224913495</v>
      </c>
      <c r="Q158" s="216"/>
      <c r="R158" s="216"/>
      <c r="S158" s="216"/>
    </row>
    <row r="159" spans="1:19" ht="17.25" thickBot="1">
      <c r="A159" s="125" t="s">
        <v>237</v>
      </c>
      <c r="B159" s="126">
        <v>442</v>
      </c>
      <c r="C159" s="77">
        <v>-9.4262295100000004E-2</v>
      </c>
      <c r="D159" s="15">
        <v>423</v>
      </c>
      <c r="E159" s="32">
        <f t="shared" si="82"/>
        <v>-4.2986425339366516E-2</v>
      </c>
      <c r="F159" s="18">
        <f>IF(ISNUMBER(D159), $B172 * E159, "")</f>
        <v>-4298.6425339366515</v>
      </c>
      <c r="G159" s="31">
        <v>411</v>
      </c>
      <c r="H159" s="32">
        <f t="shared" si="83"/>
        <v>-7.0135746606334842E-2</v>
      </c>
      <c r="I159" s="101">
        <f>IF(ISNUMBER(G159), $B172 * H159, "")</f>
        <v>-7013.5746606334842</v>
      </c>
      <c r="J159" s="15">
        <v>410</v>
      </c>
      <c r="K159" s="32">
        <f t="shared" si="84"/>
        <v>-7.2398190045248875E-2</v>
      </c>
      <c r="L159" s="18">
        <f>IF(ISNUMBER(J159), $B172 * K159, "")</f>
        <v>-7239.8190045248875</v>
      </c>
      <c r="M159" s="31">
        <v>422</v>
      </c>
      <c r="N159" s="32">
        <f t="shared" si="85"/>
        <v>-4.5248868778280542E-2</v>
      </c>
      <c r="O159" s="18">
        <f>IF(ISNUMBER(M159), $B172 * N159, "")</f>
        <v>-4524.8868778280539</v>
      </c>
      <c r="Q159" s="216"/>
      <c r="R159" s="216"/>
      <c r="S159" s="216"/>
    </row>
    <row r="160" spans="1:19" ht="17.25" thickBot="1">
      <c r="A160" s="125" t="s">
        <v>192</v>
      </c>
      <c r="B160" s="126">
        <v>182</v>
      </c>
      <c r="C160" s="77">
        <v>-9.4527363200000006E-2</v>
      </c>
      <c r="D160" s="15">
        <v>187</v>
      </c>
      <c r="E160" s="32">
        <f t="shared" si="82"/>
        <v>2.7472527472527472E-2</v>
      </c>
      <c r="F160" s="18">
        <f>IF(ISNUMBER(D160), $B172 * E160, "")</f>
        <v>2747.2527472527472</v>
      </c>
      <c r="G160" s="31">
        <v>178</v>
      </c>
      <c r="H160" s="32">
        <f t="shared" si="83"/>
        <v>-2.197802197802198E-2</v>
      </c>
      <c r="I160" s="101">
        <f>IF(ISNUMBER(G160), $B172 * H160, "")</f>
        <v>-2197.802197802198</v>
      </c>
      <c r="J160" s="15">
        <v>178</v>
      </c>
      <c r="K160" s="32">
        <f t="shared" si="84"/>
        <v>-2.197802197802198E-2</v>
      </c>
      <c r="L160" s="18">
        <f>IF(ISNUMBER(J160), $B172 * K160, "")</f>
        <v>-2197.802197802198</v>
      </c>
      <c r="M160" s="31">
        <v>182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164</v>
      </c>
      <c r="B161" s="131">
        <v>234</v>
      </c>
      <c r="C161" s="79">
        <v>-9.6525096500000004E-2</v>
      </c>
      <c r="D161" s="24">
        <v>231</v>
      </c>
      <c r="E161" s="25">
        <f t="shared" si="82"/>
        <v>-1.282051282051282E-2</v>
      </c>
      <c r="F161" s="104">
        <f>IF(ISNUMBER(D161), $B172 * E161, "")</f>
        <v>-1282.051282051282</v>
      </c>
      <c r="G161" s="102">
        <v>228</v>
      </c>
      <c r="H161" s="25">
        <f t="shared" si="83"/>
        <v>-2.564102564102564E-2</v>
      </c>
      <c r="I161" s="103">
        <f>IF(ISNUMBER(G161), $B172 * H161, "")</f>
        <v>-2564.102564102564</v>
      </c>
      <c r="J161" s="24">
        <v>224</v>
      </c>
      <c r="K161" s="25">
        <f t="shared" si="84"/>
        <v>-4.2735042735042736E-2</v>
      </c>
      <c r="L161" s="104">
        <f>IF(ISNUMBER(J161), $B172 * K161, "")</f>
        <v>-4273.5042735042734</v>
      </c>
      <c r="M161" s="102">
        <v>232</v>
      </c>
      <c r="N161" s="25">
        <f t="shared" si="85"/>
        <v>-8.5470085470085479E-3</v>
      </c>
      <c r="O161" s="104">
        <f>IF(ISNUMBER(M161), $B172 * N161, "")</f>
        <v>-854.70085470085473</v>
      </c>
      <c r="Q161" s="217"/>
      <c r="R161" s="218"/>
      <c r="S161" s="219"/>
    </row>
    <row r="162" spans="1:19">
      <c r="A162" s="123" t="s">
        <v>124</v>
      </c>
      <c r="B162" s="124">
        <v>292</v>
      </c>
      <c r="C162" s="76">
        <v>-9.8765432099999995E-2</v>
      </c>
      <c r="D162" s="13">
        <v>286</v>
      </c>
      <c r="E162" s="14">
        <f>IF(ISNUMBER(D162), (D162 - $B162) / $B162, "")</f>
        <v>-2.0547945205479451E-2</v>
      </c>
      <c r="F162" s="16">
        <f>IF(ISNUMBER(D162), $B172 * E162, "")</f>
        <v>-2054.794520547945</v>
      </c>
      <c r="G162" s="29">
        <v>278</v>
      </c>
      <c r="H162" s="14">
        <f>IF(ISNUMBER(G162), (G162 - $B162) / $B162, "")</f>
        <v>-4.7945205479452052E-2</v>
      </c>
      <c r="I162" s="100">
        <f>IF(ISNUMBER(G162), $B172 * H162, "")</f>
        <v>-4794.5205479452052</v>
      </c>
      <c r="J162" s="13">
        <v>274</v>
      </c>
      <c r="K162" s="14">
        <f>IF(ISNUMBER(J162), (J162 - $B162) / $B162, "")</f>
        <v>-6.1643835616438353E-2</v>
      </c>
      <c r="L162" s="16">
        <f>IF(ISNUMBER(J162), $B172 * K162, "")</f>
        <v>-6164.3835616438355</v>
      </c>
      <c r="M162" s="29">
        <v>285</v>
      </c>
      <c r="N162" s="14">
        <f>IF(ISNUMBER(M162), (M162 - $B162) / $B162, "")</f>
        <v>-2.3972602739726026E-2</v>
      </c>
      <c r="O162" s="16">
        <f>IF(ISNUMBER(M162), $B172 * N162, "")</f>
        <v>-2397.2602739726026</v>
      </c>
      <c r="Q162" s="220"/>
      <c r="R162" s="221"/>
      <c r="S162" s="222"/>
    </row>
    <row r="163" spans="1:19" ht="17.25" thickBot="1">
      <c r="A163" s="125" t="s">
        <v>184</v>
      </c>
      <c r="B163" s="126">
        <v>873</v>
      </c>
      <c r="C163" s="77">
        <v>-0.1018518519</v>
      </c>
      <c r="D163" s="15">
        <v>838</v>
      </c>
      <c r="E163" s="32">
        <f t="shared" ref="E163:E166" si="86">IF(ISNUMBER(D163), (D163 - $B163) / $B163, "")</f>
        <v>-4.0091638029782363E-2</v>
      </c>
      <c r="F163" s="18">
        <f>IF(ISNUMBER(D163), $B172 * E163, "")</f>
        <v>-4009.1638029782362</v>
      </c>
      <c r="G163" s="31">
        <v>819</v>
      </c>
      <c r="H163" s="32">
        <f t="shared" ref="H163:H166" si="87">IF(ISNUMBER(G163), (G163 - $B163) / $B163, "")</f>
        <v>-6.1855670103092786E-2</v>
      </c>
      <c r="I163" s="101">
        <f>IF(ISNUMBER(G163), $B172 * H163, "")</f>
        <v>-6185.5670103092789</v>
      </c>
      <c r="J163" s="15">
        <v>816</v>
      </c>
      <c r="K163" s="32">
        <f t="shared" ref="K163:K166" si="88">IF(ISNUMBER(J163), (J163 - $B163) / $B163, "")</f>
        <v>-6.5292096219931275E-2</v>
      </c>
      <c r="L163" s="18">
        <f>IF(ISNUMBER(J163), $B172 * K163, "")</f>
        <v>-6529.2096219931273</v>
      </c>
      <c r="M163" s="31">
        <v>848</v>
      </c>
      <c r="N163" s="32">
        <f t="shared" ref="N163:N166" si="89">IF(ISNUMBER(M163), (M163 - $B163) / $B163, "")</f>
        <v>-2.8636884306987399E-2</v>
      </c>
      <c r="O163" s="18">
        <f>IF(ISNUMBER(M163), $B172 * N163, "")</f>
        <v>-2863.6884306987399</v>
      </c>
      <c r="Q163" s="223"/>
      <c r="R163" s="224"/>
      <c r="S163" s="225"/>
    </row>
    <row r="164" spans="1:19" ht="17.25" thickBot="1">
      <c r="A164" s="125" t="s">
        <v>233</v>
      </c>
      <c r="B164" s="126">
        <v>358</v>
      </c>
      <c r="C164" s="77">
        <v>-0.1072319202</v>
      </c>
      <c r="D164" s="15">
        <v>353</v>
      </c>
      <c r="E164" s="32">
        <f t="shared" si="86"/>
        <v>-1.3966480446927373E-2</v>
      </c>
      <c r="F164" s="18">
        <f>IF(ISNUMBER(D164), $B172 * E164, "")</f>
        <v>-1396.6480446927374</v>
      </c>
      <c r="G164" s="31">
        <v>342</v>
      </c>
      <c r="H164" s="32">
        <f t="shared" si="87"/>
        <v>-4.4692737430167599E-2</v>
      </c>
      <c r="I164" s="101">
        <f>IF(ISNUMBER(G164), $B172 * H164, "")</f>
        <v>-4469.2737430167599</v>
      </c>
      <c r="J164" s="15">
        <v>340</v>
      </c>
      <c r="K164" s="32">
        <f t="shared" si="88"/>
        <v>-5.027932960893855E-2</v>
      </c>
      <c r="L164" s="18">
        <f>IF(ISNUMBER(J164), $B172 * K164, "")</f>
        <v>-5027.9329608938551</v>
      </c>
      <c r="M164" s="31">
        <v>351</v>
      </c>
      <c r="N164" s="32">
        <f t="shared" si="89"/>
        <v>-1.9553072625698324E-2</v>
      </c>
      <c r="O164" s="18">
        <f>IF(ISNUMBER(M164), $B172 * N164, "")</f>
        <v>-1955.3072625698323</v>
      </c>
      <c r="Q164" s="216"/>
      <c r="R164" s="216"/>
      <c r="S164" s="216"/>
    </row>
    <row r="165" spans="1:19" ht="17.25" thickBot="1">
      <c r="A165" s="125" t="s">
        <v>255</v>
      </c>
      <c r="B165" s="126">
        <v>185</v>
      </c>
      <c r="C165" s="77">
        <v>-0.1105769231</v>
      </c>
      <c r="D165" s="15">
        <v>192</v>
      </c>
      <c r="E165" s="32">
        <f t="shared" si="86"/>
        <v>3.783783783783784E-2</v>
      </c>
      <c r="F165" s="18">
        <f>IF(ISNUMBER(D165), $B172 * E165, "")</f>
        <v>3783.7837837837842</v>
      </c>
      <c r="G165" s="31">
        <v>190</v>
      </c>
      <c r="H165" s="32">
        <f t="shared" si="87"/>
        <v>2.7027027027027029E-2</v>
      </c>
      <c r="I165" s="101">
        <f>IF(ISNUMBER(G165), $B172 * H165, "")</f>
        <v>2702.7027027027029</v>
      </c>
      <c r="J165" s="15">
        <v>190</v>
      </c>
      <c r="K165" s="32">
        <f t="shared" si="88"/>
        <v>2.7027027027027029E-2</v>
      </c>
      <c r="L165" s="18">
        <f>IF(ISNUMBER(J165), $B172 * K165, "")</f>
        <v>2702.7027027027029</v>
      </c>
      <c r="M165" s="31">
        <v>193</v>
      </c>
      <c r="N165" s="32">
        <f t="shared" si="89"/>
        <v>4.3243243243243246E-2</v>
      </c>
      <c r="O165" s="18">
        <f>IF(ISNUMBER(M165), $B172 * N165, "")</f>
        <v>4324.3243243243242</v>
      </c>
      <c r="Q165" s="226"/>
      <c r="R165" s="226"/>
      <c r="S165" s="226"/>
    </row>
    <row r="166" spans="1:19" ht="17.25" thickBot="1">
      <c r="A166" s="127" t="s">
        <v>206</v>
      </c>
      <c r="B166" s="128">
        <v>219</v>
      </c>
      <c r="C166" s="78">
        <v>-0.1133603239</v>
      </c>
      <c r="D166" s="20">
        <v>209</v>
      </c>
      <c r="E166" s="21">
        <f t="shared" si="86"/>
        <v>-4.5662100456621002E-2</v>
      </c>
      <c r="F166" s="22">
        <f>IF(ISNUMBER(D166), $B172 * E166, "")</f>
        <v>-4566.2100456621001</v>
      </c>
      <c r="G166" s="30">
        <v>203</v>
      </c>
      <c r="H166" s="21">
        <f t="shared" si="87"/>
        <v>-7.3059360730593603E-2</v>
      </c>
      <c r="I166" s="105">
        <f>IF(ISNUMBER(G166), $B172 * H166, "")</f>
        <v>-7305.9360730593608</v>
      </c>
      <c r="J166" s="20">
        <v>203</v>
      </c>
      <c r="K166" s="21">
        <f t="shared" si="88"/>
        <v>-7.3059360730593603E-2</v>
      </c>
      <c r="L166" s="22">
        <f>IF(ISNUMBER(J166), $B172 * K166, "")</f>
        <v>-7305.9360730593608</v>
      </c>
      <c r="M166" s="30">
        <v>208</v>
      </c>
      <c r="N166" s="21">
        <f t="shared" si="89"/>
        <v>-5.0228310502283102E-2</v>
      </c>
      <c r="O166" s="22">
        <f>IF(ISNUMBER(M166), $B172 * N166, "")</f>
        <v>-5022.8310502283102</v>
      </c>
      <c r="Q166" s="226"/>
      <c r="R166" s="226"/>
      <c r="S166" s="226"/>
    </row>
    <row r="167" spans="1:19" ht="17.25" thickBot="1">
      <c r="A167" s="125" t="s">
        <v>174</v>
      </c>
      <c r="B167" s="129">
        <v>218</v>
      </c>
      <c r="C167" s="80">
        <v>-0.1138211382</v>
      </c>
      <c r="D167" s="106">
        <v>220</v>
      </c>
      <c r="E167" s="107">
        <f>IF(ISNUMBER(D167), (D167 - $B167) / $B167, "")</f>
        <v>9.1743119266055051E-3</v>
      </c>
      <c r="F167" s="108">
        <f>IF(ISNUMBER(D167), $B172 * E167, "")</f>
        <v>917.43119266055055</v>
      </c>
      <c r="G167" s="109">
        <v>207</v>
      </c>
      <c r="H167" s="107">
        <f>IF(ISNUMBER(G167), (G167 - $B167) / $B167, "")</f>
        <v>-5.0458715596330278E-2</v>
      </c>
      <c r="I167" s="110">
        <f>IF(ISNUMBER(G167), $B172 * H167, "")</f>
        <v>-5045.8715596330276</v>
      </c>
      <c r="J167" s="106">
        <v>208</v>
      </c>
      <c r="K167" s="107">
        <f>IF(ISNUMBER(J167), (J167 - $B167) / $B167, "")</f>
        <v>-4.5871559633027525E-2</v>
      </c>
      <c r="L167" s="108">
        <f>IF(ISNUMBER(J167), $B172 * K167, "")</f>
        <v>-4587.1559633027528</v>
      </c>
      <c r="M167" s="109">
        <v>215</v>
      </c>
      <c r="N167" s="107">
        <f>IF(ISNUMBER(M167), (M167 - $B167) / $B167, "")</f>
        <v>-1.3761467889908258E-2</v>
      </c>
      <c r="O167" s="108">
        <f>IF(ISNUMBER(M167), $B172 * N167, "")</f>
        <v>-1376.1467889908258</v>
      </c>
      <c r="Q167" s="216"/>
      <c r="R167" s="216"/>
      <c r="S167" s="216"/>
    </row>
    <row r="168" spans="1:19" ht="17.25" thickBot="1">
      <c r="A168" s="125" t="s">
        <v>222</v>
      </c>
      <c r="B168" s="126">
        <v>102</v>
      </c>
      <c r="C168" s="77">
        <v>-0.1206896552</v>
      </c>
      <c r="D168" s="15">
        <v>106</v>
      </c>
      <c r="E168" s="32">
        <f t="shared" ref="E168:E171" si="90">IF(ISNUMBER(D168), (D168 - $B168) / $B168, "")</f>
        <v>3.9215686274509803E-2</v>
      </c>
      <c r="F168" s="18">
        <f>IF(ISNUMBER(D168), $B172 * E168, "")</f>
        <v>3921.5686274509803</v>
      </c>
      <c r="G168" s="31">
        <v>104</v>
      </c>
      <c r="H168" s="32">
        <f t="shared" ref="H168:H171" si="91">IF(ISNUMBER(G168), (G168 - $B168) / $B168, "")</f>
        <v>1.9607843137254902E-2</v>
      </c>
      <c r="I168" s="101">
        <f>IF(ISNUMBER(G168), $B172 * H168, "")</f>
        <v>1960.7843137254902</v>
      </c>
      <c r="J168" s="15">
        <v>103</v>
      </c>
      <c r="K168" s="32">
        <f t="shared" ref="K168:K171" si="92">IF(ISNUMBER(J168), (J168 - $B168) / $B168, "")</f>
        <v>9.8039215686274508E-3</v>
      </c>
      <c r="L168" s="18">
        <f>IF(ISNUMBER(J168), $B172 * K168, "")</f>
        <v>980.39215686274508</v>
      </c>
      <c r="M168" s="31">
        <v>103</v>
      </c>
      <c r="N168" s="32">
        <f t="shared" ref="N168:N171" si="93">IF(ISNUMBER(M168), (M168 - $B168) / $B168, "")</f>
        <v>9.8039215686274508E-3</v>
      </c>
      <c r="O168" s="18">
        <f>IF(ISNUMBER(M168), $B172 * N168, "")</f>
        <v>980.39215686274508</v>
      </c>
      <c r="Q168" s="216"/>
      <c r="R168" s="216"/>
      <c r="S168" s="216"/>
    </row>
    <row r="169" spans="1:19" ht="17.25" thickBot="1">
      <c r="A169" s="125" t="s">
        <v>253</v>
      </c>
      <c r="B169" s="126">
        <v>763</v>
      </c>
      <c r="C169" s="77">
        <v>-0.12096774189999999</v>
      </c>
      <c r="D169" s="15">
        <v>742</v>
      </c>
      <c r="E169" s="32">
        <f t="shared" si="90"/>
        <v>-2.7522935779816515E-2</v>
      </c>
      <c r="F169" s="18">
        <f>IF(ISNUMBER(D169), $B172 * E169, "")</f>
        <v>-2752.2935779816517</v>
      </c>
      <c r="G169" s="31">
        <v>721</v>
      </c>
      <c r="H169" s="32">
        <f t="shared" si="91"/>
        <v>-5.5045871559633031E-2</v>
      </c>
      <c r="I169" s="101">
        <f>IF(ISNUMBER(G169), $B172 * H169, "")</f>
        <v>-5504.5871559633033</v>
      </c>
      <c r="J169" s="15">
        <v>721</v>
      </c>
      <c r="K169" s="32">
        <f t="shared" si="92"/>
        <v>-5.5045871559633031E-2</v>
      </c>
      <c r="L169" s="18">
        <f>IF(ISNUMBER(J169), $B172 * K169, "")</f>
        <v>-5504.5871559633033</v>
      </c>
      <c r="M169" s="31">
        <v>748</v>
      </c>
      <c r="N169" s="32">
        <f t="shared" si="93"/>
        <v>-1.9659239842726082E-2</v>
      </c>
      <c r="O169" s="18">
        <f>IF(ISNUMBER(M169), $B172 * N169, "")</f>
        <v>-1965.9239842726081</v>
      </c>
      <c r="Q169" s="216"/>
      <c r="R169" s="216"/>
      <c r="S169" s="216"/>
    </row>
    <row r="170" spans="1:19">
      <c r="A170" s="125" t="s">
        <v>166</v>
      </c>
      <c r="B170" s="126">
        <v>120</v>
      </c>
      <c r="C170" s="77">
        <v>-0.1240875912</v>
      </c>
      <c r="D170" s="15">
        <v>138</v>
      </c>
      <c r="E170" s="32">
        <f t="shared" si="90"/>
        <v>0.15</v>
      </c>
      <c r="F170" s="18">
        <f>IF(ISNUMBER(D170), $B172 * E170, "")</f>
        <v>15000</v>
      </c>
      <c r="G170" s="31">
        <v>129</v>
      </c>
      <c r="H170" s="32">
        <f t="shared" si="91"/>
        <v>7.4999999999999997E-2</v>
      </c>
      <c r="I170" s="101">
        <f>IF(ISNUMBER(G170), $B172 * H170, "")</f>
        <v>7500</v>
      </c>
      <c r="J170" s="15">
        <v>129</v>
      </c>
      <c r="K170" s="32">
        <f t="shared" si="92"/>
        <v>7.4999999999999997E-2</v>
      </c>
      <c r="L170" s="18">
        <f>IF(ISNUMBER(J170), $B172 * K170, "")</f>
        <v>7500</v>
      </c>
      <c r="M170" s="31">
        <v>130</v>
      </c>
      <c r="N170" s="32">
        <f t="shared" si="93"/>
        <v>8.3333333333333329E-2</v>
      </c>
      <c r="O170" s="18">
        <f>IF(ISNUMBER(M170), $B172 * N170, "")</f>
        <v>8333.3333333333321</v>
      </c>
      <c r="Q170" s="205"/>
      <c r="R170" s="206"/>
      <c r="S170" s="207"/>
    </row>
    <row r="171" spans="1:19" ht="17.25" thickBot="1">
      <c r="A171" s="130" t="s">
        <v>110</v>
      </c>
      <c r="B171" s="131">
        <v>114</v>
      </c>
      <c r="C171" s="79">
        <v>-0.12977099240000001</v>
      </c>
      <c r="D171" s="24">
        <v>117</v>
      </c>
      <c r="E171" s="25">
        <f t="shared" si="90"/>
        <v>2.6315789473684209E-2</v>
      </c>
      <c r="F171" s="104">
        <f>IF(ISNUMBER(D171), $B172 * E171, "")</f>
        <v>2631.5789473684208</v>
      </c>
      <c r="G171" s="102">
        <v>113</v>
      </c>
      <c r="H171" s="25">
        <f t="shared" si="91"/>
        <v>-8.771929824561403E-3</v>
      </c>
      <c r="I171" s="103">
        <f>IF(ISNUMBER(G171), $B172 * H171, "")</f>
        <v>-877.19298245614027</v>
      </c>
      <c r="J171" s="24">
        <v>112</v>
      </c>
      <c r="K171" s="25">
        <f t="shared" si="92"/>
        <v>-1.7543859649122806E-2</v>
      </c>
      <c r="L171" s="104">
        <f>IF(ISNUMBER(J171), $B172 * K171, "")</f>
        <v>-1754.3859649122805</v>
      </c>
      <c r="M171" s="102">
        <v>114</v>
      </c>
      <c r="N171" s="25">
        <f t="shared" si="93"/>
        <v>0</v>
      </c>
      <c r="O171" s="104">
        <f>IF(ISNUMBER(M171), $B172 * N171, "")</f>
        <v>0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1.4397426020467247E-2</v>
      </c>
      <c r="F172" s="28">
        <f>SUM(F152:F171)</f>
        <v>28794.852040934493</v>
      </c>
      <c r="G172" s="26" t="s">
        <v>272</v>
      </c>
      <c r="H172" s="27">
        <f>IF(COUNT(H152:H171), SUM(H152:H171) / COUNT(H152:H171), 0)</f>
        <v>-1.9295435496065792E-2</v>
      </c>
      <c r="I172" s="28">
        <f>SUM(I152:I171)</f>
        <v>-38590.870992131575</v>
      </c>
      <c r="J172" s="26" t="s">
        <v>272</v>
      </c>
      <c r="K172" s="27">
        <f>IF(COUNT(K152:K171), SUM(K152:K171) / COUNT(K152:K171), 0)</f>
        <v>-2.1805378417773906E-2</v>
      </c>
      <c r="L172" s="28">
        <f>SUM(L152:L171)</f>
        <v>-43610.756835547807</v>
      </c>
      <c r="M172" s="26" t="s">
        <v>272</v>
      </c>
      <c r="N172" s="27">
        <f>IF(COUNT(N152:N171), SUM(N152:N171) / COUNT(N152:N171), 0)</f>
        <v>-2.3179425470007892E-3</v>
      </c>
      <c r="O172" s="28">
        <f>SUM(O152:O171)</f>
        <v>-4635.8850940015764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89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2021-07-09(금) 오전 00:00</v>
      </c>
      <c r="C177" s="268"/>
      <c r="D177" s="240" t="str">
        <f>TEXT($G$1, "[$-ko-KR]yyyy-mm-dd(ddd) ") &amp; "오후 14:00"</f>
        <v>2021-07-09(금) 오후 14:00</v>
      </c>
      <c r="E177" s="241"/>
      <c r="F177" s="242"/>
      <c r="G177" s="240" t="str">
        <f>TEXT($G$1, "[$-ko-KR]yyyy-mm-dd(ddd) ") &amp; "오후 19:00"</f>
        <v>2021-07-09(금) 오후 19:00</v>
      </c>
      <c r="H177" s="241"/>
      <c r="I177" s="242"/>
      <c r="J177" s="240" t="str">
        <f>TEXT($G$1, "[$-ko-KR]yyyy-mm-dd(ddd) ") &amp; "오후 21:00"</f>
        <v>2021-07-09(금) 오후 21:00</v>
      </c>
      <c r="K177" s="241"/>
      <c r="L177" s="242"/>
      <c r="M177" s="240" t="str">
        <f>TEXT($G$1+1, "[$-ko-KR]yyyy-mm-dd(ddd) ") &amp; "오전 00:00"</f>
        <v>2021-07-10(토)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0" t="s">
        <v>58</v>
      </c>
      <c r="H178" s="191" t="s">
        <v>269</v>
      </c>
      <c r="I178" s="19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206</v>
      </c>
      <c r="B179" s="124">
        <v>219</v>
      </c>
      <c r="C179" s="76">
        <v>-0.1133603239</v>
      </c>
      <c r="D179" s="13">
        <v>209</v>
      </c>
      <c r="E179" s="14">
        <f>IF(ISNUMBER(D179), (D179 - $B179) / $B179, "")</f>
        <v>-4.5662100456621002E-2</v>
      </c>
      <c r="F179" s="16">
        <f>IF(ISNUMBER(D179), $B199 * E179, "")</f>
        <v>-4566.2100456621001</v>
      </c>
      <c r="G179" s="29">
        <v>203</v>
      </c>
      <c r="H179" s="14">
        <f>IF(ISNUMBER(G179), (G179 - $B179) / $B179, "")</f>
        <v>-7.3059360730593603E-2</v>
      </c>
      <c r="I179" s="100">
        <f>IF(ISNUMBER(G179), $B199 * H179, "")</f>
        <v>-7305.9360730593608</v>
      </c>
      <c r="J179" s="13">
        <v>203</v>
      </c>
      <c r="K179" s="14">
        <f>IF(ISNUMBER(J179), (J179 - $B179) / $B179, "")</f>
        <v>-7.3059360730593603E-2</v>
      </c>
      <c r="L179" s="16">
        <f>IF(ISNUMBER(J179), $B199 * K179, "")</f>
        <v>-7305.9360730593608</v>
      </c>
      <c r="M179" s="29">
        <v>208</v>
      </c>
      <c r="N179" s="14">
        <f>IF(ISNUMBER(M179), (M179 - $B179) / $B179, "")</f>
        <v>-5.0228310502283102E-2</v>
      </c>
      <c r="O179" s="16">
        <f>IF(ISNUMBER(M179), $B199 * N179, "")</f>
        <v>-5022.8310502283102</v>
      </c>
      <c r="Q179" s="226"/>
      <c r="R179" s="226"/>
      <c r="S179" s="226"/>
    </row>
    <row r="180" spans="1:19" ht="17.25" thickBot="1">
      <c r="A180" s="125" t="s">
        <v>174</v>
      </c>
      <c r="B180" s="126">
        <v>218</v>
      </c>
      <c r="C180" s="77">
        <v>-0.1138211382</v>
      </c>
      <c r="D180" s="15">
        <v>220</v>
      </c>
      <c r="E180" s="32">
        <f t="shared" ref="E180:E183" si="94">IF(ISNUMBER(D180), (D180 - $B180) / $B180, "")</f>
        <v>9.1743119266055051E-3</v>
      </c>
      <c r="F180" s="18">
        <f>IF(ISNUMBER(D180), $B199 * E180, "")</f>
        <v>917.43119266055055</v>
      </c>
      <c r="G180" s="31">
        <v>207</v>
      </c>
      <c r="H180" s="32">
        <f t="shared" ref="H180:H183" si="95">IF(ISNUMBER(G180), (G180 - $B180) / $B180, "")</f>
        <v>-5.0458715596330278E-2</v>
      </c>
      <c r="I180" s="101">
        <f>IF(ISNUMBER(G180), $B199 * H180, "")</f>
        <v>-5045.8715596330276</v>
      </c>
      <c r="J180" s="15">
        <v>208</v>
      </c>
      <c r="K180" s="32">
        <f t="shared" ref="K180:K183" si="96">IF(ISNUMBER(J180), (J180 - $B180) / $B180, "")</f>
        <v>-4.5871559633027525E-2</v>
      </c>
      <c r="L180" s="18">
        <f>IF(ISNUMBER(J180), $B199 * K180, "")</f>
        <v>-4587.1559633027528</v>
      </c>
      <c r="M180" s="31">
        <v>215</v>
      </c>
      <c r="N180" s="32">
        <f t="shared" ref="N180:N183" si="97">IF(ISNUMBER(M180), (M180 - $B180) / $B180, "")</f>
        <v>-1.3761467889908258E-2</v>
      </c>
      <c r="O180" s="18">
        <f>IF(ISNUMBER(M180), $B199 * N180, "")</f>
        <v>-1376.1467889908258</v>
      </c>
      <c r="Q180" s="226"/>
      <c r="R180" s="226"/>
      <c r="S180" s="226"/>
    </row>
    <row r="181" spans="1:19" ht="17.25" thickBot="1">
      <c r="A181" s="125" t="s">
        <v>122</v>
      </c>
      <c r="B181" s="126">
        <v>21.8</v>
      </c>
      <c r="C181" s="77">
        <v>-0.1138211382</v>
      </c>
      <c r="D181" s="15">
        <v>21.2</v>
      </c>
      <c r="E181" s="32">
        <f t="shared" si="94"/>
        <v>-2.7522935779816578E-2</v>
      </c>
      <c r="F181" s="18">
        <f>IF(ISNUMBER(D181), $B199 * E181, "")</f>
        <v>-2752.2935779816576</v>
      </c>
      <c r="G181" s="31">
        <v>20.6</v>
      </c>
      <c r="H181" s="32">
        <f t="shared" si="95"/>
        <v>-5.5045871559632996E-2</v>
      </c>
      <c r="I181" s="101">
        <f>IF(ISNUMBER(G181), $B199 * H181, "")</f>
        <v>-5504.5871559632997</v>
      </c>
      <c r="J181" s="15">
        <v>20.5</v>
      </c>
      <c r="K181" s="32">
        <f t="shared" si="96"/>
        <v>-5.9633027522935811E-2</v>
      </c>
      <c r="L181" s="18">
        <f>IF(ISNUMBER(J181), $B199 * K181, "")</f>
        <v>-5963.3027522935809</v>
      </c>
      <c r="M181" s="31">
        <v>21.6</v>
      </c>
      <c r="N181" s="32">
        <f t="shared" si="97"/>
        <v>-9.1743119266054721E-3</v>
      </c>
      <c r="O181" s="18">
        <f>IF(ISNUMBER(M181), $B199 * N181, "")</f>
        <v>-917.43119266054725</v>
      </c>
      <c r="Q181" s="216"/>
      <c r="R181" s="216"/>
      <c r="S181" s="216"/>
    </row>
    <row r="182" spans="1:19" ht="17.25" thickBot="1">
      <c r="A182" s="125" t="s">
        <v>245</v>
      </c>
      <c r="B182" s="126">
        <v>1095</v>
      </c>
      <c r="C182" s="77">
        <v>-0.1169354839</v>
      </c>
      <c r="D182" s="15">
        <v>1050</v>
      </c>
      <c r="E182" s="32">
        <f t="shared" si="94"/>
        <v>-4.1095890410958902E-2</v>
      </c>
      <c r="F182" s="18">
        <f>IF(ISNUMBER(D182), $B199 * E182, "")</f>
        <v>-4109.58904109589</v>
      </c>
      <c r="G182" s="31">
        <v>1030</v>
      </c>
      <c r="H182" s="32">
        <f t="shared" si="95"/>
        <v>-5.9360730593607303E-2</v>
      </c>
      <c r="I182" s="101">
        <f>IF(ISNUMBER(G182), $B199 * H182, "")</f>
        <v>-5936.0730593607304</v>
      </c>
      <c r="J182" s="15">
        <v>1020</v>
      </c>
      <c r="K182" s="32">
        <f t="shared" si="96"/>
        <v>-6.8493150684931503E-2</v>
      </c>
      <c r="L182" s="18">
        <f>IF(ISNUMBER(J182), $B199 * K182, "")</f>
        <v>-6849.3150684931506</v>
      </c>
      <c r="M182" s="31">
        <v>1050</v>
      </c>
      <c r="N182" s="32">
        <f t="shared" si="97"/>
        <v>-4.1095890410958902E-2</v>
      </c>
      <c r="O182" s="18">
        <f>IF(ISNUMBER(M182), $B199 * N182, "")</f>
        <v>-4109.58904109589</v>
      </c>
      <c r="Q182" s="216"/>
      <c r="R182" s="216"/>
      <c r="S182" s="216"/>
    </row>
    <row r="183" spans="1:19" ht="17.25" thickBot="1">
      <c r="A183" s="127" t="s">
        <v>216</v>
      </c>
      <c r="B183" s="128">
        <v>8.44</v>
      </c>
      <c r="C183" s="78">
        <v>-0.118077325</v>
      </c>
      <c r="D183" s="20">
        <v>8.1999999999999993</v>
      </c>
      <c r="E183" s="21">
        <f t="shared" si="94"/>
        <v>-2.8436018957345998E-2</v>
      </c>
      <c r="F183" s="22">
        <f>IF(ISNUMBER(D183), $B199 * E183, "")</f>
        <v>-2843.6018957346</v>
      </c>
      <c r="G183" s="30">
        <v>7.87</v>
      </c>
      <c r="H183" s="21">
        <f t="shared" si="95"/>
        <v>-6.7535545023696616E-2</v>
      </c>
      <c r="I183" s="105">
        <f>IF(ISNUMBER(G183), $B199 * H183, "")</f>
        <v>-6753.5545023696613</v>
      </c>
      <c r="J183" s="20">
        <v>7.78</v>
      </c>
      <c r="K183" s="21">
        <f t="shared" si="96"/>
        <v>-7.8199052132701341E-2</v>
      </c>
      <c r="L183" s="22">
        <f>IF(ISNUMBER(J183), $B199 * K183, "")</f>
        <v>-7819.9052132701345</v>
      </c>
      <c r="M183" s="30">
        <v>8.09</v>
      </c>
      <c r="N183" s="21">
        <f t="shared" si="97"/>
        <v>-4.1469194312796172E-2</v>
      </c>
      <c r="O183" s="22">
        <f>IF(ISNUMBER(M183), $B199 * N183, "")</f>
        <v>-4146.9194312796171</v>
      </c>
      <c r="Q183" s="216"/>
      <c r="R183" s="216"/>
      <c r="S183" s="216"/>
    </row>
    <row r="184" spans="1:19" ht="17.25" thickBot="1">
      <c r="A184" s="125" t="s">
        <v>212</v>
      </c>
      <c r="B184" s="129">
        <v>1080</v>
      </c>
      <c r="C184" s="80">
        <v>-0.1183673469</v>
      </c>
      <c r="D184" s="106">
        <v>1025</v>
      </c>
      <c r="E184" s="107">
        <f>IF(ISNUMBER(D184), (D184 - $B184) / $B184, "")</f>
        <v>-5.0925925925925923E-2</v>
      </c>
      <c r="F184" s="108">
        <f>IF(ISNUMBER(D184), $B199 * E184, "")</f>
        <v>-5092.5925925925922</v>
      </c>
      <c r="G184" s="109">
        <v>995</v>
      </c>
      <c r="H184" s="107">
        <f>IF(ISNUMBER(G184), (G184 - $B184) / $B184, "")</f>
        <v>-7.8703703703703706E-2</v>
      </c>
      <c r="I184" s="110">
        <f>IF(ISNUMBER(G184), $B199 * H184, "")</f>
        <v>-7870.3703703703704</v>
      </c>
      <c r="J184" s="106">
        <v>985</v>
      </c>
      <c r="K184" s="107">
        <f>IF(ISNUMBER(J184), (J184 - $B184) / $B184, "")</f>
        <v>-8.7962962962962965E-2</v>
      </c>
      <c r="L184" s="108">
        <f>IF(ISNUMBER(J184), $B199 * K184, "")</f>
        <v>-8796.2962962962956</v>
      </c>
      <c r="M184" s="109">
        <v>1010</v>
      </c>
      <c r="N184" s="107">
        <f>IF(ISNUMBER(M184), (M184 - $B184) / $B184, "")</f>
        <v>-6.4814814814814811E-2</v>
      </c>
      <c r="O184" s="108">
        <f>IF(ISNUMBER(M184), $B199 * N184, "")</f>
        <v>-6481.4814814814808</v>
      </c>
      <c r="Q184" s="216"/>
      <c r="R184" s="216"/>
      <c r="S184" s="216"/>
    </row>
    <row r="185" spans="1:19" ht="17.25" thickBot="1">
      <c r="A185" s="125" t="s">
        <v>204</v>
      </c>
      <c r="B185" s="126">
        <v>12.4</v>
      </c>
      <c r="C185" s="77">
        <v>-0.1205673759</v>
      </c>
      <c r="D185" s="15">
        <v>11.6</v>
      </c>
      <c r="E185" s="32">
        <f t="shared" ref="E185:E188" si="98">IF(ISNUMBER(D185), (D185 - $B185) / $B185, "")</f>
        <v>-6.4516129032258118E-2</v>
      </c>
      <c r="F185" s="18">
        <f>IF(ISNUMBER(D185), $B199 * E185, "")</f>
        <v>-6451.6129032258123</v>
      </c>
      <c r="G185" s="31">
        <v>11.1</v>
      </c>
      <c r="H185" s="32">
        <f t="shared" ref="H185:H188" si="99">IF(ISNUMBER(G185), (G185 - $B185) / $B185, "")</f>
        <v>-0.10483870967741941</v>
      </c>
      <c r="I185" s="101">
        <f>IF(ISNUMBER(G185), $B199 * H185, "")</f>
        <v>-10483.870967741941</v>
      </c>
      <c r="J185" s="15">
        <v>11.1</v>
      </c>
      <c r="K185" s="32">
        <f t="shared" ref="K185:K188" si="100">IF(ISNUMBER(J185), (J185 - $B185) / $B185, "")</f>
        <v>-0.10483870967741941</v>
      </c>
      <c r="L185" s="18">
        <f>IF(ISNUMBER(J185), $B199 * K185, "")</f>
        <v>-10483.870967741941</v>
      </c>
      <c r="M185" s="31">
        <v>11.5</v>
      </c>
      <c r="N185" s="32">
        <f t="shared" ref="N185:N188" si="101">IF(ISNUMBER(M185), (M185 - $B185) / $B185, "")</f>
        <v>-7.2580645161290355E-2</v>
      </c>
      <c r="O185" s="18">
        <f>IF(ISNUMBER(M185), $B199 * N185, "")</f>
        <v>-7258.0645161290358</v>
      </c>
      <c r="Q185" s="216"/>
      <c r="R185" s="216"/>
      <c r="S185" s="216"/>
    </row>
    <row r="186" spans="1:19" ht="17.25" thickBot="1">
      <c r="A186" s="125" t="s">
        <v>222</v>
      </c>
      <c r="B186" s="126">
        <v>102</v>
      </c>
      <c r="C186" s="77">
        <v>-0.1206896552</v>
      </c>
      <c r="D186" s="15">
        <v>106</v>
      </c>
      <c r="E186" s="32">
        <f t="shared" si="98"/>
        <v>3.9215686274509803E-2</v>
      </c>
      <c r="F186" s="18">
        <f>IF(ISNUMBER(D186), $B199 * E186, "")</f>
        <v>3921.5686274509803</v>
      </c>
      <c r="G186" s="31">
        <v>104</v>
      </c>
      <c r="H186" s="32">
        <f t="shared" si="99"/>
        <v>1.9607843137254902E-2</v>
      </c>
      <c r="I186" s="101">
        <f>IF(ISNUMBER(G186), $B199 * H186, "")</f>
        <v>1960.7843137254902</v>
      </c>
      <c r="J186" s="15">
        <v>103</v>
      </c>
      <c r="K186" s="32">
        <f t="shared" si="100"/>
        <v>9.8039215686274508E-3</v>
      </c>
      <c r="L186" s="18">
        <f>IF(ISNUMBER(J186), $B199 * K186, "")</f>
        <v>980.39215686274508</v>
      </c>
      <c r="M186" s="31">
        <v>103</v>
      </c>
      <c r="N186" s="32">
        <f t="shared" si="101"/>
        <v>9.8039215686274508E-3</v>
      </c>
      <c r="O186" s="18">
        <f>IF(ISNUMBER(M186), $B199 * N186, "")</f>
        <v>980.39215686274508</v>
      </c>
      <c r="Q186" s="216"/>
      <c r="R186" s="216"/>
      <c r="S186" s="216"/>
    </row>
    <row r="187" spans="1:19" ht="17.25" thickBot="1">
      <c r="A187" s="125" t="s">
        <v>188</v>
      </c>
      <c r="B187" s="126">
        <v>10.199999999999999</v>
      </c>
      <c r="C187" s="77">
        <v>-0.1206896552</v>
      </c>
      <c r="D187" s="15">
        <v>9.4700000000000006</v>
      </c>
      <c r="E187" s="32">
        <f t="shared" si="98"/>
        <v>-7.1568627450980263E-2</v>
      </c>
      <c r="F187" s="18">
        <f>IF(ISNUMBER(D187), $B199 * E187, "")</f>
        <v>-7156.8627450980266</v>
      </c>
      <c r="G187" s="31">
        <v>9.2200000000000006</v>
      </c>
      <c r="H187" s="32">
        <f t="shared" si="99"/>
        <v>-9.60784313725489E-2</v>
      </c>
      <c r="I187" s="101">
        <f>IF(ISNUMBER(G187), $B199 * H187, "")</f>
        <v>-9607.8431372548894</v>
      </c>
      <c r="J187" s="15">
        <v>9.17</v>
      </c>
      <c r="K187" s="32">
        <f t="shared" si="100"/>
        <v>-0.10098039215686269</v>
      </c>
      <c r="L187" s="18">
        <f>IF(ISNUMBER(J187), $B199 * K187, "")</f>
        <v>-10098.039215686269</v>
      </c>
      <c r="M187" s="31">
        <v>9.5</v>
      </c>
      <c r="N187" s="32">
        <f t="shared" si="101"/>
        <v>-6.8627450980392093E-2</v>
      </c>
      <c r="O187" s="18">
        <f>IF(ISNUMBER(M187), $B199 * N187, "")</f>
        <v>-6862.7450980392096</v>
      </c>
      <c r="Q187" s="33"/>
      <c r="R187" s="33"/>
    </row>
    <row r="188" spans="1:19" ht="17.25" thickBot="1">
      <c r="A188" s="130" t="s">
        <v>150</v>
      </c>
      <c r="B188" s="131">
        <v>9.32</v>
      </c>
      <c r="C188" s="79">
        <v>-0.120754717</v>
      </c>
      <c r="D188" s="24">
        <v>8.92</v>
      </c>
      <c r="E188" s="25">
        <f t="shared" si="98"/>
        <v>-4.2918454935622352E-2</v>
      </c>
      <c r="F188" s="104">
        <f>IF(ISNUMBER(D188), $B199 * E188, "")</f>
        <v>-4291.8454935622349</v>
      </c>
      <c r="G188" s="102">
        <v>8.56</v>
      </c>
      <c r="H188" s="25">
        <f t="shared" si="99"/>
        <v>-8.1545064377682372E-2</v>
      </c>
      <c r="I188" s="103">
        <f>IF(ISNUMBER(G188), $B199 * H188, "")</f>
        <v>-8154.5064377682374</v>
      </c>
      <c r="J188" s="24">
        <v>8.52</v>
      </c>
      <c r="K188" s="25">
        <f t="shared" si="100"/>
        <v>-8.5836909871244704E-2</v>
      </c>
      <c r="L188" s="104">
        <f>IF(ISNUMBER(J188), $B199 * K188, "")</f>
        <v>-8583.6909871244698</v>
      </c>
      <c r="M188" s="102">
        <v>8.89</v>
      </c>
      <c r="N188" s="25">
        <f t="shared" si="101"/>
        <v>-4.6137339055793959E-2</v>
      </c>
      <c r="O188" s="104">
        <f>IF(ISNUMBER(M188), $B199 * N188, "")</f>
        <v>-4613.7339055793955</v>
      </c>
      <c r="Q188" s="217"/>
      <c r="R188" s="218"/>
      <c r="S188" s="219"/>
    </row>
    <row r="189" spans="1:19">
      <c r="A189" s="123" t="s">
        <v>253</v>
      </c>
      <c r="B189" s="124">
        <v>763</v>
      </c>
      <c r="C189" s="76">
        <v>-0.12096774189999999</v>
      </c>
      <c r="D189" s="13">
        <v>742</v>
      </c>
      <c r="E189" s="14">
        <f>IF(ISNUMBER(D189), (D189 - $B189) / $B189, "")</f>
        <v>-2.7522935779816515E-2</v>
      </c>
      <c r="F189" s="16">
        <f>IF(ISNUMBER(D189), $B199 * E189, "")</f>
        <v>-2752.2935779816517</v>
      </c>
      <c r="G189" s="29">
        <v>721</v>
      </c>
      <c r="H189" s="14">
        <f>IF(ISNUMBER(G189), (G189 - $B189) / $B189, "")</f>
        <v>-5.5045871559633031E-2</v>
      </c>
      <c r="I189" s="100">
        <f>IF(ISNUMBER(G189), $B199 * H189, "")</f>
        <v>-5504.5871559633033</v>
      </c>
      <c r="J189" s="13">
        <v>721</v>
      </c>
      <c r="K189" s="14">
        <f>IF(ISNUMBER(J189), (J189 - $B189) / $B189, "")</f>
        <v>-5.5045871559633031E-2</v>
      </c>
      <c r="L189" s="16">
        <f>IF(ISNUMBER(J189), $B199 * K189, "")</f>
        <v>-5504.5871559633033</v>
      </c>
      <c r="M189" s="29">
        <v>748</v>
      </c>
      <c r="N189" s="14">
        <f>IF(ISNUMBER(M189), (M189 - $B189) / $B189, "")</f>
        <v>-1.9659239842726082E-2</v>
      </c>
      <c r="O189" s="16">
        <f>IF(ISNUMBER(M189), $B199 * N189, "")</f>
        <v>-1965.9239842726081</v>
      </c>
      <c r="Q189" s="220"/>
      <c r="R189" s="221"/>
      <c r="S189" s="222"/>
    </row>
    <row r="190" spans="1:19" ht="17.25" thickBot="1">
      <c r="A190" s="125" t="s">
        <v>239</v>
      </c>
      <c r="B190" s="126">
        <v>73.2</v>
      </c>
      <c r="C190" s="77">
        <v>-0.1212484994</v>
      </c>
      <c r="D190" s="15">
        <v>69.400000000000006</v>
      </c>
      <c r="E190" s="32">
        <f t="shared" ref="E190:E193" si="102">IF(ISNUMBER(D190), (D190 - $B190) / $B190, "")</f>
        <v>-5.1912568306010889E-2</v>
      </c>
      <c r="F190" s="18">
        <f>IF(ISNUMBER(D190), $B199 * E190, "")</f>
        <v>-5191.256830601089</v>
      </c>
      <c r="G190" s="31">
        <v>67.5</v>
      </c>
      <c r="H190" s="32">
        <f t="shared" ref="H190:H193" si="103">IF(ISNUMBER(G190), (G190 - $B190) / $B190, "")</f>
        <v>-7.7868852459016424E-2</v>
      </c>
      <c r="I190" s="101">
        <f>IF(ISNUMBER(G190), $B199 * H190, "")</f>
        <v>-7786.8852459016425</v>
      </c>
      <c r="J190" s="15">
        <v>66.900000000000006</v>
      </c>
      <c r="K190" s="32">
        <f t="shared" ref="K190:K193" si="104">IF(ISNUMBER(J190), (J190 - $B190) / $B190, "")</f>
        <v>-8.606557377049176E-2</v>
      </c>
      <c r="L190" s="18">
        <f>IF(ISNUMBER(J190), $B199 * K190, "")</f>
        <v>-8606.5573770491756</v>
      </c>
      <c r="M190" s="31">
        <v>69.3</v>
      </c>
      <c r="N190" s="32">
        <f t="shared" ref="N190:N193" si="105">IF(ISNUMBER(M190), (M190 - $B190) / $B190, "")</f>
        <v>-5.3278688524590237E-2</v>
      </c>
      <c r="O190" s="18">
        <f>IF(ISNUMBER(M190), $B199 * N190, "")</f>
        <v>-5327.8688524590234</v>
      </c>
      <c r="Q190" s="223"/>
      <c r="R190" s="224"/>
      <c r="S190" s="225"/>
    </row>
    <row r="191" spans="1:19" ht="17.25" thickBot="1">
      <c r="A191" s="125" t="s">
        <v>235</v>
      </c>
      <c r="B191" s="126">
        <v>53.4</v>
      </c>
      <c r="C191" s="77">
        <v>-0.1217105263</v>
      </c>
      <c r="D191" s="15">
        <v>52.6</v>
      </c>
      <c r="E191" s="32">
        <f t="shared" si="102"/>
        <v>-1.4981273408239647E-2</v>
      </c>
      <c r="F191" s="18">
        <f>IF(ISNUMBER(D191), $B199 * E191, "")</f>
        <v>-1498.1273408239647</v>
      </c>
      <c r="G191" s="31">
        <v>50.1</v>
      </c>
      <c r="H191" s="32">
        <f t="shared" si="103"/>
        <v>-6.1797752808988714E-2</v>
      </c>
      <c r="I191" s="101">
        <f>IF(ISNUMBER(G191), $B199 * H191, "")</f>
        <v>-6179.7752808988716</v>
      </c>
      <c r="J191" s="15">
        <v>49.1</v>
      </c>
      <c r="K191" s="32">
        <f t="shared" si="104"/>
        <v>-8.0524344569288336E-2</v>
      </c>
      <c r="L191" s="18">
        <f>IF(ISNUMBER(J191), $B199 * K191, "")</f>
        <v>-8052.4344569288332</v>
      </c>
      <c r="M191" s="31">
        <v>50.7</v>
      </c>
      <c r="N191" s="32">
        <f t="shared" si="105"/>
        <v>-5.0561797752808911E-2</v>
      </c>
      <c r="O191" s="18">
        <f>IF(ISNUMBER(M191), $B199 * N191, "")</f>
        <v>-5056.1797752808907</v>
      </c>
      <c r="Q191" s="216"/>
      <c r="R191" s="216"/>
      <c r="S191" s="216"/>
    </row>
    <row r="192" spans="1:19" ht="17.25" thickBot="1">
      <c r="A192" s="125" t="s">
        <v>67</v>
      </c>
      <c r="B192" s="126">
        <v>3310</v>
      </c>
      <c r="C192" s="77">
        <v>-0.1220159151</v>
      </c>
      <c r="D192" s="15">
        <v>3075</v>
      </c>
      <c r="E192" s="32">
        <f t="shared" si="102"/>
        <v>-7.0996978851963752E-2</v>
      </c>
      <c r="F192" s="18">
        <f>IF(ISNUMBER(D192), $B199 * E192, "")</f>
        <v>-7099.697885196375</v>
      </c>
      <c r="G192" s="31">
        <v>2980</v>
      </c>
      <c r="H192" s="32">
        <f t="shared" si="103"/>
        <v>-9.9697885196374625E-2</v>
      </c>
      <c r="I192" s="101">
        <f>IF(ISNUMBER(G192), $B199 * H192, "")</f>
        <v>-9969.7885196374627</v>
      </c>
      <c r="J192" s="15">
        <v>2955</v>
      </c>
      <c r="K192" s="32">
        <f t="shared" si="104"/>
        <v>-0.10725075528700906</v>
      </c>
      <c r="L192" s="18">
        <f>IF(ISNUMBER(J192), $B199 * K192, "")</f>
        <v>-10725.075528700905</v>
      </c>
      <c r="M192" s="31">
        <v>3060</v>
      </c>
      <c r="N192" s="32">
        <f t="shared" si="105"/>
        <v>-7.5528700906344406E-2</v>
      </c>
      <c r="O192" s="18">
        <f>IF(ISNUMBER(M192), $B199 * N192, "")</f>
        <v>-7552.8700906344402</v>
      </c>
      <c r="Q192" s="226"/>
      <c r="R192" s="226"/>
      <c r="S192" s="226"/>
    </row>
    <row r="193" spans="1:19" ht="17.25" thickBot="1">
      <c r="A193" s="127" t="s">
        <v>170</v>
      </c>
      <c r="B193" s="128">
        <v>18850</v>
      </c>
      <c r="C193" s="78">
        <v>-0.1228478362</v>
      </c>
      <c r="D193" s="20">
        <v>17620</v>
      </c>
      <c r="E193" s="21">
        <f t="shared" si="102"/>
        <v>-6.5251989389920426E-2</v>
      </c>
      <c r="F193" s="22">
        <f>IF(ISNUMBER(D193), $B199 * E193, "")</f>
        <v>-6525.1989389920427</v>
      </c>
      <c r="G193" s="30">
        <v>17400</v>
      </c>
      <c r="H193" s="21">
        <f t="shared" si="103"/>
        <v>-7.6923076923076927E-2</v>
      </c>
      <c r="I193" s="105">
        <f>IF(ISNUMBER(G193), $B199 * H193, "")</f>
        <v>-7692.3076923076924</v>
      </c>
      <c r="J193" s="20">
        <v>17260</v>
      </c>
      <c r="K193" s="21">
        <f t="shared" si="104"/>
        <v>-8.4350132625994695E-2</v>
      </c>
      <c r="L193" s="22">
        <f>IF(ISNUMBER(J193), $B199 * K193, "")</f>
        <v>-8435.0132625994702</v>
      </c>
      <c r="M193" s="30">
        <v>17870</v>
      </c>
      <c r="N193" s="21">
        <f t="shared" si="105"/>
        <v>-5.19893899204244E-2</v>
      </c>
      <c r="O193" s="22">
        <f>IF(ISNUMBER(M193), $B199 * N193, "")</f>
        <v>-5198.9389920424401</v>
      </c>
      <c r="Q193" s="226"/>
      <c r="R193" s="226"/>
      <c r="S193" s="226"/>
    </row>
    <row r="194" spans="1:19" ht="17.25" thickBot="1">
      <c r="A194" s="125" t="s">
        <v>120</v>
      </c>
      <c r="B194" s="129">
        <v>2810</v>
      </c>
      <c r="C194" s="80">
        <v>-0.1232449298</v>
      </c>
      <c r="D194" s="106">
        <v>2620</v>
      </c>
      <c r="E194" s="107">
        <f>IF(ISNUMBER(D194), (D194 - $B194) / $B194, "")</f>
        <v>-6.7615658362989328E-2</v>
      </c>
      <c r="F194" s="108">
        <f>IF(ISNUMBER(D194), $B199 * E194, "")</f>
        <v>-6761.5658362989325</v>
      </c>
      <c r="G194" s="109">
        <v>2510</v>
      </c>
      <c r="H194" s="107">
        <f>IF(ISNUMBER(G194), (G194 - $B194) / $B194, "")</f>
        <v>-0.10676156583629894</v>
      </c>
      <c r="I194" s="110">
        <f>IF(ISNUMBER(G194), $B199 * H194, "")</f>
        <v>-10676.156583629894</v>
      </c>
      <c r="J194" s="106">
        <v>2475</v>
      </c>
      <c r="K194" s="107">
        <f>IF(ISNUMBER(J194), (J194 - $B194) / $B194, "")</f>
        <v>-0.11921708185053381</v>
      </c>
      <c r="L194" s="108">
        <f>IF(ISNUMBER(J194), $B199 * K194, "")</f>
        <v>-11921.708185053381</v>
      </c>
      <c r="M194" s="109">
        <v>2580</v>
      </c>
      <c r="N194" s="107">
        <f>IF(ISNUMBER(M194), (M194 - $B194) / $B194, "")</f>
        <v>-8.1850533807829182E-2</v>
      </c>
      <c r="O194" s="108">
        <f>IF(ISNUMBER(M194), $B199 * N194, "")</f>
        <v>-8185.0533807829179</v>
      </c>
      <c r="Q194" s="216"/>
      <c r="R194" s="216"/>
      <c r="S194" s="216"/>
    </row>
    <row r="195" spans="1:19" ht="17.25" thickBot="1">
      <c r="A195" s="125" t="s">
        <v>190</v>
      </c>
      <c r="B195" s="126">
        <v>14.9</v>
      </c>
      <c r="C195" s="77">
        <v>-0.1235294118</v>
      </c>
      <c r="D195" s="15">
        <v>14</v>
      </c>
      <c r="E195" s="32">
        <f t="shared" ref="E195:E198" si="106">IF(ISNUMBER(D195), (D195 - $B195) / $B195, "")</f>
        <v>-6.0402684563758413E-2</v>
      </c>
      <c r="F195" s="18">
        <f>IF(ISNUMBER(D195), $B199 * E195, "")</f>
        <v>-6040.2684563758412</v>
      </c>
      <c r="G195" s="31">
        <v>13.6</v>
      </c>
      <c r="H195" s="32">
        <f t="shared" ref="H195:H198" si="107">IF(ISNUMBER(G195), (G195 - $B195) / $B195, "")</f>
        <v>-8.7248322147651047E-2</v>
      </c>
      <c r="I195" s="101">
        <f>IF(ISNUMBER(G195), $B199 * H195, "")</f>
        <v>-8724.8322147651052</v>
      </c>
      <c r="J195" s="15">
        <v>13.5</v>
      </c>
      <c r="K195" s="32">
        <f t="shared" ref="K195:K198" si="108">IF(ISNUMBER(J195), (J195 - $B195) / $B195, "")</f>
        <v>-9.3959731543624178E-2</v>
      </c>
      <c r="L195" s="18">
        <f>IF(ISNUMBER(J195), $B199 * K195, "")</f>
        <v>-9395.9731543624184</v>
      </c>
      <c r="M195" s="31">
        <v>14</v>
      </c>
      <c r="N195" s="32">
        <f t="shared" ref="N195:N198" si="109">IF(ISNUMBER(M195), (M195 - $B195) / $B195, "")</f>
        <v>-6.0402684563758413E-2</v>
      </c>
      <c r="O195" s="18">
        <f>IF(ISNUMBER(M195), $B199 * N195, "")</f>
        <v>-6040.2684563758412</v>
      </c>
      <c r="Q195" s="216"/>
      <c r="R195" s="216"/>
      <c r="S195" s="216"/>
    </row>
    <row r="196" spans="1:19" ht="17.25" thickBot="1">
      <c r="A196" s="125" t="s">
        <v>198</v>
      </c>
      <c r="B196" s="126">
        <v>16730</v>
      </c>
      <c r="C196" s="77">
        <v>-0.12362493450000001</v>
      </c>
      <c r="D196" s="15">
        <v>15390</v>
      </c>
      <c r="E196" s="32">
        <f t="shared" si="106"/>
        <v>-8.0095636580992224E-2</v>
      </c>
      <c r="F196" s="18">
        <f>IF(ISNUMBER(D196), $B199 * E196, "")</f>
        <v>-8009.5636580992223</v>
      </c>
      <c r="G196" s="31">
        <v>14570</v>
      </c>
      <c r="H196" s="32">
        <f t="shared" si="107"/>
        <v>-0.12910938433950986</v>
      </c>
      <c r="I196" s="101">
        <f>IF(ISNUMBER(G196), $B199 * H196, "")</f>
        <v>-12910.938433950985</v>
      </c>
      <c r="J196" s="15">
        <v>14420</v>
      </c>
      <c r="K196" s="32">
        <f t="shared" si="108"/>
        <v>-0.13807531380753138</v>
      </c>
      <c r="L196" s="18">
        <f>IF(ISNUMBER(J196), $B199 * K196, "")</f>
        <v>-13807.531380753138</v>
      </c>
      <c r="M196" s="31">
        <v>16160</v>
      </c>
      <c r="N196" s="32">
        <f t="shared" si="109"/>
        <v>-3.4070531978481769E-2</v>
      </c>
      <c r="O196" s="18">
        <f>IF(ISNUMBER(M196), $B199 * N196, "")</f>
        <v>-3407.0531978481768</v>
      </c>
      <c r="Q196" s="216"/>
      <c r="R196" s="216"/>
      <c r="S196" s="216"/>
    </row>
    <row r="197" spans="1:19">
      <c r="A197" s="125" t="s">
        <v>166</v>
      </c>
      <c r="B197" s="126">
        <v>120</v>
      </c>
      <c r="C197" s="77">
        <v>-0.1240875912</v>
      </c>
      <c r="D197" s="15">
        <v>138</v>
      </c>
      <c r="E197" s="32">
        <f t="shared" si="106"/>
        <v>0.15</v>
      </c>
      <c r="F197" s="18">
        <f>IF(ISNUMBER(D197), $B199 * E197, "")</f>
        <v>15000</v>
      </c>
      <c r="G197" s="31">
        <v>129</v>
      </c>
      <c r="H197" s="32">
        <f t="shared" si="107"/>
        <v>7.4999999999999997E-2</v>
      </c>
      <c r="I197" s="101">
        <f>IF(ISNUMBER(G197), $B199 * H197, "")</f>
        <v>7500</v>
      </c>
      <c r="J197" s="15">
        <v>129</v>
      </c>
      <c r="K197" s="32">
        <f t="shared" si="108"/>
        <v>7.4999999999999997E-2</v>
      </c>
      <c r="L197" s="18">
        <f>IF(ISNUMBER(J197), $B199 * K197, "")</f>
        <v>7500</v>
      </c>
      <c r="M197" s="31">
        <v>130</v>
      </c>
      <c r="N197" s="32">
        <f t="shared" si="109"/>
        <v>8.3333333333333329E-2</v>
      </c>
      <c r="O197" s="18">
        <f>IF(ISNUMBER(M197), $B199 * N197, "")</f>
        <v>8333.3333333333321</v>
      </c>
      <c r="Q197" s="205"/>
      <c r="R197" s="206"/>
      <c r="S197" s="207"/>
    </row>
    <row r="198" spans="1:19" ht="17.25" thickBot="1">
      <c r="A198" s="130" t="s">
        <v>110</v>
      </c>
      <c r="B198" s="131">
        <v>114</v>
      </c>
      <c r="C198" s="79">
        <v>-0.12977099240000001</v>
      </c>
      <c r="D198" s="24">
        <v>117</v>
      </c>
      <c r="E198" s="25">
        <f t="shared" si="106"/>
        <v>2.6315789473684209E-2</v>
      </c>
      <c r="F198" s="104">
        <f>IF(ISNUMBER(D198), $B199 * E198, "")</f>
        <v>2631.5789473684208</v>
      </c>
      <c r="G198" s="102">
        <v>113</v>
      </c>
      <c r="H198" s="25">
        <f t="shared" si="107"/>
        <v>-8.771929824561403E-3</v>
      </c>
      <c r="I198" s="103">
        <f>IF(ISNUMBER(G198), $B199 * H198, "")</f>
        <v>-877.19298245614027</v>
      </c>
      <c r="J198" s="24">
        <v>112</v>
      </c>
      <c r="K198" s="25">
        <f t="shared" si="108"/>
        <v>-1.7543859649122806E-2</v>
      </c>
      <c r="L198" s="104">
        <f>IF(ISNUMBER(J198), $B199 * K198, "")</f>
        <v>-1754.3859649122805</v>
      </c>
      <c r="M198" s="102">
        <v>114</v>
      </c>
      <c r="N198" s="25">
        <f t="shared" si="109"/>
        <v>0</v>
      </c>
      <c r="O198" s="104">
        <f>IF(ISNUMBER(M198), $B199 * N198, "")</f>
        <v>0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-2.9336001025921044E-2</v>
      </c>
      <c r="F199" s="28">
        <f>SUM(F179:F198)</f>
        <v>-58672.002051842086</v>
      </c>
      <c r="G199" s="26" t="s">
        <v>272</v>
      </c>
      <c r="H199" s="27">
        <f>IF(COUNT(H179:H198), SUM(H179:H198) / COUNT(H179:H198), 0)</f>
        <v>-6.3762146529653577E-2</v>
      </c>
      <c r="I199" s="28">
        <f>SUM(I179:I198)</f>
        <v>-127524.29305930711</v>
      </c>
      <c r="J199" s="26" t="s">
        <v>272</v>
      </c>
      <c r="K199" s="27">
        <f>IF(COUNT(K179:K198), SUM(K179:K198) / COUNT(K179:K198), 0)</f>
        <v>-7.0105193423364076E-2</v>
      </c>
      <c r="L199" s="28">
        <f>SUM(L179:L198)</f>
        <v>-140210.38684672813</v>
      </c>
      <c r="M199" s="26" t="s">
        <v>272</v>
      </c>
      <c r="N199" s="27">
        <f>IF(COUNT(N179:N198), SUM(N179:N198) / COUNT(N179:N198), 0)</f>
        <v>-3.7104686872492285E-2</v>
      </c>
      <c r="O199" s="28">
        <f>SUM(O179:O198)</f>
        <v>-74209.373744984579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F350F-8ADA-4864-8AD0-CB72B1786CE0}">
  <sheetPr codeName="Sheet16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44387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30,373 KRW (1.52%)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51,142 KRW (2.56%)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9,394 KRW (0.47%)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77,908 KRW (3.90%)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93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2021-07-10(토) 오전 00:00</v>
      </c>
      <c r="C15" s="266"/>
      <c r="D15" s="240" t="str">
        <f>TEXT($G$1, "[$-ko-KR]yyyy-mm-dd(ddd) ") &amp; "오후 14:00"</f>
        <v>2021-07-10(토) 오후 14:00</v>
      </c>
      <c r="E15" s="241"/>
      <c r="F15" s="242"/>
      <c r="G15" s="240" t="str">
        <f>TEXT($G$1, "[$-ko-KR]yyyy-mm-dd(ddd) ") &amp; "오후 19:00"</f>
        <v>2021-07-10(토) 오후 19:00</v>
      </c>
      <c r="H15" s="241"/>
      <c r="I15" s="242"/>
      <c r="J15" s="240" t="str">
        <f>TEXT($G$1, "[$-ko-KR]yyyy-mm-dd(ddd) ") &amp; "오후 21:00"</f>
        <v>2021-07-10(토) 오후 21:00</v>
      </c>
      <c r="K15" s="241"/>
      <c r="L15" s="242"/>
      <c r="M15" s="240" t="str">
        <f>TEXT($G$1+1, "[$-ko-KR]yyyy-mm-dd(ddd) ") &amp; "오전 00:00"</f>
        <v>2021-07-11(일)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93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2021-07-10(토) 오전 00:00</v>
      </c>
      <c r="C42" s="268"/>
      <c r="D42" s="240" t="str">
        <f>TEXT($G$1, "[$-ko-KR]yyyy-mm-dd(ddd) ") &amp; "오후 14:00"</f>
        <v>2021-07-10(토) 오후 14:00</v>
      </c>
      <c r="E42" s="241"/>
      <c r="F42" s="242"/>
      <c r="G42" s="240" t="str">
        <f>TEXT($G$1, "[$-ko-KR]yyyy-mm-dd(ddd) ") &amp; "오후 19:00"</f>
        <v>2021-07-10(토) 오후 19:00</v>
      </c>
      <c r="H42" s="241"/>
      <c r="I42" s="242"/>
      <c r="J42" s="240" t="str">
        <f>TEXT($G$1, "[$-ko-KR]yyyy-mm-dd(ddd) ") &amp; "오후 21:00"</f>
        <v>2021-07-10(토) 오후 21:00</v>
      </c>
      <c r="K42" s="241"/>
      <c r="L42" s="242"/>
      <c r="M42" s="240" t="str">
        <f>TEXT($G$1+1, "[$-ko-KR]yyyy-mm-dd(ddd) ") &amp; "오전 00:00"</f>
        <v>2021-07-11(일)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4" t="s">
        <v>58</v>
      </c>
      <c r="H43" s="195" t="s">
        <v>269</v>
      </c>
      <c r="I43" s="19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98</v>
      </c>
      <c r="B44" s="124">
        <v>3</v>
      </c>
      <c r="C44" s="76">
        <v>1.3513513499999999E-2</v>
      </c>
      <c r="D44" s="13">
        <v>3</v>
      </c>
      <c r="E44" s="14">
        <f>IF(ISNUMBER(D44), (D44 - $B44) / $B44, "")</f>
        <v>0</v>
      </c>
      <c r="F44" s="16">
        <f>IF(ISNUMBER(D44), $B64 * E44, "")</f>
        <v>0</v>
      </c>
      <c r="G44" s="29">
        <v>2.97</v>
      </c>
      <c r="H44" s="14">
        <f>IF(ISNUMBER(G44), (G44 - $B44) / $B44, "")</f>
        <v>-9.9999999999999343E-3</v>
      </c>
      <c r="I44" s="100">
        <f>IF(ISNUMBER(G44), $B64 * H44, "")</f>
        <v>-999.99999999999341</v>
      </c>
      <c r="J44" s="13">
        <v>3</v>
      </c>
      <c r="K44" s="14">
        <f>IF(ISNUMBER(J44), (J44 - $B44) / $B44, "")</f>
        <v>0</v>
      </c>
      <c r="L44" s="16">
        <f>IF(ISNUMBER(J44), $B64 * K44, "")</f>
        <v>0</v>
      </c>
      <c r="M44" s="29">
        <v>2.98</v>
      </c>
      <c r="N44" s="14">
        <f>IF(ISNUMBER(M44), (M44 - $B44) / $B44, "")</f>
        <v>-6.6666666666666723E-3</v>
      </c>
      <c r="O44" s="16">
        <f>IF(ISNUMBER(M44), $B64 * N44, "")</f>
        <v>-666.6666666666672</v>
      </c>
      <c r="Q44" s="226"/>
      <c r="R44" s="226"/>
      <c r="S44" s="226"/>
    </row>
    <row r="45" spans="1:19" ht="17.25" customHeight="1" thickBot="1">
      <c r="A45" s="125" t="s">
        <v>152</v>
      </c>
      <c r="B45" s="126">
        <v>73.5</v>
      </c>
      <c r="C45" s="77">
        <v>1.2396694200000001E-2</v>
      </c>
      <c r="D45" s="15">
        <v>73.3</v>
      </c>
      <c r="E45" s="32">
        <f t="shared" ref="E45:E48" si="14">IF(ISNUMBER(D45), (D45 - $B45) / $B45, "")</f>
        <v>-2.7210884353741885E-3</v>
      </c>
      <c r="F45" s="18">
        <f>IF(ISNUMBER(D45), $B64 * E45, "")</f>
        <v>-272.10884353741886</v>
      </c>
      <c r="G45" s="31">
        <v>72.900000000000006</v>
      </c>
      <c r="H45" s="32">
        <f t="shared" ref="H45:H48" si="15">IF(ISNUMBER(G45), (G45 - $B45) / $B45, "")</f>
        <v>-8.1632653061223717E-3</v>
      </c>
      <c r="I45" s="101">
        <f>IF(ISNUMBER(G45), $B64 * H45, "")</f>
        <v>-816.32653061223721</v>
      </c>
      <c r="J45" s="15">
        <v>74</v>
      </c>
      <c r="K45" s="32">
        <f t="shared" ref="K45:K48" si="16">IF(ISNUMBER(J45), (J45 - $B45) / $B45, "")</f>
        <v>6.8027210884353739E-3</v>
      </c>
      <c r="L45" s="18">
        <f>IF(ISNUMBER(J45), $B64 * K45, "")</f>
        <v>680.27210884353735</v>
      </c>
      <c r="M45" s="31">
        <v>72.8</v>
      </c>
      <c r="N45" s="32">
        <f t="shared" ref="N45:N48" si="17">IF(ISNUMBER(M45), (M45 - $B45) / $B45, "")</f>
        <v>-9.5238095238095628E-3</v>
      </c>
      <c r="O45" s="18">
        <f>IF(ISNUMBER(M45), $B64 * N45, "")</f>
        <v>-952.38095238095627</v>
      </c>
      <c r="Q45" s="226"/>
      <c r="R45" s="226"/>
      <c r="S45" s="226"/>
    </row>
    <row r="46" spans="1:19" ht="17.25" customHeight="1" thickBot="1">
      <c r="A46" s="125" t="s">
        <v>128</v>
      </c>
      <c r="B46" s="126">
        <v>91.5</v>
      </c>
      <c r="C46" s="77">
        <v>8.8202867000000008E-3</v>
      </c>
      <c r="D46" s="15">
        <v>91.5</v>
      </c>
      <c r="E46" s="32">
        <f t="shared" si="14"/>
        <v>0</v>
      </c>
      <c r="F46" s="18">
        <f>IF(ISNUMBER(D46), $B64 * E46, "")</f>
        <v>0</v>
      </c>
      <c r="G46" s="31">
        <v>90.3</v>
      </c>
      <c r="H46" s="32">
        <f t="shared" si="15"/>
        <v>-1.3114754098360687E-2</v>
      </c>
      <c r="I46" s="101">
        <f>IF(ISNUMBER(G46), $B64 * H46, "")</f>
        <v>-1311.4754098360686</v>
      </c>
      <c r="J46" s="15">
        <v>90.8</v>
      </c>
      <c r="K46" s="32">
        <f t="shared" si="16"/>
        <v>-7.6502732240437471E-3</v>
      </c>
      <c r="L46" s="18">
        <f>IF(ISNUMBER(J46), $B64 * K46, "")</f>
        <v>-765.02732240437467</v>
      </c>
      <c r="M46" s="31">
        <v>90.2</v>
      </c>
      <c r="N46" s="32">
        <f t="shared" si="17"/>
        <v>-1.4207650273224013E-2</v>
      </c>
      <c r="O46" s="18">
        <f>IF(ISNUMBER(M46), $B64 * N46, "")</f>
        <v>-1420.7650273224012</v>
      </c>
      <c r="Q46" s="216"/>
      <c r="R46" s="216"/>
      <c r="S46" s="216"/>
    </row>
    <row r="47" spans="1:19" ht="17.25" customHeight="1" thickBot="1">
      <c r="A47" s="125" t="s">
        <v>130</v>
      </c>
      <c r="B47" s="126">
        <v>82.2</v>
      </c>
      <c r="C47" s="77">
        <v>8.5889571000000008E-3</v>
      </c>
      <c r="D47" s="15">
        <v>82.3</v>
      </c>
      <c r="E47" s="32">
        <f t="shared" si="14"/>
        <v>1.216545012165381E-3</v>
      </c>
      <c r="F47" s="18">
        <f>IF(ISNUMBER(D47), $B64 * E47, "")</f>
        <v>121.65450121653809</v>
      </c>
      <c r="G47" s="31">
        <v>82.6</v>
      </c>
      <c r="H47" s="32">
        <f t="shared" si="15"/>
        <v>4.8661800486616965E-3</v>
      </c>
      <c r="I47" s="101">
        <f>IF(ISNUMBER(G47), $B64 * H47, "")</f>
        <v>486.61800486616966</v>
      </c>
      <c r="J47" s="15">
        <v>82.5</v>
      </c>
      <c r="K47" s="32">
        <f t="shared" si="16"/>
        <v>3.6496350364963156E-3</v>
      </c>
      <c r="L47" s="18">
        <f>IF(ISNUMBER(J47), $B64 * K47, "")</f>
        <v>364.96350364963155</v>
      </c>
      <c r="M47" s="31">
        <v>82.3</v>
      </c>
      <c r="N47" s="32">
        <f t="shared" si="17"/>
        <v>1.216545012165381E-3</v>
      </c>
      <c r="O47" s="18">
        <f>IF(ISNUMBER(M47), $B64 * N47, "")</f>
        <v>121.65450121653809</v>
      </c>
      <c r="Q47" s="216"/>
      <c r="R47" s="216"/>
      <c r="S47" s="216"/>
    </row>
    <row r="48" spans="1:19" ht="17.25" customHeight="1" thickBot="1">
      <c r="A48" s="127" t="s">
        <v>251</v>
      </c>
      <c r="B48" s="128">
        <v>59.9</v>
      </c>
      <c r="C48" s="78">
        <v>8.4175084000000008E-3</v>
      </c>
      <c r="D48" s="20">
        <v>60.6</v>
      </c>
      <c r="E48" s="21">
        <f t="shared" si="14"/>
        <v>1.1686143572621082E-2</v>
      </c>
      <c r="F48" s="22">
        <f>IF(ISNUMBER(D48), $B64 * E48, "")</f>
        <v>1168.6143572621081</v>
      </c>
      <c r="G48" s="30">
        <v>61.1</v>
      </c>
      <c r="H48" s="21">
        <f t="shared" si="15"/>
        <v>2.0033388981636108E-2</v>
      </c>
      <c r="I48" s="105">
        <f>IF(ISNUMBER(G48), $B64 * H48, "")</f>
        <v>2003.3388981636108</v>
      </c>
      <c r="J48" s="20">
        <v>62.8</v>
      </c>
      <c r="K48" s="21">
        <f t="shared" si="16"/>
        <v>4.8414023372287125E-2</v>
      </c>
      <c r="L48" s="22">
        <f>IF(ISNUMBER(J48), $B64 * K48, "")</f>
        <v>4841.4023372287129</v>
      </c>
      <c r="M48" s="30">
        <v>60.1</v>
      </c>
      <c r="N48" s="21">
        <f t="shared" si="17"/>
        <v>3.3388981636060574E-3</v>
      </c>
      <c r="O48" s="22">
        <f>IF(ISNUMBER(M48), $B64 * N48, "")</f>
        <v>333.88981636060572</v>
      </c>
      <c r="Q48" s="216"/>
      <c r="R48" s="216"/>
      <c r="S48" s="216"/>
    </row>
    <row r="49" spans="1:19" ht="17.25" customHeight="1" thickBot="1">
      <c r="A49" s="125" t="s">
        <v>162</v>
      </c>
      <c r="B49" s="129">
        <v>74.8</v>
      </c>
      <c r="C49" s="80">
        <v>0</v>
      </c>
      <c r="D49" s="106">
        <v>76.400000000000006</v>
      </c>
      <c r="E49" s="107">
        <f>IF(ISNUMBER(D49), (D49 - $B49) / $B49, "")</f>
        <v>2.1390374331550915E-2</v>
      </c>
      <c r="F49" s="108">
        <f>IF(ISNUMBER(D49), $B64 * E49, "")</f>
        <v>2139.0374331550915</v>
      </c>
      <c r="G49" s="109">
        <v>76</v>
      </c>
      <c r="H49" s="107">
        <f>IF(ISNUMBER(G49), (G49 - $B49) / $B49, "")</f>
        <v>1.6042780748663141E-2</v>
      </c>
      <c r="I49" s="110">
        <f>IF(ISNUMBER(G49), $B64 * H49, "")</f>
        <v>1604.2780748663142</v>
      </c>
      <c r="J49" s="106">
        <v>76</v>
      </c>
      <c r="K49" s="107">
        <f>IF(ISNUMBER(J49), (J49 - $B49) / $B49, "")</f>
        <v>1.6042780748663141E-2</v>
      </c>
      <c r="L49" s="108">
        <f>IF(ISNUMBER(J49), $B64 * K49, "")</f>
        <v>1604.2780748663142</v>
      </c>
      <c r="M49" s="109">
        <v>76.099999999999994</v>
      </c>
      <c r="N49" s="107">
        <f>IF(ISNUMBER(M49), (M49 - $B49) / $B49, "")</f>
        <v>1.7379679144384989E-2</v>
      </c>
      <c r="O49" s="108">
        <f>IF(ISNUMBER(M49), $B64 * N49, "")</f>
        <v>1737.9679144384988</v>
      </c>
      <c r="Q49" s="216"/>
      <c r="R49" s="216"/>
      <c r="S49" s="216"/>
    </row>
    <row r="50" spans="1:19" ht="17.25" customHeight="1" thickBot="1">
      <c r="A50" s="125" t="s">
        <v>65</v>
      </c>
      <c r="B50" s="126">
        <v>24.9</v>
      </c>
      <c r="C50" s="77">
        <v>-4.0000000000000001E-3</v>
      </c>
      <c r="D50" s="15">
        <v>24.9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24.8</v>
      </c>
      <c r="H50" s="32">
        <f t="shared" ref="H50:H53" si="19">IF(ISNUMBER(G50), (G50 - $B50) / $B50, "")</f>
        <v>-4.0160642570280271E-3</v>
      </c>
      <c r="I50" s="101">
        <f>IF(ISNUMBER(G50), $B64 * H50, "")</f>
        <v>-401.60642570280271</v>
      </c>
      <c r="J50" s="15">
        <v>24.7</v>
      </c>
      <c r="K50" s="32">
        <f t="shared" ref="K50:K53" si="20">IF(ISNUMBER(J50), (J50 - $B50) / $B50, "")</f>
        <v>-8.0321285140561964E-3</v>
      </c>
      <c r="L50" s="18">
        <f>IF(ISNUMBER(J50), $B64 * K50, "")</f>
        <v>-803.21285140561963</v>
      </c>
      <c r="M50" s="31">
        <v>24.6</v>
      </c>
      <c r="N50" s="32">
        <f t="shared" ref="N50:N53" si="21">IF(ISNUMBER(M50), (M50 - $B50) / $B50, "")</f>
        <v>-1.2048192771084223E-2</v>
      </c>
      <c r="O50" s="18">
        <f>IF(ISNUMBER(M50), $B64 * N50, "")</f>
        <v>-1204.8192771084223</v>
      </c>
      <c r="Q50" s="216"/>
      <c r="R50" s="216"/>
      <c r="S50" s="216"/>
    </row>
    <row r="51" spans="1:19" ht="17.25" customHeight="1" thickBot="1">
      <c r="A51" s="125" t="s">
        <v>202</v>
      </c>
      <c r="B51" s="126">
        <v>53</v>
      </c>
      <c r="C51" s="77">
        <v>-7.4906367E-3</v>
      </c>
      <c r="D51" s="15">
        <v>53.7</v>
      </c>
      <c r="E51" s="32">
        <f t="shared" si="18"/>
        <v>1.3207547169811375E-2</v>
      </c>
      <c r="F51" s="18">
        <f>IF(ISNUMBER(D51), $B64 * E51, "")</f>
        <v>1320.7547169811376</v>
      </c>
      <c r="G51" s="31">
        <v>53.5</v>
      </c>
      <c r="H51" s="32">
        <f t="shared" si="19"/>
        <v>9.433962264150943E-3</v>
      </c>
      <c r="I51" s="101">
        <f>IF(ISNUMBER(G51), $B64 * H51, "")</f>
        <v>943.39622641509425</v>
      </c>
      <c r="J51" s="15">
        <v>53.7</v>
      </c>
      <c r="K51" s="32">
        <f t="shared" si="20"/>
        <v>1.3207547169811375E-2</v>
      </c>
      <c r="L51" s="18">
        <f>IF(ISNUMBER(J51), $B64 * K51, "")</f>
        <v>1320.7547169811376</v>
      </c>
      <c r="M51" s="31">
        <v>53.8</v>
      </c>
      <c r="N51" s="32">
        <f t="shared" si="21"/>
        <v>1.5094339622641456E-2</v>
      </c>
      <c r="O51" s="18">
        <f>IF(ISNUMBER(M51), $B64 * N51, "")</f>
        <v>1509.4339622641455</v>
      </c>
      <c r="Q51" s="216"/>
      <c r="R51" s="216"/>
      <c r="S51" s="216"/>
    </row>
    <row r="52" spans="1:19" ht="17.25" customHeight="1" thickBot="1">
      <c r="A52" s="125" t="s">
        <v>144</v>
      </c>
      <c r="B52" s="126">
        <v>84.4</v>
      </c>
      <c r="C52" s="77">
        <v>-9.3896714000000006E-3</v>
      </c>
      <c r="D52" s="15">
        <v>84.8</v>
      </c>
      <c r="E52" s="32">
        <f t="shared" si="18"/>
        <v>4.7393364928908941E-3</v>
      </c>
      <c r="F52" s="18">
        <f>IF(ISNUMBER(D52), $B64 * E52, "")</f>
        <v>473.93364928908943</v>
      </c>
      <c r="G52" s="31">
        <v>83</v>
      </c>
      <c r="H52" s="32">
        <f t="shared" si="19"/>
        <v>-1.6587677725118551E-2</v>
      </c>
      <c r="I52" s="101">
        <f>IF(ISNUMBER(G52), $B64 * H52, "")</f>
        <v>-1658.7677725118551</v>
      </c>
      <c r="J52" s="15">
        <v>83.6</v>
      </c>
      <c r="K52" s="32">
        <f t="shared" si="20"/>
        <v>-9.4786729857821248E-3</v>
      </c>
      <c r="L52" s="18">
        <f>IF(ISNUMBER(J52), $B64 * K52, "")</f>
        <v>-947.86729857821251</v>
      </c>
      <c r="M52" s="31">
        <v>83.3</v>
      </c>
      <c r="N52" s="32">
        <f t="shared" si="21"/>
        <v>-1.3033175355450337E-2</v>
      </c>
      <c r="O52" s="18">
        <f>IF(ISNUMBER(M52), $B64 * N52, "")</f>
        <v>-1303.3175355450337</v>
      </c>
      <c r="Q52" s="33"/>
      <c r="R52" s="33"/>
    </row>
    <row r="53" spans="1:19" ht="17.25" customHeight="1" thickBot="1">
      <c r="A53" s="130" t="s">
        <v>216</v>
      </c>
      <c r="B53" s="131">
        <v>8.09</v>
      </c>
      <c r="C53" s="79">
        <v>-1.1002445E-2</v>
      </c>
      <c r="D53" s="24">
        <v>8.41</v>
      </c>
      <c r="E53" s="25">
        <f t="shared" si="18"/>
        <v>3.9555006180469754E-2</v>
      </c>
      <c r="F53" s="104">
        <f>IF(ISNUMBER(D53), $B64 * E53, "")</f>
        <v>3955.5006180469754</v>
      </c>
      <c r="G53" s="102">
        <v>8.39</v>
      </c>
      <c r="H53" s="25">
        <f t="shared" si="19"/>
        <v>3.7082818294190446E-2</v>
      </c>
      <c r="I53" s="103">
        <f>IF(ISNUMBER(G53), $B64 * H53, "")</f>
        <v>3708.2818294190447</v>
      </c>
      <c r="J53" s="24">
        <v>8.36</v>
      </c>
      <c r="K53" s="25">
        <f t="shared" si="20"/>
        <v>3.3374536464771273E-2</v>
      </c>
      <c r="L53" s="104">
        <f>IF(ISNUMBER(J53), $B64 * K53, "")</f>
        <v>3337.4536464771272</v>
      </c>
      <c r="M53" s="102">
        <v>8.2799999999999994</v>
      </c>
      <c r="N53" s="25">
        <f t="shared" si="21"/>
        <v>2.3485784919653831E-2</v>
      </c>
      <c r="O53" s="104">
        <f>IF(ISNUMBER(M53), $B64 * N53, "")</f>
        <v>2348.5784919653834</v>
      </c>
      <c r="Q53" s="217"/>
      <c r="R53" s="218"/>
      <c r="S53" s="219"/>
    </row>
    <row r="54" spans="1:19" ht="17.25" customHeight="1">
      <c r="A54" s="123" t="s">
        <v>132</v>
      </c>
      <c r="B54" s="124">
        <v>88</v>
      </c>
      <c r="C54" s="76">
        <v>-1.2345679E-2</v>
      </c>
      <c r="D54" s="13">
        <v>87</v>
      </c>
      <c r="E54" s="14">
        <f>IF(ISNUMBER(D54), (D54 - $B54) / $B54, "")</f>
        <v>-1.1363636363636364E-2</v>
      </c>
      <c r="F54" s="16">
        <f>IF(ISNUMBER(D54), $B64 * E54, "")</f>
        <v>-1136.3636363636365</v>
      </c>
      <c r="G54" s="29">
        <v>86.3</v>
      </c>
      <c r="H54" s="14">
        <f>IF(ISNUMBER(G54), (G54 - $B54) / $B54, "")</f>
        <v>-1.9318181818181849E-2</v>
      </c>
      <c r="I54" s="100">
        <f>IF(ISNUMBER(G54), $B64 * H54, "")</f>
        <v>-1931.8181818181849</v>
      </c>
      <c r="J54" s="13">
        <v>86.8</v>
      </c>
      <c r="K54" s="14">
        <f>IF(ISNUMBER(J54), (J54 - $B54) / $B54, "")</f>
        <v>-1.3636363636363669E-2</v>
      </c>
      <c r="L54" s="16">
        <f>IF(ISNUMBER(J54), $B64 * K54, "")</f>
        <v>-1363.6363636363669</v>
      </c>
      <c r="M54" s="29">
        <v>85.8</v>
      </c>
      <c r="N54" s="14">
        <f>IF(ISNUMBER(M54), (M54 - $B54) / $B54, "")</f>
        <v>-2.5000000000000033E-2</v>
      </c>
      <c r="O54" s="16">
        <f>IF(ISNUMBER(M54), $B64 * N54, "")</f>
        <v>-2500.0000000000032</v>
      </c>
      <c r="Q54" s="220"/>
      <c r="R54" s="221"/>
      <c r="S54" s="222"/>
    </row>
    <row r="55" spans="1:19" ht="17.25" customHeight="1" thickBot="1">
      <c r="A55" s="125" t="s">
        <v>72</v>
      </c>
      <c r="B55" s="126">
        <v>17.399999999999999</v>
      </c>
      <c r="C55" s="77">
        <v>-1.6949152499999998E-2</v>
      </c>
      <c r="D55" s="15">
        <v>17.899999999999999</v>
      </c>
      <c r="E55" s="32">
        <f t="shared" ref="E55:E58" si="22">IF(ISNUMBER(D55), (D55 - $B55) / $B55, "")</f>
        <v>2.8735632183908049E-2</v>
      </c>
      <c r="F55" s="18">
        <f>IF(ISNUMBER(D55), $B64 * E55, "")</f>
        <v>2873.5632183908051</v>
      </c>
      <c r="G55" s="31">
        <v>18</v>
      </c>
      <c r="H55" s="32">
        <f t="shared" ref="H55:H58" si="23">IF(ISNUMBER(G55), (G55 - $B55) / $B55, "")</f>
        <v>3.4482758620689738E-2</v>
      </c>
      <c r="I55" s="101">
        <f>IF(ISNUMBER(G55), $B64 * H55, "")</f>
        <v>3448.2758620689738</v>
      </c>
      <c r="J55" s="15">
        <v>18</v>
      </c>
      <c r="K55" s="32">
        <f t="shared" ref="K55:K58" si="24">IF(ISNUMBER(J55), (J55 - $B55) / $B55, "")</f>
        <v>3.4482758620689738E-2</v>
      </c>
      <c r="L55" s="18">
        <f>IF(ISNUMBER(J55), $B64 * K55, "")</f>
        <v>3448.2758620689738</v>
      </c>
      <c r="M55" s="31">
        <v>17.8</v>
      </c>
      <c r="N55" s="32">
        <f t="shared" ref="N55:N58" si="25">IF(ISNUMBER(M55), (M55 - $B55) / $B55, "")</f>
        <v>2.2988505747126561E-2</v>
      </c>
      <c r="O55" s="18">
        <f>IF(ISNUMBER(M55), $B64 * N55, "")</f>
        <v>2298.850574712656</v>
      </c>
      <c r="Q55" s="223"/>
      <c r="R55" s="224"/>
      <c r="S55" s="225"/>
    </row>
    <row r="56" spans="1:19" ht="17.25" customHeight="1" thickBot="1">
      <c r="A56" s="125" t="s">
        <v>122</v>
      </c>
      <c r="B56" s="126">
        <v>21.6</v>
      </c>
      <c r="C56" s="77">
        <v>-1.8181818200000002E-2</v>
      </c>
      <c r="D56" s="15">
        <v>22.3</v>
      </c>
      <c r="E56" s="32">
        <f t="shared" si="22"/>
        <v>3.2407407407407371E-2</v>
      </c>
      <c r="F56" s="18">
        <f>IF(ISNUMBER(D56), $B64 * E56, "")</f>
        <v>3240.7407407407372</v>
      </c>
      <c r="G56" s="31">
        <v>22.3</v>
      </c>
      <c r="H56" s="32">
        <f t="shared" si="23"/>
        <v>3.2407407407407371E-2</v>
      </c>
      <c r="I56" s="101">
        <f>IF(ISNUMBER(G56), $B64 * H56, "")</f>
        <v>3240.7407407407372</v>
      </c>
      <c r="J56" s="15">
        <v>22.2</v>
      </c>
      <c r="K56" s="32">
        <f t="shared" si="24"/>
        <v>2.7777777777777676E-2</v>
      </c>
      <c r="L56" s="18">
        <f>IF(ISNUMBER(J56), $B64 * K56, "")</f>
        <v>2777.7777777777674</v>
      </c>
      <c r="M56" s="31">
        <v>22</v>
      </c>
      <c r="N56" s="32">
        <f t="shared" si="25"/>
        <v>1.8518518518518452E-2</v>
      </c>
      <c r="O56" s="18">
        <f>IF(ISNUMBER(M56), $B64 * N56, "")</f>
        <v>1851.8518518518451</v>
      </c>
      <c r="Q56" s="216"/>
      <c r="R56" s="216"/>
      <c r="S56" s="216"/>
    </row>
    <row r="57" spans="1:19" ht="17.25" customHeight="1" thickBot="1">
      <c r="A57" s="125" t="s">
        <v>241</v>
      </c>
      <c r="B57" s="126">
        <v>49.2</v>
      </c>
      <c r="C57" s="77">
        <v>-1.9920318699999998E-2</v>
      </c>
      <c r="D57" s="15">
        <v>58.2</v>
      </c>
      <c r="E57" s="32">
        <f t="shared" si="22"/>
        <v>0.18292682926829268</v>
      </c>
      <c r="F57" s="18">
        <f>IF(ISNUMBER(D57), $B64 * E57, "")</f>
        <v>18292.682926829268</v>
      </c>
      <c r="G57" s="31">
        <v>57.3</v>
      </c>
      <c r="H57" s="32">
        <f t="shared" si="23"/>
        <v>0.16463414634146328</v>
      </c>
      <c r="I57" s="101">
        <f>IF(ISNUMBER(G57), $B64 * H57, "")</f>
        <v>16463.414634146327</v>
      </c>
      <c r="J57" s="15">
        <v>56.9</v>
      </c>
      <c r="K57" s="32">
        <f t="shared" si="24"/>
        <v>0.15650406504065031</v>
      </c>
      <c r="L57" s="18">
        <f>IF(ISNUMBER(J57), $B64 * K57, "")</f>
        <v>15650.406504065031</v>
      </c>
      <c r="M57" s="31">
        <v>56.9</v>
      </c>
      <c r="N57" s="32">
        <f t="shared" si="25"/>
        <v>0.15650406504065031</v>
      </c>
      <c r="O57" s="18">
        <f>IF(ISNUMBER(M57), $B64 * N57, "")</f>
        <v>15650.406504065031</v>
      </c>
      <c r="Q57" s="226"/>
      <c r="R57" s="226"/>
      <c r="S57" s="226"/>
    </row>
    <row r="58" spans="1:19" ht="17.25" customHeight="1" thickBot="1">
      <c r="A58" s="127" t="s">
        <v>235</v>
      </c>
      <c r="B58" s="128">
        <v>50.7</v>
      </c>
      <c r="C58" s="78">
        <v>-2.6871401199999999E-2</v>
      </c>
      <c r="D58" s="20">
        <v>52</v>
      </c>
      <c r="E58" s="21">
        <f t="shared" si="22"/>
        <v>2.5641025641025585E-2</v>
      </c>
      <c r="F58" s="22">
        <f>IF(ISNUMBER(D58), $B64 * E58, "")</f>
        <v>2564.1025641025585</v>
      </c>
      <c r="G58" s="30">
        <v>51.8</v>
      </c>
      <c r="H58" s="21">
        <f t="shared" si="23"/>
        <v>2.169625246548312E-2</v>
      </c>
      <c r="I58" s="105">
        <f>IF(ISNUMBER(G58), $B64 * H58, "")</f>
        <v>2169.6252465483121</v>
      </c>
      <c r="J58" s="20">
        <v>51.8</v>
      </c>
      <c r="K58" s="21">
        <f t="shared" si="24"/>
        <v>2.169625246548312E-2</v>
      </c>
      <c r="L58" s="22">
        <f>IF(ISNUMBER(J58), $B64 * K58, "")</f>
        <v>2169.6252465483121</v>
      </c>
      <c r="M58" s="30">
        <v>52</v>
      </c>
      <c r="N58" s="21">
        <f t="shared" si="25"/>
        <v>2.5641025641025585E-2</v>
      </c>
      <c r="O58" s="22">
        <f>IF(ISNUMBER(M58), $B64 * N58, "")</f>
        <v>2564.1025641025585</v>
      </c>
      <c r="Q58" s="226"/>
      <c r="R58" s="226"/>
      <c r="S58" s="226"/>
    </row>
    <row r="59" spans="1:19" ht="17.25" customHeight="1" thickBot="1">
      <c r="A59" s="125" t="s">
        <v>190</v>
      </c>
      <c r="B59" s="129">
        <v>14</v>
      </c>
      <c r="C59" s="80">
        <v>-2.77777778E-2</v>
      </c>
      <c r="D59" s="106">
        <v>14.5</v>
      </c>
      <c r="E59" s="107">
        <f>IF(ISNUMBER(D59), (D59 - $B59) / $B59, "")</f>
        <v>3.5714285714285712E-2</v>
      </c>
      <c r="F59" s="108">
        <f>IF(ISNUMBER(D59), $B64 * E59, "")</f>
        <v>3571.4285714285711</v>
      </c>
      <c r="G59" s="109">
        <v>14.5</v>
      </c>
      <c r="H59" s="107">
        <f>IF(ISNUMBER(G59), (G59 - $B59) / $B59, "")</f>
        <v>3.5714285714285712E-2</v>
      </c>
      <c r="I59" s="110">
        <f>IF(ISNUMBER(G59), $B64 * H59, "")</f>
        <v>3571.4285714285711</v>
      </c>
      <c r="J59" s="106">
        <v>14.6</v>
      </c>
      <c r="K59" s="107">
        <f>IF(ISNUMBER(J59), (J59 - $B59) / $B59, "")</f>
        <v>4.285714285714283E-2</v>
      </c>
      <c r="L59" s="108">
        <f>IF(ISNUMBER(J59), $B64 * K59, "")</f>
        <v>4285.7142857142826</v>
      </c>
      <c r="M59" s="109">
        <v>14.4</v>
      </c>
      <c r="N59" s="107">
        <f>IF(ISNUMBER(M59), (M59 - $B59) / $B59, "")</f>
        <v>2.8571428571428598E-2</v>
      </c>
      <c r="O59" s="108">
        <f>IF(ISNUMBER(M59), $B64 * N59, "")</f>
        <v>2857.1428571428596</v>
      </c>
      <c r="Q59" s="216"/>
      <c r="R59" s="216"/>
      <c r="S59" s="216"/>
    </row>
    <row r="60" spans="1:19" ht="17.25" customHeight="1" thickBot="1">
      <c r="A60" s="125" t="s">
        <v>239</v>
      </c>
      <c r="B60" s="126">
        <v>69.3</v>
      </c>
      <c r="C60" s="77">
        <v>-2.8050490899999999E-2</v>
      </c>
      <c r="D60" s="15">
        <v>72.2</v>
      </c>
      <c r="E60" s="32">
        <f t="shared" ref="E60:E63" si="26">IF(ISNUMBER(D60), (D60 - $B60) / $B60, "")</f>
        <v>4.1847041847041931E-2</v>
      </c>
      <c r="F60" s="18">
        <f>IF(ISNUMBER(D60), $B64 * E60, "")</f>
        <v>4184.7041847041928</v>
      </c>
      <c r="G60" s="31">
        <v>71.900000000000006</v>
      </c>
      <c r="H60" s="32">
        <f t="shared" ref="H60:H63" si="27">IF(ISNUMBER(G60), (G60 - $B60) / $B60, "")</f>
        <v>3.7518037518037645E-2</v>
      </c>
      <c r="I60" s="101">
        <f>IF(ISNUMBER(G60), $B64 * H60, "")</f>
        <v>3751.8037518037645</v>
      </c>
      <c r="J60" s="15">
        <v>71.900000000000006</v>
      </c>
      <c r="K60" s="32">
        <f t="shared" ref="K60:K63" si="28">IF(ISNUMBER(J60), (J60 - $B60) / $B60, "")</f>
        <v>3.7518037518037645E-2</v>
      </c>
      <c r="L60" s="18">
        <f>IF(ISNUMBER(J60), $B64 * K60, "")</f>
        <v>3751.8037518037645</v>
      </c>
      <c r="M60" s="31">
        <v>71.8</v>
      </c>
      <c r="N60" s="32">
        <f t="shared" ref="N60:N63" si="29">IF(ISNUMBER(M60), (M60 - $B60) / $B60, "")</f>
        <v>3.6075036075036079E-2</v>
      </c>
      <c r="O60" s="18">
        <f>IF(ISNUMBER(M60), $B64 * N60, "")</f>
        <v>3607.5036075036078</v>
      </c>
      <c r="Q60" s="216"/>
      <c r="R60" s="216"/>
      <c r="S60" s="216"/>
    </row>
    <row r="61" spans="1:19" ht="17.25" customHeight="1" thickBot="1">
      <c r="A61" s="125" t="s">
        <v>150</v>
      </c>
      <c r="B61" s="126">
        <v>8.89</v>
      </c>
      <c r="C61" s="77">
        <v>-3.0534351099999999E-2</v>
      </c>
      <c r="D61" s="15">
        <v>9.58</v>
      </c>
      <c r="E61" s="32">
        <f t="shared" si="26"/>
        <v>7.7615298087738968E-2</v>
      </c>
      <c r="F61" s="18">
        <f>IF(ISNUMBER(D61), $B64 * E61, "")</f>
        <v>7761.5298087738965</v>
      </c>
      <c r="G61" s="31">
        <v>9.41</v>
      </c>
      <c r="H61" s="32">
        <f t="shared" si="27"/>
        <v>5.8492688413948203E-2</v>
      </c>
      <c r="I61" s="101">
        <f>IF(ISNUMBER(G61), $B64 * H61, "")</f>
        <v>5849.2688413948199</v>
      </c>
      <c r="J61" s="15">
        <v>9.44</v>
      </c>
      <c r="K61" s="32">
        <f t="shared" si="28"/>
        <v>6.1867266591675914E-2</v>
      </c>
      <c r="L61" s="18">
        <f>IF(ISNUMBER(J61), $B64 * K61, "")</f>
        <v>6186.7266591675916</v>
      </c>
      <c r="M61" s="31">
        <v>9.4</v>
      </c>
      <c r="N61" s="32">
        <f t="shared" si="29"/>
        <v>5.7367829021372302E-2</v>
      </c>
      <c r="O61" s="18">
        <f>IF(ISNUMBER(M61), $B64 * N61, "")</f>
        <v>5736.7829021372299</v>
      </c>
      <c r="Q61" s="216"/>
      <c r="R61" s="216"/>
      <c r="S61" s="216"/>
    </row>
    <row r="62" spans="1:19" ht="17.25" customHeight="1">
      <c r="A62" s="125" t="s">
        <v>208</v>
      </c>
      <c r="B62" s="126">
        <v>8.8699999999999992</v>
      </c>
      <c r="C62" s="77">
        <v>-3.3769063199999998E-2</v>
      </c>
      <c r="D62" s="15">
        <v>9.43</v>
      </c>
      <c r="E62" s="32">
        <f t="shared" si="26"/>
        <v>6.3134160090191724E-2</v>
      </c>
      <c r="F62" s="18">
        <f>IF(ISNUMBER(D62), $B64 * E62, "")</f>
        <v>6313.4160090191726</v>
      </c>
      <c r="G62" s="31">
        <v>9.5</v>
      </c>
      <c r="H62" s="32">
        <f t="shared" si="27"/>
        <v>7.1025930101465712E-2</v>
      </c>
      <c r="I62" s="101">
        <f>IF(ISNUMBER(G62), $B64 * H62, "")</f>
        <v>7102.593010146571</v>
      </c>
      <c r="J62" s="15">
        <v>9.51</v>
      </c>
      <c r="K62" s="32">
        <f t="shared" si="28"/>
        <v>7.215332581736196E-2</v>
      </c>
      <c r="L62" s="18">
        <f>IF(ISNUMBER(J62), $B64 * K62, "")</f>
        <v>7215.3325817361956</v>
      </c>
      <c r="M62" s="31">
        <v>9.44</v>
      </c>
      <c r="N62" s="32">
        <f t="shared" si="29"/>
        <v>6.4261555806087972E-2</v>
      </c>
      <c r="O62" s="18">
        <f>IF(ISNUMBER(M62), $B64 * N62, "")</f>
        <v>6426.1555806087972</v>
      </c>
      <c r="Q62" s="205"/>
      <c r="R62" s="206"/>
      <c r="S62" s="207"/>
    </row>
    <row r="63" spans="1:19" ht="17.25" customHeight="1" thickBot="1">
      <c r="A63" s="130" t="s">
        <v>210</v>
      </c>
      <c r="B63" s="131">
        <v>8.81</v>
      </c>
      <c r="C63" s="79">
        <v>-3.39912281E-2</v>
      </c>
      <c r="D63" s="24">
        <v>9.58</v>
      </c>
      <c r="E63" s="25">
        <f t="shared" si="26"/>
        <v>8.7400681044267819E-2</v>
      </c>
      <c r="F63" s="104">
        <f>IF(ISNUMBER(D63), $B64 * E63, "")</f>
        <v>8740.0681044267822</v>
      </c>
      <c r="G63" s="102">
        <v>9.75</v>
      </c>
      <c r="H63" s="25">
        <f t="shared" si="27"/>
        <v>0.10669693530079449</v>
      </c>
      <c r="I63" s="103">
        <f>IF(ISNUMBER(G63), $B64 * H63, "")</f>
        <v>10669.693530079448</v>
      </c>
      <c r="J63" s="24">
        <v>9.93</v>
      </c>
      <c r="K63" s="25">
        <f t="shared" si="28"/>
        <v>0.12712826333711683</v>
      </c>
      <c r="L63" s="104">
        <f>IF(ISNUMBER(J63), $B64 * K63, "")</f>
        <v>12712.826333711682</v>
      </c>
      <c r="M63" s="102">
        <v>9.8800000000000008</v>
      </c>
      <c r="N63" s="25">
        <f t="shared" si="29"/>
        <v>0.1214528944381385</v>
      </c>
      <c r="O63" s="104">
        <f>IF(ISNUMBER(M63), $B64 * N63, "")</f>
        <v>12145.28944381385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3.2656629462232925E-2</v>
      </c>
      <c r="F64" s="28">
        <f>SUM(F44:F63)</f>
        <v>65313.258924465874</v>
      </c>
      <c r="G64" s="26" t="s">
        <v>272</v>
      </c>
      <c r="H64" s="27">
        <f>IF(COUNT(H44:H63), SUM(H44:H63) / COUNT(H44:H63), 0)</f>
        <v>2.8946381450803312E-2</v>
      </c>
      <c r="I64" s="28">
        <f>SUM(I44:I63)</f>
        <v>57892.76290160662</v>
      </c>
      <c r="J64" s="26" t="s">
        <v>272</v>
      </c>
      <c r="K64" s="27">
        <f>IF(COUNT(K44:K63), SUM(K44:K63) / COUNT(K44:K63), 0)</f>
        <v>3.3233934777307739E-2</v>
      </c>
      <c r="L64" s="28">
        <f>SUM(L44:L63)</f>
        <v>66467.869554615507</v>
      </c>
      <c r="M64" s="26" t="s">
        <v>272</v>
      </c>
      <c r="N64" s="27">
        <f>IF(COUNT(N44:N63), SUM(N44:N63) / COUNT(N44:N63), 0)</f>
        <v>2.5570830556580059E-2</v>
      </c>
      <c r="O64" s="28">
        <f>SUM(O44:O63)</f>
        <v>51141.661113160124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93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2021-07-10(토) 오전 00:00</v>
      </c>
      <c r="C69" s="268"/>
      <c r="D69" s="240" t="str">
        <f>TEXT($G$1, "[$-ko-KR]yyyy-mm-dd(ddd) ") &amp; "오후 14:00"</f>
        <v>2021-07-10(토) 오후 14:00</v>
      </c>
      <c r="E69" s="241"/>
      <c r="F69" s="242"/>
      <c r="G69" s="240" t="str">
        <f>TEXT($G$1, "[$-ko-KR]yyyy-mm-dd(ddd) ") &amp; "오후 19:00"</f>
        <v>2021-07-10(토) 오후 19:00</v>
      </c>
      <c r="H69" s="241"/>
      <c r="I69" s="242"/>
      <c r="J69" s="240" t="str">
        <f>TEXT($G$1, "[$-ko-KR]yyyy-mm-dd(ddd) ") &amp; "오후 21:00"</f>
        <v>2021-07-10(토) 오후 21:00</v>
      </c>
      <c r="K69" s="241"/>
      <c r="L69" s="242"/>
      <c r="M69" s="240" t="str">
        <f>TEXT($G$1+1, "[$-ko-KR]yyyy-mm-dd(ddd) ") &amp; "오전 00:00"</f>
        <v>2021-07-11(일)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4" t="s">
        <v>58</v>
      </c>
      <c r="H70" s="195" t="s">
        <v>269</v>
      </c>
      <c r="I70" s="19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166</v>
      </c>
      <c r="B71" s="124">
        <v>130</v>
      </c>
      <c r="C71" s="76">
        <v>0.10169491529999999</v>
      </c>
      <c r="D71" s="13">
        <v>136</v>
      </c>
      <c r="E71" s="14">
        <f>IF(ISNUMBER(D71), (D71 - $B71) / $B71, "")</f>
        <v>4.6153846153846156E-2</v>
      </c>
      <c r="F71" s="16">
        <f>IF(ISNUMBER(D71), $B91 * E71, "")</f>
        <v>4615.3846153846152</v>
      </c>
      <c r="G71" s="29">
        <v>138</v>
      </c>
      <c r="H71" s="14">
        <f>IF(ISNUMBER(G71), (G71 - $B71) / $B71, "")</f>
        <v>6.1538461538461542E-2</v>
      </c>
      <c r="I71" s="100">
        <f>IF(ISNUMBER(G71), $B91 * H71, "")</f>
        <v>6153.8461538461543</v>
      </c>
      <c r="J71" s="13">
        <v>138</v>
      </c>
      <c r="K71" s="14">
        <f>IF(ISNUMBER(J71), (J71 - $B71) / $B71, "")</f>
        <v>6.1538461538461542E-2</v>
      </c>
      <c r="L71" s="16">
        <f>IF(ISNUMBER(J71), $B91 * K71, "")</f>
        <v>6153.8461538461543</v>
      </c>
      <c r="M71" s="29">
        <v>138</v>
      </c>
      <c r="N71" s="14">
        <f>IF(ISNUMBER(M71), (M71 - $B71) / $B71, "")</f>
        <v>6.1538461538461542E-2</v>
      </c>
      <c r="O71" s="16">
        <f>IF(ISNUMBER(M71), $B91 * N71, "")</f>
        <v>6153.8461538461543</v>
      </c>
      <c r="Q71" s="226"/>
      <c r="R71" s="226"/>
      <c r="S71" s="226"/>
    </row>
    <row r="72" spans="1:19" ht="17.25" thickBot="1">
      <c r="A72" s="125" t="s">
        <v>228</v>
      </c>
      <c r="B72" s="126">
        <v>309</v>
      </c>
      <c r="C72" s="77">
        <v>8.4210526300000005E-2</v>
      </c>
      <c r="D72" s="15">
        <v>302</v>
      </c>
      <c r="E72" s="32">
        <f t="shared" ref="E72:E75" si="30">IF(ISNUMBER(D72), (D72 - $B72) / $B72, "")</f>
        <v>-2.2653721682847898E-2</v>
      </c>
      <c r="F72" s="18">
        <f>IF(ISNUMBER(D72), $B91 * E72, "")</f>
        <v>-2265.37216828479</v>
      </c>
      <c r="G72" s="31">
        <v>299</v>
      </c>
      <c r="H72" s="32">
        <f t="shared" ref="H72:H75" si="31">IF(ISNUMBER(G72), (G72 - $B72) / $B72, "")</f>
        <v>-3.2362459546925564E-2</v>
      </c>
      <c r="I72" s="101">
        <f>IF(ISNUMBER(G72), $B91 * H72, "")</f>
        <v>-3236.2459546925566</v>
      </c>
      <c r="J72" s="15">
        <v>299</v>
      </c>
      <c r="K72" s="32">
        <f t="shared" ref="K72:K75" si="32">IF(ISNUMBER(J72), (J72 - $B72) / $B72, "")</f>
        <v>-3.2362459546925564E-2</v>
      </c>
      <c r="L72" s="18">
        <f>IF(ISNUMBER(J72), $B91 * K72, "")</f>
        <v>-3236.2459546925566</v>
      </c>
      <c r="M72" s="31">
        <v>298</v>
      </c>
      <c r="N72" s="32">
        <f t="shared" ref="N72:N75" si="33">IF(ISNUMBER(M72), (M72 - $B72) / $B72, "")</f>
        <v>-3.5598705501618123E-2</v>
      </c>
      <c r="O72" s="18">
        <f>IF(ISNUMBER(M72), $B91 * N72, "")</f>
        <v>-3559.8705501618124</v>
      </c>
      <c r="Q72" s="226"/>
      <c r="R72" s="226"/>
      <c r="S72" s="226"/>
    </row>
    <row r="73" spans="1:19" ht="17.25" thickBot="1">
      <c r="A73" s="125" t="s">
        <v>267</v>
      </c>
      <c r="B73" s="126">
        <v>261</v>
      </c>
      <c r="C73" s="77">
        <v>6.0975609799999997E-2</v>
      </c>
      <c r="D73" s="15">
        <v>259</v>
      </c>
      <c r="E73" s="32">
        <f t="shared" si="30"/>
        <v>-7.6628352490421452E-3</v>
      </c>
      <c r="F73" s="18">
        <f>IF(ISNUMBER(D73), $B91 * E73, "")</f>
        <v>-766.28352490421457</v>
      </c>
      <c r="G73" s="31">
        <v>255</v>
      </c>
      <c r="H73" s="32">
        <f t="shared" si="31"/>
        <v>-2.2988505747126436E-2</v>
      </c>
      <c r="I73" s="101">
        <f>IF(ISNUMBER(G73), $B91 * H73, "")</f>
        <v>-2298.8505747126437</v>
      </c>
      <c r="J73" s="15">
        <v>256</v>
      </c>
      <c r="K73" s="32">
        <f t="shared" si="32"/>
        <v>-1.9157088122605363E-2</v>
      </c>
      <c r="L73" s="18">
        <f>IF(ISNUMBER(J73), $B91 * K73, "")</f>
        <v>-1915.7088122605362</v>
      </c>
      <c r="M73" s="31">
        <v>254</v>
      </c>
      <c r="N73" s="32">
        <f t="shared" si="33"/>
        <v>-2.681992337164751E-2</v>
      </c>
      <c r="O73" s="18">
        <f>IF(ISNUMBER(M73), $B91 * N73, "")</f>
        <v>-2681.992337164751</v>
      </c>
      <c r="Q73" s="216"/>
      <c r="R73" s="216"/>
      <c r="S73" s="216"/>
    </row>
    <row r="74" spans="1:19" ht="17.25" thickBot="1">
      <c r="A74" s="125" t="s">
        <v>214</v>
      </c>
      <c r="B74" s="126">
        <v>240</v>
      </c>
      <c r="C74" s="77">
        <v>3.8961039000000003E-2</v>
      </c>
      <c r="D74" s="15">
        <v>239</v>
      </c>
      <c r="E74" s="32">
        <f t="shared" si="30"/>
        <v>-4.1666666666666666E-3</v>
      </c>
      <c r="F74" s="18">
        <f>IF(ISNUMBER(D74), $B91 * E74, "")</f>
        <v>-416.66666666666669</v>
      </c>
      <c r="G74" s="31">
        <v>235</v>
      </c>
      <c r="H74" s="32">
        <f t="shared" si="31"/>
        <v>-2.0833333333333332E-2</v>
      </c>
      <c r="I74" s="101">
        <f>IF(ISNUMBER(G74), $B91 * H74, "")</f>
        <v>-2083.333333333333</v>
      </c>
      <c r="J74" s="15">
        <v>237</v>
      </c>
      <c r="K74" s="32">
        <f t="shared" si="32"/>
        <v>-1.2500000000000001E-2</v>
      </c>
      <c r="L74" s="18">
        <f>IF(ISNUMBER(J74), $B91 * K74, "")</f>
        <v>-1250</v>
      </c>
      <c r="M74" s="31">
        <v>238</v>
      </c>
      <c r="N74" s="32">
        <f t="shared" si="33"/>
        <v>-8.3333333333333332E-3</v>
      </c>
      <c r="O74" s="18">
        <f>IF(ISNUMBER(M74), $B91 * N74, "")</f>
        <v>-833.33333333333337</v>
      </c>
      <c r="Q74" s="216"/>
      <c r="R74" s="216"/>
      <c r="S74" s="216"/>
    </row>
    <row r="75" spans="1:19" ht="17.25" thickBot="1">
      <c r="A75" s="127" t="s">
        <v>220</v>
      </c>
      <c r="B75" s="128">
        <v>166</v>
      </c>
      <c r="C75" s="78">
        <v>3.7499999999999999E-2</v>
      </c>
      <c r="D75" s="20">
        <v>166</v>
      </c>
      <c r="E75" s="21">
        <f t="shared" si="30"/>
        <v>0</v>
      </c>
      <c r="F75" s="22">
        <f>IF(ISNUMBER(D75), $B91 * E75, "")</f>
        <v>0</v>
      </c>
      <c r="G75" s="30">
        <v>168</v>
      </c>
      <c r="H75" s="21">
        <f t="shared" si="31"/>
        <v>1.2048192771084338E-2</v>
      </c>
      <c r="I75" s="105">
        <f>IF(ISNUMBER(G75), $B91 * H75, "")</f>
        <v>1204.8192771084339</v>
      </c>
      <c r="J75" s="20">
        <v>169</v>
      </c>
      <c r="K75" s="21">
        <f t="shared" si="32"/>
        <v>1.8072289156626505E-2</v>
      </c>
      <c r="L75" s="22">
        <f>IF(ISNUMBER(J75), $B91 * K75, "")</f>
        <v>1807.2289156626505</v>
      </c>
      <c r="M75" s="30">
        <v>169</v>
      </c>
      <c r="N75" s="21">
        <f t="shared" si="33"/>
        <v>1.8072289156626505E-2</v>
      </c>
      <c r="O75" s="22">
        <f>IF(ISNUMBER(M75), $B91 * N75, "")</f>
        <v>1807.2289156626505</v>
      </c>
      <c r="Q75" s="216"/>
      <c r="R75" s="216"/>
      <c r="S75" s="216"/>
    </row>
    <row r="76" spans="1:19" ht="17.25" thickBot="1">
      <c r="A76" s="125" t="s">
        <v>110</v>
      </c>
      <c r="B76" s="129">
        <v>114</v>
      </c>
      <c r="C76" s="80">
        <v>3.6363636400000003E-2</v>
      </c>
      <c r="D76" s="106">
        <v>115</v>
      </c>
      <c r="E76" s="107">
        <f>IF(ISNUMBER(D76), (D76 - $B76) / $B76, "")</f>
        <v>8.771929824561403E-3</v>
      </c>
      <c r="F76" s="108">
        <f>IF(ISNUMBER(D76), $B91 * E76, "")</f>
        <v>877.19298245614027</v>
      </c>
      <c r="G76" s="109">
        <v>118</v>
      </c>
      <c r="H76" s="107">
        <f>IF(ISNUMBER(G76), (G76 - $B76) / $B76, "")</f>
        <v>3.5087719298245612E-2</v>
      </c>
      <c r="I76" s="110">
        <f>IF(ISNUMBER(G76), $B91 * H76, "")</f>
        <v>3508.7719298245611</v>
      </c>
      <c r="J76" s="106">
        <v>118</v>
      </c>
      <c r="K76" s="107">
        <f>IF(ISNUMBER(J76), (J76 - $B76) / $B76, "")</f>
        <v>3.5087719298245612E-2</v>
      </c>
      <c r="L76" s="108">
        <f>IF(ISNUMBER(J76), $B91 * K76, "")</f>
        <v>3508.7719298245611</v>
      </c>
      <c r="M76" s="109">
        <v>119</v>
      </c>
      <c r="N76" s="107">
        <f>IF(ISNUMBER(M76), (M76 - $B76) / $B76, "")</f>
        <v>4.3859649122807015E-2</v>
      </c>
      <c r="O76" s="108">
        <f>IF(ISNUMBER(M76), $B91 * N76, "")</f>
        <v>4385.9649122807014</v>
      </c>
      <c r="Q76" s="216"/>
      <c r="R76" s="216"/>
      <c r="S76" s="216"/>
    </row>
    <row r="77" spans="1:19" ht="17.25" thickBot="1">
      <c r="A77" s="125" t="s">
        <v>255</v>
      </c>
      <c r="B77" s="126">
        <v>193</v>
      </c>
      <c r="C77" s="77">
        <v>3.2085561499999998E-2</v>
      </c>
      <c r="D77" s="15">
        <v>192</v>
      </c>
      <c r="E77" s="32">
        <f t="shared" ref="E77:E80" si="34">IF(ISNUMBER(D77), (D77 - $B77) / $B77, "")</f>
        <v>-5.1813471502590676E-3</v>
      </c>
      <c r="F77" s="18">
        <f>IF(ISNUMBER(D77), $B91 * E77, "")</f>
        <v>-518.13471502590676</v>
      </c>
      <c r="G77" s="31">
        <v>188</v>
      </c>
      <c r="H77" s="32">
        <f t="shared" ref="H77:H80" si="35">IF(ISNUMBER(G77), (G77 - $B77) / $B77, "")</f>
        <v>-2.5906735751295335E-2</v>
      </c>
      <c r="I77" s="101">
        <f>IF(ISNUMBER(G77), $B91 * H77, "")</f>
        <v>-2590.6735751295337</v>
      </c>
      <c r="J77" s="15">
        <v>188</v>
      </c>
      <c r="K77" s="32">
        <f t="shared" ref="K77:K80" si="36">IF(ISNUMBER(J77), (J77 - $B77) / $B77, "")</f>
        <v>-2.5906735751295335E-2</v>
      </c>
      <c r="L77" s="18">
        <f>IF(ISNUMBER(J77), $B91 * K77, "")</f>
        <v>-2590.6735751295337</v>
      </c>
      <c r="M77" s="31">
        <v>189</v>
      </c>
      <c r="N77" s="32">
        <f t="shared" ref="N77:N80" si="37">IF(ISNUMBER(M77), (M77 - $B77) / $B77, "")</f>
        <v>-2.072538860103627E-2</v>
      </c>
      <c r="O77" s="18">
        <f>IF(ISNUMBER(M77), $B91 * N77, "")</f>
        <v>-2072.538860103627</v>
      </c>
      <c r="Q77" s="216"/>
      <c r="R77" s="216"/>
      <c r="S77" s="216"/>
    </row>
    <row r="78" spans="1:19" ht="17.25" thickBot="1">
      <c r="A78" s="125" t="s">
        <v>218</v>
      </c>
      <c r="B78" s="126">
        <v>101</v>
      </c>
      <c r="C78" s="77">
        <v>2.85132383E-2</v>
      </c>
      <c r="D78" s="15">
        <v>101</v>
      </c>
      <c r="E78" s="32">
        <f t="shared" si="34"/>
        <v>0</v>
      </c>
      <c r="F78" s="18">
        <f>IF(ISNUMBER(D78), $B91 * E78, "")</f>
        <v>0</v>
      </c>
      <c r="G78" s="31">
        <v>101</v>
      </c>
      <c r="H78" s="32">
        <f t="shared" si="35"/>
        <v>0</v>
      </c>
      <c r="I78" s="101">
        <f>IF(ISNUMBER(G78), $B91 * H78, "")</f>
        <v>0</v>
      </c>
      <c r="J78" s="15">
        <v>100</v>
      </c>
      <c r="K78" s="32">
        <f t="shared" si="36"/>
        <v>-9.9009900990099011E-3</v>
      </c>
      <c r="L78" s="18">
        <f>IF(ISNUMBER(J78), $B91 * K78, "")</f>
        <v>-990.09900990099015</v>
      </c>
      <c r="M78" s="31">
        <v>102</v>
      </c>
      <c r="N78" s="32">
        <f t="shared" si="37"/>
        <v>9.9009900990099011E-3</v>
      </c>
      <c r="O78" s="18">
        <f>IF(ISNUMBER(M78), $B91 * N78, "")</f>
        <v>990.09900990099015</v>
      </c>
      <c r="Q78" s="216"/>
      <c r="R78" s="216"/>
      <c r="S78" s="216"/>
    </row>
    <row r="79" spans="1:19" ht="17.25" thickBot="1">
      <c r="A79" s="125" t="s">
        <v>61</v>
      </c>
      <c r="B79" s="126">
        <v>784</v>
      </c>
      <c r="C79" s="77">
        <v>2.6178010500000001E-2</v>
      </c>
      <c r="D79" s="15">
        <v>856</v>
      </c>
      <c r="E79" s="32">
        <f t="shared" si="34"/>
        <v>9.1836734693877556E-2</v>
      </c>
      <c r="F79" s="18">
        <f>IF(ISNUMBER(D79), $B91 * E79, "")</f>
        <v>9183.6734693877552</v>
      </c>
      <c r="G79" s="31">
        <v>863</v>
      </c>
      <c r="H79" s="32">
        <f t="shared" si="35"/>
        <v>0.10076530612244898</v>
      </c>
      <c r="I79" s="101">
        <f>IF(ISNUMBER(G79), $B91 * H79, "")</f>
        <v>10076.530612244898</v>
      </c>
      <c r="J79" s="15">
        <v>873</v>
      </c>
      <c r="K79" s="32">
        <f t="shared" si="36"/>
        <v>0.11352040816326531</v>
      </c>
      <c r="L79" s="18">
        <f>IF(ISNUMBER(J79), $B91 * K79, "")</f>
        <v>11352.040816326531</v>
      </c>
      <c r="M79" s="31">
        <v>916</v>
      </c>
      <c r="N79" s="32">
        <f t="shared" si="37"/>
        <v>0.1683673469387755</v>
      </c>
      <c r="O79" s="18">
        <f>IF(ISNUMBER(M79), $B91 * N79, "")</f>
        <v>16836.734693877552</v>
      </c>
      <c r="Q79" s="33"/>
      <c r="R79" s="33"/>
    </row>
    <row r="80" spans="1:19" ht="17.25" thickBot="1">
      <c r="A80" s="130" t="s">
        <v>54</v>
      </c>
      <c r="B80" s="131">
        <v>209</v>
      </c>
      <c r="C80" s="79">
        <v>2.4509803899999998E-2</v>
      </c>
      <c r="D80" s="24">
        <v>203</v>
      </c>
      <c r="E80" s="25">
        <f t="shared" si="34"/>
        <v>-2.8708133971291867E-2</v>
      </c>
      <c r="F80" s="104">
        <f>IF(ISNUMBER(D80), $B91 * E80, "")</f>
        <v>-2870.8133971291868</v>
      </c>
      <c r="G80" s="102">
        <v>200</v>
      </c>
      <c r="H80" s="25">
        <f t="shared" si="35"/>
        <v>-4.3062200956937802E-2</v>
      </c>
      <c r="I80" s="103">
        <f>IF(ISNUMBER(G80), $B91 * H80, "")</f>
        <v>-4306.2200956937804</v>
      </c>
      <c r="J80" s="24">
        <v>201</v>
      </c>
      <c r="K80" s="25">
        <f t="shared" si="36"/>
        <v>-3.8277511961722487E-2</v>
      </c>
      <c r="L80" s="104">
        <f>IF(ISNUMBER(J80), $B91 * K80, "")</f>
        <v>-3827.7511961722485</v>
      </c>
      <c r="M80" s="102">
        <v>200</v>
      </c>
      <c r="N80" s="25">
        <f t="shared" si="37"/>
        <v>-4.3062200956937802E-2</v>
      </c>
      <c r="O80" s="104">
        <f>IF(ISNUMBER(M80), $B91 * N80, "")</f>
        <v>-4306.2200956937804</v>
      </c>
      <c r="Q80" s="217"/>
      <c r="R80" s="218"/>
      <c r="S80" s="219"/>
    </row>
    <row r="81" spans="1:19">
      <c r="A81" s="123" t="s">
        <v>222</v>
      </c>
      <c r="B81" s="124">
        <v>103</v>
      </c>
      <c r="C81" s="76">
        <v>1.9801980199999999E-2</v>
      </c>
      <c r="D81" s="13">
        <v>110</v>
      </c>
      <c r="E81" s="14">
        <f>IF(ISNUMBER(D81), (D81 - $B81) / $B81, "")</f>
        <v>6.7961165048543687E-2</v>
      </c>
      <c r="F81" s="16">
        <f>IF(ISNUMBER(D81), $B91 * E81, "")</f>
        <v>6796.1165048543689</v>
      </c>
      <c r="G81" s="29">
        <v>107</v>
      </c>
      <c r="H81" s="14">
        <f>IF(ISNUMBER(G81), (G81 - $B81) / $B81, "")</f>
        <v>3.8834951456310676E-2</v>
      </c>
      <c r="I81" s="100">
        <f>IF(ISNUMBER(G81), $B91 * H81, "")</f>
        <v>3883.4951456310678</v>
      </c>
      <c r="J81" s="13">
        <v>107</v>
      </c>
      <c r="K81" s="14">
        <f>IF(ISNUMBER(J81), (J81 - $B81) / $B81, "")</f>
        <v>3.8834951456310676E-2</v>
      </c>
      <c r="L81" s="16">
        <f>IF(ISNUMBER(J81), $B91 * K81, "")</f>
        <v>3883.4951456310678</v>
      </c>
      <c r="M81" s="29">
        <v>107</v>
      </c>
      <c r="N81" s="14">
        <f>IF(ISNUMBER(M81), (M81 - $B81) / $B81, "")</f>
        <v>3.8834951456310676E-2</v>
      </c>
      <c r="O81" s="16">
        <f>IF(ISNUMBER(M81), $B91 * N81, "")</f>
        <v>3883.4951456310678</v>
      </c>
      <c r="Q81" s="220"/>
      <c r="R81" s="221"/>
      <c r="S81" s="222"/>
    </row>
    <row r="82" spans="1:19" ht="17.25" thickBot="1">
      <c r="A82" s="125" t="s">
        <v>90</v>
      </c>
      <c r="B82" s="126">
        <v>751</v>
      </c>
      <c r="C82" s="77">
        <v>1.48648649E-2</v>
      </c>
      <c r="D82" s="15">
        <v>746</v>
      </c>
      <c r="E82" s="32">
        <f t="shared" ref="E82:E85" si="38">IF(ISNUMBER(D82), (D82 - $B82) / $B82, "")</f>
        <v>-6.6577896138482022E-3</v>
      </c>
      <c r="F82" s="18">
        <f>IF(ISNUMBER(D82), $B91 * E82, "")</f>
        <v>-665.77896138482026</v>
      </c>
      <c r="G82" s="31">
        <v>735</v>
      </c>
      <c r="H82" s="32">
        <f t="shared" ref="H82:H85" si="39">IF(ISNUMBER(G82), (G82 - $B82) / $B82, "")</f>
        <v>-2.1304926764314249E-2</v>
      </c>
      <c r="I82" s="101">
        <f>IF(ISNUMBER(G82), $B91 * H82, "")</f>
        <v>-2130.492676431425</v>
      </c>
      <c r="J82" s="15">
        <v>739</v>
      </c>
      <c r="K82" s="32">
        <f t="shared" ref="K82:K85" si="40">IF(ISNUMBER(J82), (J82 - $B82) / $B82, "")</f>
        <v>-1.5978695073235686E-2</v>
      </c>
      <c r="L82" s="18">
        <f>IF(ISNUMBER(J82), $B91 * K82, "")</f>
        <v>-1597.8695073235685</v>
      </c>
      <c r="M82" s="31">
        <v>737</v>
      </c>
      <c r="N82" s="32">
        <f t="shared" ref="N82:N85" si="41">IF(ISNUMBER(M82), (M82 - $B82) / $B82, "")</f>
        <v>-1.8641810918774968E-2</v>
      </c>
      <c r="O82" s="18">
        <f>IF(ISNUMBER(M82), $B91 * N82, "")</f>
        <v>-1864.1810918774968</v>
      </c>
      <c r="Q82" s="223"/>
      <c r="R82" s="224"/>
      <c r="S82" s="225"/>
    </row>
    <row r="83" spans="1:19" ht="17.25" thickBot="1">
      <c r="A83" s="125" t="s">
        <v>118</v>
      </c>
      <c r="B83" s="126">
        <v>141</v>
      </c>
      <c r="C83" s="77">
        <v>1.43884892E-2</v>
      </c>
      <c r="D83" s="15">
        <v>140</v>
      </c>
      <c r="E83" s="32">
        <f t="shared" si="38"/>
        <v>-7.0921985815602835E-3</v>
      </c>
      <c r="F83" s="18">
        <f>IF(ISNUMBER(D83), $B91 * E83, "")</f>
        <v>-709.21985815602841</v>
      </c>
      <c r="G83" s="31">
        <v>139</v>
      </c>
      <c r="H83" s="32">
        <f t="shared" si="39"/>
        <v>-1.4184397163120567E-2</v>
      </c>
      <c r="I83" s="101">
        <f>IF(ISNUMBER(G83), $B91 * H83, "")</f>
        <v>-1418.4397163120568</v>
      </c>
      <c r="J83" s="15">
        <v>140</v>
      </c>
      <c r="K83" s="32">
        <f t="shared" si="40"/>
        <v>-7.0921985815602835E-3</v>
      </c>
      <c r="L83" s="18">
        <f>IF(ISNUMBER(J83), $B91 * K83, "")</f>
        <v>-709.21985815602841</v>
      </c>
      <c r="M83" s="31">
        <v>140</v>
      </c>
      <c r="N83" s="32">
        <f t="shared" si="41"/>
        <v>-7.0921985815602835E-3</v>
      </c>
      <c r="O83" s="18">
        <f>IF(ISNUMBER(M83), $B91 * N83, "")</f>
        <v>-709.21985815602841</v>
      </c>
      <c r="Q83" s="216"/>
      <c r="R83" s="216"/>
      <c r="S83" s="216"/>
    </row>
    <row r="84" spans="1:19" ht="17.25" thickBot="1">
      <c r="A84" s="125" t="s">
        <v>174</v>
      </c>
      <c r="B84" s="126">
        <v>215</v>
      </c>
      <c r="C84" s="77">
        <v>9.3896714000000006E-3</v>
      </c>
      <c r="D84" s="15">
        <v>220</v>
      </c>
      <c r="E84" s="32">
        <f t="shared" si="38"/>
        <v>2.3255813953488372E-2</v>
      </c>
      <c r="F84" s="18">
        <f>IF(ISNUMBER(D84), $B91 * E84, "")</f>
        <v>2325.5813953488373</v>
      </c>
      <c r="G84" s="31">
        <v>214</v>
      </c>
      <c r="H84" s="32">
        <f t="shared" si="39"/>
        <v>-4.6511627906976744E-3</v>
      </c>
      <c r="I84" s="101">
        <f>IF(ISNUMBER(G84), $B91 * H84, "")</f>
        <v>-465.11627906976742</v>
      </c>
      <c r="J84" s="15">
        <v>215</v>
      </c>
      <c r="K84" s="32">
        <f t="shared" si="40"/>
        <v>0</v>
      </c>
      <c r="L84" s="18">
        <f>IF(ISNUMBER(J84), $B91 * K84, "")</f>
        <v>0</v>
      </c>
      <c r="M84" s="31">
        <v>213</v>
      </c>
      <c r="N84" s="32">
        <f t="shared" si="41"/>
        <v>-9.3023255813953487E-3</v>
      </c>
      <c r="O84" s="18">
        <f>IF(ISNUMBER(M84), $B91 * N84, "")</f>
        <v>-930.23255813953483</v>
      </c>
      <c r="Q84" s="226"/>
      <c r="R84" s="226"/>
      <c r="S84" s="226"/>
    </row>
    <row r="85" spans="1:19" ht="17.25" thickBot="1">
      <c r="A85" s="127" t="s">
        <v>51</v>
      </c>
      <c r="B85" s="128">
        <v>291</v>
      </c>
      <c r="C85" s="78">
        <v>6.9204152000000001E-3</v>
      </c>
      <c r="D85" s="20">
        <v>288</v>
      </c>
      <c r="E85" s="21">
        <f t="shared" si="38"/>
        <v>-1.0309278350515464E-2</v>
      </c>
      <c r="F85" s="22">
        <f>IF(ISNUMBER(D85), $B91 * E85, "")</f>
        <v>-1030.9278350515465</v>
      </c>
      <c r="G85" s="30">
        <v>285</v>
      </c>
      <c r="H85" s="21">
        <f t="shared" si="39"/>
        <v>-2.0618556701030927E-2</v>
      </c>
      <c r="I85" s="105">
        <f>IF(ISNUMBER(G85), $B91 * H85, "")</f>
        <v>-2061.855670103093</v>
      </c>
      <c r="J85" s="20">
        <v>286</v>
      </c>
      <c r="K85" s="21">
        <f t="shared" si="40"/>
        <v>-1.7182130584192441E-2</v>
      </c>
      <c r="L85" s="22">
        <f>IF(ISNUMBER(J85), $B91 * K85, "")</f>
        <v>-1718.2130584192441</v>
      </c>
      <c r="M85" s="30">
        <v>285</v>
      </c>
      <c r="N85" s="21">
        <f t="shared" si="41"/>
        <v>-2.0618556701030927E-2</v>
      </c>
      <c r="O85" s="22">
        <f>IF(ISNUMBER(M85), $B91 * N85, "")</f>
        <v>-2061.855670103093</v>
      </c>
      <c r="Q85" s="226"/>
      <c r="R85" s="226"/>
      <c r="S85" s="226"/>
    </row>
    <row r="86" spans="1:19" ht="17.25" thickBot="1">
      <c r="A86" s="125" t="s">
        <v>200</v>
      </c>
      <c r="B86" s="129">
        <v>112</v>
      </c>
      <c r="C86" s="80">
        <v>0</v>
      </c>
      <c r="D86" s="106">
        <v>111</v>
      </c>
      <c r="E86" s="107">
        <f>IF(ISNUMBER(D86), (D86 - $B86) / $B86, "")</f>
        <v>-8.9285714285714281E-3</v>
      </c>
      <c r="F86" s="108">
        <f>IF(ISNUMBER(D86), $B91 * E86, "")</f>
        <v>-892.85714285714278</v>
      </c>
      <c r="G86" s="109">
        <v>111</v>
      </c>
      <c r="H86" s="107">
        <f>IF(ISNUMBER(G86), (G86 - $B86) / $B86, "")</f>
        <v>-8.9285714285714281E-3</v>
      </c>
      <c r="I86" s="110">
        <f>IF(ISNUMBER(G86), $B91 * H86, "")</f>
        <v>-892.85714285714278</v>
      </c>
      <c r="J86" s="106">
        <v>110</v>
      </c>
      <c r="K86" s="107">
        <f>IF(ISNUMBER(J86), (J86 - $B86) / $B86, "")</f>
        <v>-1.7857142857142856E-2</v>
      </c>
      <c r="L86" s="108">
        <f>IF(ISNUMBER(J86), $B91 * K86, "")</f>
        <v>-1785.7142857142856</v>
      </c>
      <c r="M86" s="109">
        <v>111</v>
      </c>
      <c r="N86" s="107">
        <f>IF(ISNUMBER(M86), (M86 - $B86) / $B86, "")</f>
        <v>-8.9285714285714281E-3</v>
      </c>
      <c r="O86" s="108">
        <f>IF(ISNUMBER(M86), $B91 * N86, "")</f>
        <v>-892.85714285714278</v>
      </c>
      <c r="Q86" s="216"/>
      <c r="R86" s="216"/>
      <c r="S86" s="216"/>
    </row>
    <row r="87" spans="1:19" ht="17.25" thickBot="1">
      <c r="A87" s="125" t="s">
        <v>253</v>
      </c>
      <c r="B87" s="126">
        <v>748</v>
      </c>
      <c r="C87" s="77">
        <v>-2.6666667000000001E-3</v>
      </c>
      <c r="D87" s="15">
        <v>741</v>
      </c>
      <c r="E87" s="32">
        <f t="shared" ref="E87:E90" si="42">IF(ISNUMBER(D87), (D87 - $B87) / $B87, "")</f>
        <v>-9.3582887700534752E-3</v>
      </c>
      <c r="F87" s="18">
        <f>IF(ISNUMBER(D87), $B91 * E87, "")</f>
        <v>-935.82887700534752</v>
      </c>
      <c r="G87" s="31">
        <v>735</v>
      </c>
      <c r="H87" s="32">
        <f t="shared" ref="H87:H90" si="43">IF(ISNUMBER(G87), (G87 - $B87) / $B87, "")</f>
        <v>-1.7379679144385027E-2</v>
      </c>
      <c r="I87" s="101">
        <f>IF(ISNUMBER(G87), $B91 * H87, "")</f>
        <v>-1737.9679144385027</v>
      </c>
      <c r="J87" s="15">
        <v>739</v>
      </c>
      <c r="K87" s="32">
        <f t="shared" ref="K87:K90" si="44">IF(ISNUMBER(J87), (J87 - $B87) / $B87, "")</f>
        <v>-1.2032085561497326E-2</v>
      </c>
      <c r="L87" s="18">
        <f>IF(ISNUMBER(J87), $B91 * K87, "")</f>
        <v>-1203.2085561497327</v>
      </c>
      <c r="M87" s="31">
        <v>736</v>
      </c>
      <c r="N87" s="32">
        <f t="shared" ref="N87:N90" si="45">IF(ISNUMBER(M87), (M87 - $B87) / $B87, "")</f>
        <v>-1.6042780748663103E-2</v>
      </c>
      <c r="O87" s="18">
        <f>IF(ISNUMBER(M87), $B91 * N87, "")</f>
        <v>-1604.2780748663104</v>
      </c>
      <c r="Q87" s="216"/>
      <c r="R87" s="216"/>
      <c r="S87" s="216"/>
    </row>
    <row r="88" spans="1:19" ht="17.25" thickBot="1">
      <c r="A88" s="125" t="s">
        <v>192</v>
      </c>
      <c r="B88" s="126">
        <v>182</v>
      </c>
      <c r="C88" s="77">
        <v>-5.4644808999999997E-3</v>
      </c>
      <c r="D88" s="15">
        <v>184</v>
      </c>
      <c r="E88" s="32">
        <f t="shared" si="42"/>
        <v>1.098901098901099E-2</v>
      </c>
      <c r="F88" s="18">
        <f>IF(ISNUMBER(D88), $B91 * E88, "")</f>
        <v>1098.901098901099</v>
      </c>
      <c r="G88" s="31">
        <v>180</v>
      </c>
      <c r="H88" s="32">
        <f t="shared" si="43"/>
        <v>-1.098901098901099E-2</v>
      </c>
      <c r="I88" s="101">
        <f>IF(ISNUMBER(G88), $B91 * H88, "")</f>
        <v>-1098.901098901099</v>
      </c>
      <c r="J88" s="15">
        <v>181</v>
      </c>
      <c r="K88" s="32">
        <f t="shared" si="44"/>
        <v>-5.4945054945054949E-3</v>
      </c>
      <c r="L88" s="18">
        <f>IF(ISNUMBER(J88), $B91 * K88, "")</f>
        <v>-549.45054945054949</v>
      </c>
      <c r="M88" s="31">
        <v>180</v>
      </c>
      <c r="N88" s="32">
        <f t="shared" si="45"/>
        <v>-1.098901098901099E-2</v>
      </c>
      <c r="O88" s="18">
        <f>IF(ISNUMBER(M88), $B91 * N88, "")</f>
        <v>-1098.901098901099</v>
      </c>
      <c r="Q88" s="216"/>
      <c r="R88" s="216"/>
      <c r="S88" s="216"/>
    </row>
    <row r="89" spans="1:19">
      <c r="A89" s="125" t="s">
        <v>102</v>
      </c>
      <c r="B89" s="126">
        <v>830</v>
      </c>
      <c r="C89" s="77">
        <v>-5.9880239999999998E-3</v>
      </c>
      <c r="D89" s="15">
        <v>820</v>
      </c>
      <c r="E89" s="32">
        <f t="shared" si="42"/>
        <v>-1.2048192771084338E-2</v>
      </c>
      <c r="F89" s="18">
        <f>IF(ISNUMBER(D89), $B91 * E89, "")</f>
        <v>-1204.8192771084339</v>
      </c>
      <c r="G89" s="31">
        <v>814</v>
      </c>
      <c r="H89" s="32">
        <f t="shared" si="43"/>
        <v>-1.9277108433734941E-2</v>
      </c>
      <c r="I89" s="101">
        <f>IF(ISNUMBER(G89), $B91 * H89, "")</f>
        <v>-1927.7108433734941</v>
      </c>
      <c r="J89" s="15">
        <v>818</v>
      </c>
      <c r="K89" s="32">
        <f t="shared" si="44"/>
        <v>-1.4457831325301205E-2</v>
      </c>
      <c r="L89" s="18">
        <f>IF(ISNUMBER(J89), $B91 * K89, "")</f>
        <v>-1445.7831325301206</v>
      </c>
      <c r="M89" s="31">
        <v>813</v>
      </c>
      <c r="N89" s="32">
        <f t="shared" si="45"/>
        <v>-2.0481927710843374E-2</v>
      </c>
      <c r="O89" s="18">
        <f>IF(ISNUMBER(M89), $B91 * N89, "")</f>
        <v>-2048.1927710843374</v>
      </c>
      <c r="Q89" s="205"/>
      <c r="R89" s="206"/>
      <c r="S89" s="207"/>
    </row>
    <row r="90" spans="1:19" ht="17.25" thickBot="1">
      <c r="A90" s="130" t="s">
        <v>164</v>
      </c>
      <c r="B90" s="131">
        <v>232</v>
      </c>
      <c r="C90" s="79">
        <v>-8.5470084999999998E-3</v>
      </c>
      <c r="D90" s="24">
        <v>234</v>
      </c>
      <c r="E90" s="25">
        <f t="shared" si="42"/>
        <v>8.6206896551724137E-3</v>
      </c>
      <c r="F90" s="104">
        <f>IF(ISNUMBER(D90), $B91 * E90, "")</f>
        <v>862.06896551724139</v>
      </c>
      <c r="G90" s="102">
        <v>232</v>
      </c>
      <c r="H90" s="25">
        <f t="shared" si="43"/>
        <v>0</v>
      </c>
      <c r="I90" s="103">
        <f>IF(ISNUMBER(G90), $B91 * H90, "")</f>
        <v>0</v>
      </c>
      <c r="J90" s="24">
        <v>234</v>
      </c>
      <c r="K90" s="25">
        <f t="shared" si="44"/>
        <v>8.6206896551724137E-3</v>
      </c>
      <c r="L90" s="104">
        <f>IF(ISNUMBER(J90), $B91 * K90, "")</f>
        <v>862.06896551724139</v>
      </c>
      <c r="M90" s="102">
        <v>232</v>
      </c>
      <c r="N90" s="25">
        <f t="shared" si="45"/>
        <v>0</v>
      </c>
      <c r="O90" s="104">
        <f>IF(ISNUMBER(M90), $B91 * N90, "")</f>
        <v>0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6.7411083041379856E-3</v>
      </c>
      <c r="F91" s="28">
        <f>SUM(F71:F90)</f>
        <v>13482.216608275972</v>
      </c>
      <c r="G91" s="26" t="s">
        <v>272</v>
      </c>
      <c r="H91" s="27">
        <f>IF(COUNT(H71:H90), SUM(H71:H90) / COUNT(H71:H90), 0)</f>
        <v>-7.106008781966566E-4</v>
      </c>
      <c r="I91" s="28">
        <f>SUM(I71:I90)</f>
        <v>-1421.2017563933125</v>
      </c>
      <c r="J91" s="26" t="s">
        <v>272</v>
      </c>
      <c r="K91" s="27">
        <f>IF(COUNT(K71:K90), SUM(K71:K90) / COUNT(K71:K90), 0)</f>
        <v>2.3737572154544063E-3</v>
      </c>
      <c r="L91" s="28">
        <f>SUM(L71:L90)</f>
        <v>4747.5144309088137</v>
      </c>
      <c r="M91" s="26" t="s">
        <v>272</v>
      </c>
      <c r="N91" s="27">
        <f>IF(COUNT(N71:N90), SUM(N71:N90) / COUNT(N71:N90), 0)</f>
        <v>4.6968476943783808E-3</v>
      </c>
      <c r="O91" s="28">
        <f>SUM(O71:O90)</f>
        <v>9393.6953887567652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93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2021-07-10(토) 오전 00:00</v>
      </c>
      <c r="C96" s="268"/>
      <c r="D96" s="240" t="str">
        <f>TEXT($G$1, "[$-ko-KR]yyyy-mm-dd(ddd) ") &amp; "오후 14:00"</f>
        <v>2021-07-10(토) 오후 14:00</v>
      </c>
      <c r="E96" s="241"/>
      <c r="F96" s="242"/>
      <c r="G96" s="240" t="str">
        <f>TEXT($G$1, "[$-ko-KR]yyyy-mm-dd(ddd) ") &amp; "오후 19:00"</f>
        <v>2021-07-10(토) 오후 19:00</v>
      </c>
      <c r="H96" s="241"/>
      <c r="I96" s="242"/>
      <c r="J96" s="240" t="str">
        <f>TEXT($G$1, "[$-ko-KR]yyyy-mm-dd(ddd) ") &amp; "오후 21:00"</f>
        <v>2021-07-10(토) 오후 21:00</v>
      </c>
      <c r="K96" s="241"/>
      <c r="L96" s="242"/>
      <c r="M96" s="240" t="str">
        <f>TEXT($G$1+1, "[$-ko-KR]yyyy-mm-dd(ddd) ") &amp; "오전 00:00"</f>
        <v>2021-07-11(일)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4" t="s">
        <v>58</v>
      </c>
      <c r="H97" s="195" t="s">
        <v>269</v>
      </c>
      <c r="I97" s="19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154</v>
      </c>
      <c r="B98" s="124">
        <v>17030</v>
      </c>
      <c r="C98" s="76">
        <v>0.1867595819</v>
      </c>
      <c r="D98" s="13">
        <v>21370</v>
      </c>
      <c r="E98" s="14">
        <f>IF(ISNUMBER(D98), (D98 - $B98) / $B98, "")</f>
        <v>0.25484439224897243</v>
      </c>
      <c r="F98" s="16">
        <f>IF(ISNUMBER(D98), $B118 * E98, "")</f>
        <v>25484.439224897244</v>
      </c>
      <c r="G98" s="29">
        <v>21110</v>
      </c>
      <c r="H98" s="14">
        <f>IF(ISNUMBER(G98), (G98 - $B98) / $B98, "")</f>
        <v>0.23957721667645332</v>
      </c>
      <c r="I98" s="100">
        <f>IF(ISNUMBER(G98), $B118 * H98, "")</f>
        <v>23957.721667645332</v>
      </c>
      <c r="J98" s="13">
        <v>21500</v>
      </c>
      <c r="K98" s="14">
        <f>IF(ISNUMBER(J98), (J98 - $B98) / $B98, "")</f>
        <v>0.26247798003523193</v>
      </c>
      <c r="L98" s="16">
        <f>IF(ISNUMBER(J98), $B118 * K98, "")</f>
        <v>26247.798003523192</v>
      </c>
      <c r="M98" s="29">
        <v>21830</v>
      </c>
      <c r="N98" s="14">
        <f>IF(ISNUMBER(M98), (M98 - $B98) / $B98, "")</f>
        <v>0.28185554903112153</v>
      </c>
      <c r="O98" s="16">
        <f>IF(ISNUMBER(M98), $B118 * N98, "")</f>
        <v>28185.554903112152</v>
      </c>
      <c r="Q98" s="226"/>
      <c r="R98" s="226"/>
      <c r="S98" s="226"/>
    </row>
    <row r="99" spans="1:19" ht="17.25" thickBot="1">
      <c r="A99" s="125" t="s">
        <v>84</v>
      </c>
      <c r="B99" s="126">
        <v>4830</v>
      </c>
      <c r="C99" s="77">
        <v>0.12850467290000001</v>
      </c>
      <c r="D99" s="15">
        <v>4890</v>
      </c>
      <c r="E99" s="32">
        <f t="shared" ref="E99:E102" si="46">IF(ISNUMBER(D99), (D99 - $B99) / $B99, "")</f>
        <v>1.2422360248447204E-2</v>
      </c>
      <c r="F99" s="18">
        <f>IF(ISNUMBER(D99), $B118 * E99, "")</f>
        <v>1242.2360248447203</v>
      </c>
      <c r="G99" s="31">
        <v>4755</v>
      </c>
      <c r="H99" s="32">
        <f t="shared" ref="H99:H102" si="47">IF(ISNUMBER(G99), (G99 - $B99) / $B99, "")</f>
        <v>-1.5527950310559006E-2</v>
      </c>
      <c r="I99" s="101">
        <f>IF(ISNUMBER(G99), $B118 * H99, "")</f>
        <v>-1552.7950310559006</v>
      </c>
      <c r="J99" s="15">
        <v>4790</v>
      </c>
      <c r="K99" s="32">
        <f t="shared" ref="K99:K102" si="48">IF(ISNUMBER(J99), (J99 - $B99) / $B99, "")</f>
        <v>-8.2815734989648039E-3</v>
      </c>
      <c r="L99" s="18">
        <f>IF(ISNUMBER(J99), $B118 * K99, "")</f>
        <v>-828.15734989648035</v>
      </c>
      <c r="M99" s="31">
        <v>4720</v>
      </c>
      <c r="N99" s="32">
        <f t="shared" ref="N99:N102" si="49">IF(ISNUMBER(M99), (M99 - $B99) / $B99, "")</f>
        <v>-2.2774327122153208E-2</v>
      </c>
      <c r="O99" s="18">
        <f>IF(ISNUMBER(M99), $B118 * N99, "")</f>
        <v>-2277.4327122153209</v>
      </c>
      <c r="Q99" s="226"/>
      <c r="R99" s="226"/>
      <c r="S99" s="226"/>
    </row>
    <row r="100" spans="1:19" ht="17.25" thickBot="1">
      <c r="A100" s="125" t="s">
        <v>74</v>
      </c>
      <c r="B100" s="126">
        <v>15710</v>
      </c>
      <c r="C100" s="77">
        <v>0.1086803105</v>
      </c>
      <c r="D100" s="15">
        <v>15680</v>
      </c>
      <c r="E100" s="32">
        <f t="shared" si="46"/>
        <v>-1.9096117122851686E-3</v>
      </c>
      <c r="F100" s="18">
        <f>IF(ISNUMBER(D100), $B118 * E100, "")</f>
        <v>-190.96117122851686</v>
      </c>
      <c r="G100" s="31">
        <v>15790</v>
      </c>
      <c r="H100" s="32">
        <f t="shared" si="47"/>
        <v>5.0922978994271161E-3</v>
      </c>
      <c r="I100" s="101">
        <f>IF(ISNUMBER(G100), $B118 * H100, "")</f>
        <v>509.22978994271159</v>
      </c>
      <c r="J100" s="15">
        <v>15930</v>
      </c>
      <c r="K100" s="32">
        <f t="shared" si="48"/>
        <v>1.4003819223424571E-2</v>
      </c>
      <c r="L100" s="18">
        <f>IF(ISNUMBER(J100), $B118 * K100, "")</f>
        <v>1400.3819223424571</v>
      </c>
      <c r="M100" s="31">
        <v>15870</v>
      </c>
      <c r="N100" s="32">
        <f t="shared" si="49"/>
        <v>1.0184595798854232E-2</v>
      </c>
      <c r="O100" s="18">
        <f>IF(ISNUMBER(M100), $B118 * N100, "")</f>
        <v>1018.4595798854232</v>
      </c>
      <c r="Q100" s="216"/>
      <c r="R100" s="216"/>
      <c r="S100" s="216"/>
    </row>
    <row r="101" spans="1:19" ht="17.25" thickBot="1">
      <c r="A101" s="125" t="s">
        <v>166</v>
      </c>
      <c r="B101" s="126">
        <v>130</v>
      </c>
      <c r="C101" s="77">
        <v>0.10169491529999999</v>
      </c>
      <c r="D101" s="15">
        <v>136</v>
      </c>
      <c r="E101" s="32">
        <f t="shared" si="46"/>
        <v>4.6153846153846156E-2</v>
      </c>
      <c r="F101" s="18">
        <f>IF(ISNUMBER(D101), $B118 * E101, "")</f>
        <v>4615.3846153846152</v>
      </c>
      <c r="G101" s="31">
        <v>138</v>
      </c>
      <c r="H101" s="32">
        <f t="shared" si="47"/>
        <v>6.1538461538461542E-2</v>
      </c>
      <c r="I101" s="101">
        <f>IF(ISNUMBER(G101), $B118 * H101, "")</f>
        <v>6153.8461538461543</v>
      </c>
      <c r="J101" s="15">
        <v>138</v>
      </c>
      <c r="K101" s="32">
        <f t="shared" si="48"/>
        <v>6.1538461538461542E-2</v>
      </c>
      <c r="L101" s="18">
        <f>IF(ISNUMBER(J101), $B118 * K101, "")</f>
        <v>6153.8461538461543</v>
      </c>
      <c r="M101" s="31">
        <v>138</v>
      </c>
      <c r="N101" s="32">
        <f t="shared" si="49"/>
        <v>6.1538461538461542E-2</v>
      </c>
      <c r="O101" s="18">
        <f>IF(ISNUMBER(M101), $B118 * N101, "")</f>
        <v>6153.8461538461543</v>
      </c>
      <c r="Q101" s="216"/>
      <c r="R101" s="216"/>
      <c r="S101" s="216"/>
    </row>
    <row r="102" spans="1:19" ht="17.25" thickBot="1">
      <c r="A102" s="127" t="s">
        <v>228</v>
      </c>
      <c r="B102" s="128">
        <v>309</v>
      </c>
      <c r="C102" s="78">
        <v>8.4210526300000005E-2</v>
      </c>
      <c r="D102" s="20">
        <v>302</v>
      </c>
      <c r="E102" s="21">
        <f t="shared" si="46"/>
        <v>-2.2653721682847898E-2</v>
      </c>
      <c r="F102" s="22">
        <f>IF(ISNUMBER(D102), $B118 * E102, "")</f>
        <v>-2265.37216828479</v>
      </c>
      <c r="G102" s="30">
        <v>299</v>
      </c>
      <c r="H102" s="21">
        <f t="shared" si="47"/>
        <v>-3.2362459546925564E-2</v>
      </c>
      <c r="I102" s="105">
        <f>IF(ISNUMBER(G102), $B118 * H102, "")</f>
        <v>-3236.2459546925566</v>
      </c>
      <c r="J102" s="20">
        <v>299</v>
      </c>
      <c r="K102" s="21">
        <f t="shared" si="48"/>
        <v>-3.2362459546925564E-2</v>
      </c>
      <c r="L102" s="22">
        <f>IF(ISNUMBER(J102), $B118 * K102, "")</f>
        <v>-3236.2459546925566</v>
      </c>
      <c r="M102" s="30">
        <v>298</v>
      </c>
      <c r="N102" s="21">
        <f t="shared" si="49"/>
        <v>-3.5598705501618123E-2</v>
      </c>
      <c r="O102" s="22">
        <f>IF(ISNUMBER(M102), $B118 * N102, "")</f>
        <v>-3559.8705501618124</v>
      </c>
      <c r="Q102" s="216"/>
      <c r="R102" s="216"/>
      <c r="S102" s="216"/>
    </row>
    <row r="103" spans="1:19" ht="17.25" thickBot="1">
      <c r="A103" s="125" t="s">
        <v>267</v>
      </c>
      <c r="B103" s="129">
        <v>261</v>
      </c>
      <c r="C103" s="80">
        <v>6.0975609799999997E-2</v>
      </c>
      <c r="D103" s="106">
        <v>259</v>
      </c>
      <c r="E103" s="107">
        <f>IF(ISNUMBER(D103), (D103 - $B103) / $B103, "")</f>
        <v>-7.6628352490421452E-3</v>
      </c>
      <c r="F103" s="108">
        <f>IF(ISNUMBER(D103), $B118 * E103, "")</f>
        <v>-766.28352490421457</v>
      </c>
      <c r="G103" s="109">
        <v>255</v>
      </c>
      <c r="H103" s="107">
        <f>IF(ISNUMBER(G103), (G103 - $B103) / $B103, "")</f>
        <v>-2.2988505747126436E-2</v>
      </c>
      <c r="I103" s="110">
        <f>IF(ISNUMBER(G103), $B118 * H103, "")</f>
        <v>-2298.8505747126437</v>
      </c>
      <c r="J103" s="106">
        <v>256</v>
      </c>
      <c r="K103" s="107">
        <f>IF(ISNUMBER(J103), (J103 - $B103) / $B103, "")</f>
        <v>-1.9157088122605363E-2</v>
      </c>
      <c r="L103" s="108">
        <f>IF(ISNUMBER(J103), $B118 * K103, "")</f>
        <v>-1915.7088122605362</v>
      </c>
      <c r="M103" s="109">
        <v>254</v>
      </c>
      <c r="N103" s="107">
        <f>IF(ISNUMBER(M103), (M103 - $B103) / $B103, "")</f>
        <v>-2.681992337164751E-2</v>
      </c>
      <c r="O103" s="108">
        <f>IF(ISNUMBER(M103), $B118 * N103, "")</f>
        <v>-2681.992337164751</v>
      </c>
      <c r="Q103" s="216"/>
      <c r="R103" s="216"/>
      <c r="S103" s="216"/>
    </row>
    <row r="104" spans="1:19" ht="17.25" thickBot="1">
      <c r="A104" s="125" t="s">
        <v>224</v>
      </c>
      <c r="B104" s="126">
        <v>3010</v>
      </c>
      <c r="C104" s="77">
        <v>5.4290718000000002E-2</v>
      </c>
      <c r="D104" s="15">
        <v>2925</v>
      </c>
      <c r="E104" s="32">
        <f t="shared" ref="E104:E107" si="50">IF(ISNUMBER(D104), (D104 - $B104) / $B104, "")</f>
        <v>-2.823920265780731E-2</v>
      </c>
      <c r="F104" s="18">
        <f>IF(ISNUMBER(D104), $B118 * E104, "")</f>
        <v>-2823.9202657807309</v>
      </c>
      <c r="G104" s="31">
        <v>2905</v>
      </c>
      <c r="H104" s="32">
        <f t="shared" ref="H104:H107" si="51">IF(ISNUMBER(G104), (G104 - $B104) / $B104, "")</f>
        <v>-3.4883720930232558E-2</v>
      </c>
      <c r="I104" s="101">
        <f>IF(ISNUMBER(G104), $B118 * H104, "")</f>
        <v>-3488.3720930232557</v>
      </c>
      <c r="J104" s="15">
        <v>2915</v>
      </c>
      <c r="K104" s="32">
        <f t="shared" ref="K104:K107" si="52">IF(ISNUMBER(J104), (J104 - $B104) / $B104, "")</f>
        <v>-3.1561461794019932E-2</v>
      </c>
      <c r="L104" s="18">
        <f>IF(ISNUMBER(J104), $B118 * K104, "")</f>
        <v>-3156.1461794019933</v>
      </c>
      <c r="M104" s="31">
        <v>2910</v>
      </c>
      <c r="N104" s="32">
        <f t="shared" ref="N104:N107" si="53">IF(ISNUMBER(M104), (M104 - $B104) / $B104, "")</f>
        <v>-3.3222591362126248E-2</v>
      </c>
      <c r="O104" s="18">
        <f>IF(ISNUMBER(M104), $B118 * N104, "")</f>
        <v>-3322.259136212625</v>
      </c>
      <c r="Q104" s="216"/>
      <c r="R104" s="216"/>
      <c r="S104" s="216"/>
    </row>
    <row r="105" spans="1:19" ht="17.25" thickBot="1">
      <c r="A105" s="125" t="s">
        <v>176</v>
      </c>
      <c r="B105" s="126">
        <v>1175</v>
      </c>
      <c r="C105" s="77">
        <v>4.9107142899999998E-2</v>
      </c>
      <c r="D105" s="15">
        <v>1175</v>
      </c>
      <c r="E105" s="32">
        <f t="shared" si="50"/>
        <v>0</v>
      </c>
      <c r="F105" s="18">
        <f>IF(ISNUMBER(D105), $B118 * E105, "")</f>
        <v>0</v>
      </c>
      <c r="G105" s="31">
        <v>1165</v>
      </c>
      <c r="H105" s="32">
        <f t="shared" si="51"/>
        <v>-8.5106382978723406E-3</v>
      </c>
      <c r="I105" s="101">
        <f>IF(ISNUMBER(G105), $B118 * H105, "")</f>
        <v>-851.06382978723411</v>
      </c>
      <c r="J105" s="15">
        <v>1170</v>
      </c>
      <c r="K105" s="32">
        <f t="shared" si="52"/>
        <v>-4.2553191489361703E-3</v>
      </c>
      <c r="L105" s="18">
        <f>IF(ISNUMBER(J105), $B118 * K105, "")</f>
        <v>-425.53191489361706</v>
      </c>
      <c r="M105" s="31">
        <v>1150</v>
      </c>
      <c r="N105" s="32">
        <f t="shared" si="53"/>
        <v>-2.1276595744680851E-2</v>
      </c>
      <c r="O105" s="18">
        <f>IF(ISNUMBER(M105), $B118 * N105, "")</f>
        <v>-2127.6595744680849</v>
      </c>
      <c r="Q105" s="216"/>
      <c r="R105" s="216"/>
      <c r="S105" s="216"/>
    </row>
    <row r="106" spans="1:19" ht="17.25" thickBot="1">
      <c r="A106" s="125" t="s">
        <v>104</v>
      </c>
      <c r="B106" s="126">
        <v>1045</v>
      </c>
      <c r="C106" s="77">
        <v>3.9800994999999999E-2</v>
      </c>
      <c r="D106" s="15">
        <v>978</v>
      </c>
      <c r="E106" s="32">
        <f t="shared" si="50"/>
        <v>-6.4114832535885166E-2</v>
      </c>
      <c r="F106" s="18">
        <f>IF(ISNUMBER(D106), $B118 * E106, "")</f>
        <v>-6411.4832535885162</v>
      </c>
      <c r="G106" s="31">
        <v>956</v>
      </c>
      <c r="H106" s="32">
        <f t="shared" si="51"/>
        <v>-8.5167464114832531E-2</v>
      </c>
      <c r="I106" s="101">
        <f>IF(ISNUMBER(G106), $B118 * H106, "")</f>
        <v>-8516.7464114832528</v>
      </c>
      <c r="J106" s="15">
        <v>960</v>
      </c>
      <c r="K106" s="32">
        <f t="shared" si="52"/>
        <v>-8.1339712918660281E-2</v>
      </c>
      <c r="L106" s="18">
        <f>IF(ISNUMBER(J106), $B118 * K106, "")</f>
        <v>-8133.971291866028</v>
      </c>
      <c r="M106" s="31">
        <v>973</v>
      </c>
      <c r="N106" s="32">
        <f t="shared" si="53"/>
        <v>-6.8899521531100474E-2</v>
      </c>
      <c r="O106" s="18">
        <f>IF(ISNUMBER(M106), $B118 * N106, "")</f>
        <v>-6889.9521531100472</v>
      </c>
      <c r="Q106" s="33"/>
      <c r="R106" s="33"/>
    </row>
    <row r="107" spans="1:19" ht="17.25" thickBot="1">
      <c r="A107" s="130" t="s">
        <v>214</v>
      </c>
      <c r="B107" s="131">
        <v>240</v>
      </c>
      <c r="C107" s="79">
        <v>3.8961039000000003E-2</v>
      </c>
      <c r="D107" s="24">
        <v>239</v>
      </c>
      <c r="E107" s="25">
        <f t="shared" si="50"/>
        <v>-4.1666666666666666E-3</v>
      </c>
      <c r="F107" s="104">
        <f>IF(ISNUMBER(D107), $B118 * E107, "")</f>
        <v>-416.66666666666669</v>
      </c>
      <c r="G107" s="102">
        <v>235</v>
      </c>
      <c r="H107" s="25">
        <f t="shared" si="51"/>
        <v>-2.0833333333333332E-2</v>
      </c>
      <c r="I107" s="103">
        <f>IF(ISNUMBER(G107), $B118 * H107, "")</f>
        <v>-2083.333333333333</v>
      </c>
      <c r="J107" s="24">
        <v>237</v>
      </c>
      <c r="K107" s="25">
        <f t="shared" si="52"/>
        <v>-1.2500000000000001E-2</v>
      </c>
      <c r="L107" s="104">
        <f>IF(ISNUMBER(J107), $B118 * K107, "")</f>
        <v>-1250</v>
      </c>
      <c r="M107" s="102">
        <v>238</v>
      </c>
      <c r="N107" s="25">
        <f t="shared" si="53"/>
        <v>-8.3333333333333332E-3</v>
      </c>
      <c r="O107" s="104">
        <f>IF(ISNUMBER(M107), $B118 * N107, "")</f>
        <v>-833.33333333333337</v>
      </c>
      <c r="Q107" s="217"/>
      <c r="R107" s="218"/>
      <c r="S107" s="219"/>
    </row>
    <row r="108" spans="1:19">
      <c r="A108" s="123" t="s">
        <v>220</v>
      </c>
      <c r="B108" s="124">
        <v>166</v>
      </c>
      <c r="C108" s="76">
        <v>3.7499999999999999E-2</v>
      </c>
      <c r="D108" s="13">
        <v>166</v>
      </c>
      <c r="E108" s="14">
        <f>IF(ISNUMBER(D108), (D108 - $B108) / $B108, "")</f>
        <v>0</v>
      </c>
      <c r="F108" s="16">
        <f>IF(ISNUMBER(D108), $B118 * E108, "")</f>
        <v>0</v>
      </c>
      <c r="G108" s="29">
        <v>168</v>
      </c>
      <c r="H108" s="14">
        <f>IF(ISNUMBER(G108), (G108 - $B108) / $B108, "")</f>
        <v>1.2048192771084338E-2</v>
      </c>
      <c r="I108" s="100">
        <f>IF(ISNUMBER(G108), $B118 * H108, "")</f>
        <v>1204.8192771084339</v>
      </c>
      <c r="J108" s="13">
        <v>169</v>
      </c>
      <c r="K108" s="14">
        <f>IF(ISNUMBER(J108), (J108 - $B108) / $B108, "")</f>
        <v>1.8072289156626505E-2</v>
      </c>
      <c r="L108" s="16">
        <f>IF(ISNUMBER(J108), $B118 * K108, "")</f>
        <v>1807.2289156626505</v>
      </c>
      <c r="M108" s="29">
        <v>169</v>
      </c>
      <c r="N108" s="14">
        <f>IF(ISNUMBER(M108), (M108 - $B108) / $B108, "")</f>
        <v>1.8072289156626505E-2</v>
      </c>
      <c r="O108" s="16">
        <f>IF(ISNUMBER(M108), $B118 * N108, "")</f>
        <v>1807.2289156626505</v>
      </c>
      <c r="Q108" s="220"/>
      <c r="R108" s="221"/>
      <c r="S108" s="222"/>
    </row>
    <row r="109" spans="1:19" ht="17.25" thickBot="1">
      <c r="A109" s="125" t="s">
        <v>110</v>
      </c>
      <c r="B109" s="126">
        <v>114</v>
      </c>
      <c r="C109" s="77">
        <v>3.6363636400000003E-2</v>
      </c>
      <c r="D109" s="15">
        <v>115</v>
      </c>
      <c r="E109" s="32">
        <f t="shared" ref="E109:E112" si="54">IF(ISNUMBER(D109), (D109 - $B109) / $B109, "")</f>
        <v>8.771929824561403E-3</v>
      </c>
      <c r="F109" s="18">
        <f>IF(ISNUMBER(D109), $B118 * E109, "")</f>
        <v>877.19298245614027</v>
      </c>
      <c r="G109" s="31">
        <v>118</v>
      </c>
      <c r="H109" s="32">
        <f t="shared" ref="H109:H112" si="55">IF(ISNUMBER(G109), (G109 - $B109) / $B109, "")</f>
        <v>3.5087719298245612E-2</v>
      </c>
      <c r="I109" s="101">
        <f>IF(ISNUMBER(G109), $B118 * H109, "")</f>
        <v>3508.7719298245611</v>
      </c>
      <c r="J109" s="15">
        <v>118</v>
      </c>
      <c r="K109" s="32">
        <f t="shared" ref="K109:K112" si="56">IF(ISNUMBER(J109), (J109 - $B109) / $B109, "")</f>
        <v>3.5087719298245612E-2</v>
      </c>
      <c r="L109" s="18">
        <f>IF(ISNUMBER(J109), $B118 * K109, "")</f>
        <v>3508.7719298245611</v>
      </c>
      <c r="M109" s="31">
        <v>119</v>
      </c>
      <c r="N109" s="32">
        <f t="shared" ref="N109:N112" si="57">IF(ISNUMBER(M109), (M109 - $B109) / $B109, "")</f>
        <v>4.3859649122807015E-2</v>
      </c>
      <c r="O109" s="18">
        <f>IF(ISNUMBER(M109), $B118 * N109, "")</f>
        <v>4385.9649122807014</v>
      </c>
      <c r="Q109" s="223"/>
      <c r="R109" s="224"/>
      <c r="S109" s="225"/>
    </row>
    <row r="110" spans="1:19" ht="17.25" thickBot="1">
      <c r="A110" s="125" t="s">
        <v>255</v>
      </c>
      <c r="B110" s="126">
        <v>193</v>
      </c>
      <c r="C110" s="77">
        <v>3.2085561499999998E-2</v>
      </c>
      <c r="D110" s="15">
        <v>192</v>
      </c>
      <c r="E110" s="32">
        <f t="shared" si="54"/>
        <v>-5.1813471502590676E-3</v>
      </c>
      <c r="F110" s="18">
        <f>IF(ISNUMBER(D110), $B118 * E110, "")</f>
        <v>-518.13471502590676</v>
      </c>
      <c r="G110" s="31">
        <v>188</v>
      </c>
      <c r="H110" s="32">
        <f t="shared" si="55"/>
        <v>-2.5906735751295335E-2</v>
      </c>
      <c r="I110" s="101">
        <f>IF(ISNUMBER(G110), $B118 * H110, "")</f>
        <v>-2590.6735751295337</v>
      </c>
      <c r="J110" s="15">
        <v>188</v>
      </c>
      <c r="K110" s="32">
        <f t="shared" si="56"/>
        <v>-2.5906735751295335E-2</v>
      </c>
      <c r="L110" s="18">
        <f>IF(ISNUMBER(J110), $B118 * K110, "")</f>
        <v>-2590.6735751295337</v>
      </c>
      <c r="M110" s="31">
        <v>189</v>
      </c>
      <c r="N110" s="32">
        <f t="shared" si="57"/>
        <v>-2.072538860103627E-2</v>
      </c>
      <c r="O110" s="18">
        <f>IF(ISNUMBER(M110), $B118 * N110, "")</f>
        <v>-2072.538860103627</v>
      </c>
      <c r="Q110" s="216"/>
      <c r="R110" s="216"/>
      <c r="S110" s="216"/>
    </row>
    <row r="111" spans="1:19" ht="17.25" thickBot="1">
      <c r="A111" s="125" t="s">
        <v>218</v>
      </c>
      <c r="B111" s="126">
        <v>101</v>
      </c>
      <c r="C111" s="77">
        <v>2.85132383E-2</v>
      </c>
      <c r="D111" s="15">
        <v>101</v>
      </c>
      <c r="E111" s="32">
        <f t="shared" si="54"/>
        <v>0</v>
      </c>
      <c r="F111" s="18">
        <f>IF(ISNUMBER(D111), $B118 * E111, "")</f>
        <v>0</v>
      </c>
      <c r="G111" s="31">
        <v>101</v>
      </c>
      <c r="H111" s="32">
        <f t="shared" si="55"/>
        <v>0</v>
      </c>
      <c r="I111" s="101">
        <f>IF(ISNUMBER(G111), $B118 * H111, "")</f>
        <v>0</v>
      </c>
      <c r="J111" s="15">
        <v>100</v>
      </c>
      <c r="K111" s="32">
        <f t="shared" si="56"/>
        <v>-9.9009900990099011E-3</v>
      </c>
      <c r="L111" s="18">
        <f>IF(ISNUMBER(J111), $B118 * K111, "")</f>
        <v>-990.09900990099015</v>
      </c>
      <c r="M111" s="31">
        <v>102</v>
      </c>
      <c r="N111" s="32">
        <f t="shared" si="57"/>
        <v>9.9009900990099011E-3</v>
      </c>
      <c r="O111" s="18">
        <f>IF(ISNUMBER(M111), $B118 * N111, "")</f>
        <v>990.09900990099015</v>
      </c>
      <c r="Q111" s="226"/>
      <c r="R111" s="226"/>
      <c r="S111" s="226"/>
    </row>
    <row r="112" spans="1:19" ht="17.25" thickBot="1">
      <c r="A112" s="127" t="s">
        <v>61</v>
      </c>
      <c r="B112" s="128">
        <v>784</v>
      </c>
      <c r="C112" s="78">
        <v>2.6178010500000001E-2</v>
      </c>
      <c r="D112" s="20">
        <v>856</v>
      </c>
      <c r="E112" s="21">
        <f t="shared" si="54"/>
        <v>9.1836734693877556E-2</v>
      </c>
      <c r="F112" s="22">
        <f>IF(ISNUMBER(D112), $B118 * E112, "")</f>
        <v>9183.6734693877552</v>
      </c>
      <c r="G112" s="30">
        <v>863</v>
      </c>
      <c r="H112" s="21">
        <f t="shared" si="55"/>
        <v>0.10076530612244898</v>
      </c>
      <c r="I112" s="105">
        <f>IF(ISNUMBER(G112), $B118 * H112, "")</f>
        <v>10076.530612244898</v>
      </c>
      <c r="J112" s="20">
        <v>873</v>
      </c>
      <c r="K112" s="21">
        <f t="shared" si="56"/>
        <v>0.11352040816326531</v>
      </c>
      <c r="L112" s="22">
        <f>IF(ISNUMBER(J112), $B118 * K112, "")</f>
        <v>11352.040816326531</v>
      </c>
      <c r="M112" s="30">
        <v>916</v>
      </c>
      <c r="N112" s="21">
        <f t="shared" si="57"/>
        <v>0.1683673469387755</v>
      </c>
      <c r="O112" s="22">
        <f>IF(ISNUMBER(M112), $B118 * N112, "")</f>
        <v>16836.734693877552</v>
      </c>
      <c r="Q112" s="226"/>
      <c r="R112" s="226"/>
      <c r="S112" s="226"/>
    </row>
    <row r="113" spans="1:19" ht="17.25" thickBot="1">
      <c r="A113" s="125" t="s">
        <v>54</v>
      </c>
      <c r="B113" s="129">
        <v>209</v>
      </c>
      <c r="C113" s="80">
        <v>2.4509803899999998E-2</v>
      </c>
      <c r="D113" s="106">
        <v>203</v>
      </c>
      <c r="E113" s="107">
        <f>IF(ISNUMBER(D113), (D113 - $B113) / $B113, "")</f>
        <v>-2.8708133971291867E-2</v>
      </c>
      <c r="F113" s="108">
        <f>IF(ISNUMBER(D113), $B118 * E113, "")</f>
        <v>-2870.8133971291868</v>
      </c>
      <c r="G113" s="109">
        <v>200</v>
      </c>
      <c r="H113" s="107">
        <f>IF(ISNUMBER(G113), (G113 - $B113) / $B113, "")</f>
        <v>-4.3062200956937802E-2</v>
      </c>
      <c r="I113" s="110">
        <f>IF(ISNUMBER(G113), $B118 * H113, "")</f>
        <v>-4306.2200956937804</v>
      </c>
      <c r="J113" s="106">
        <v>201</v>
      </c>
      <c r="K113" s="107">
        <f>IF(ISNUMBER(J113), (J113 - $B113) / $B113, "")</f>
        <v>-3.8277511961722487E-2</v>
      </c>
      <c r="L113" s="108">
        <f>IF(ISNUMBER(J113), $B118 * K113, "")</f>
        <v>-3827.7511961722485</v>
      </c>
      <c r="M113" s="109">
        <v>200</v>
      </c>
      <c r="N113" s="107">
        <f>IF(ISNUMBER(M113), (M113 - $B113) / $B113, "")</f>
        <v>-4.3062200956937802E-2</v>
      </c>
      <c r="O113" s="108">
        <f>IF(ISNUMBER(M113), $B118 * N113, "")</f>
        <v>-4306.2200956937804</v>
      </c>
      <c r="Q113" s="216"/>
      <c r="R113" s="216"/>
      <c r="S113" s="216"/>
    </row>
    <row r="114" spans="1:19" ht="17.25" thickBot="1">
      <c r="A114" s="125" t="s">
        <v>180</v>
      </c>
      <c r="B114" s="126">
        <v>7900</v>
      </c>
      <c r="C114" s="77">
        <v>2.3316062200000001E-2</v>
      </c>
      <c r="D114" s="15">
        <v>7860</v>
      </c>
      <c r="E114" s="32">
        <f t="shared" ref="E114:E117" si="58">IF(ISNUMBER(D114), (D114 - $B114) / $B114, "")</f>
        <v>-5.0632911392405064E-3</v>
      </c>
      <c r="F114" s="18">
        <f>IF(ISNUMBER(D114), $B118 * E114, "")</f>
        <v>-506.32911392405066</v>
      </c>
      <c r="G114" s="31">
        <v>7710</v>
      </c>
      <c r="H114" s="32">
        <f t="shared" ref="H114:H117" si="59">IF(ISNUMBER(G114), (G114 - $B114) / $B114, "")</f>
        <v>-2.4050632911392405E-2</v>
      </c>
      <c r="I114" s="101">
        <f>IF(ISNUMBER(G114), $B118 * H114, "")</f>
        <v>-2405.0632911392404</v>
      </c>
      <c r="J114" s="15">
        <v>7790</v>
      </c>
      <c r="K114" s="32">
        <f t="shared" ref="K114:K117" si="60">IF(ISNUMBER(J114), (J114 - $B114) / $B114, "")</f>
        <v>-1.3924050632911392E-2</v>
      </c>
      <c r="L114" s="18">
        <f>IF(ISNUMBER(J114), $B118 * K114, "")</f>
        <v>-1392.4050632911392</v>
      </c>
      <c r="M114" s="31">
        <v>7710</v>
      </c>
      <c r="N114" s="32">
        <f t="shared" ref="N114:N117" si="61">IF(ISNUMBER(M114), (M114 - $B114) / $B114, "")</f>
        <v>-2.4050632911392405E-2</v>
      </c>
      <c r="O114" s="18">
        <f>IF(ISNUMBER(M114), $B118 * N114, "")</f>
        <v>-2405.0632911392404</v>
      </c>
      <c r="Q114" s="216"/>
      <c r="R114" s="216"/>
      <c r="S114" s="216"/>
    </row>
    <row r="115" spans="1:19" ht="17.25" thickBot="1">
      <c r="A115" s="125" t="s">
        <v>96</v>
      </c>
      <c r="B115" s="126">
        <v>3275</v>
      </c>
      <c r="C115" s="77">
        <v>2.02492212E-2</v>
      </c>
      <c r="D115" s="15">
        <v>3265</v>
      </c>
      <c r="E115" s="32">
        <f t="shared" si="58"/>
        <v>-3.0534351145038168E-3</v>
      </c>
      <c r="F115" s="18">
        <f>IF(ISNUMBER(D115), $B118 * E115, "")</f>
        <v>-305.3435114503817</v>
      </c>
      <c r="G115" s="31">
        <v>3225</v>
      </c>
      <c r="H115" s="32">
        <f t="shared" si="59"/>
        <v>-1.5267175572519083E-2</v>
      </c>
      <c r="I115" s="101">
        <f>IF(ISNUMBER(G115), $B118 * H115, "")</f>
        <v>-1526.7175572519084</v>
      </c>
      <c r="J115" s="15">
        <v>3245</v>
      </c>
      <c r="K115" s="32">
        <f t="shared" si="60"/>
        <v>-9.1603053435114507E-3</v>
      </c>
      <c r="L115" s="18">
        <f>IF(ISNUMBER(J115), $B118 * K115, "")</f>
        <v>-916.03053435114509</v>
      </c>
      <c r="M115" s="31">
        <v>3255</v>
      </c>
      <c r="N115" s="32">
        <f t="shared" si="61"/>
        <v>-6.1068702290076335E-3</v>
      </c>
      <c r="O115" s="18">
        <f>IF(ISNUMBER(M115), $B118 * N115, "")</f>
        <v>-610.6870229007634</v>
      </c>
      <c r="Q115" s="216"/>
      <c r="R115" s="216"/>
      <c r="S115" s="216"/>
    </row>
    <row r="116" spans="1:19">
      <c r="A116" s="125" t="s">
        <v>78</v>
      </c>
      <c r="B116" s="126">
        <v>594000</v>
      </c>
      <c r="C116" s="77">
        <v>2.0092735699999999E-2</v>
      </c>
      <c r="D116" s="15">
        <v>588600</v>
      </c>
      <c r="E116" s="32">
        <f t="shared" si="58"/>
        <v>-9.0909090909090905E-3</v>
      </c>
      <c r="F116" s="18">
        <f>IF(ISNUMBER(D116), $B118 * E116, "")</f>
        <v>-909.09090909090901</v>
      </c>
      <c r="G116" s="31">
        <v>583200</v>
      </c>
      <c r="H116" s="32">
        <f t="shared" si="59"/>
        <v>-1.8181818181818181E-2</v>
      </c>
      <c r="I116" s="101">
        <f>IF(ISNUMBER(G116), $B118 * H116, "")</f>
        <v>-1818.181818181818</v>
      </c>
      <c r="J116" s="15">
        <v>586100</v>
      </c>
      <c r="K116" s="32">
        <f t="shared" si="60"/>
        <v>-1.3299663299663299E-2</v>
      </c>
      <c r="L116" s="18">
        <f>IF(ISNUMBER(J116), $B118 * K116, "")</f>
        <v>-1329.96632996633</v>
      </c>
      <c r="M116" s="31">
        <v>583300</v>
      </c>
      <c r="N116" s="32">
        <f t="shared" si="61"/>
        <v>-1.8013468013468013E-2</v>
      </c>
      <c r="O116" s="18">
        <f>IF(ISNUMBER(M116), $B118 * N116, "")</f>
        <v>-1801.3468013468012</v>
      </c>
      <c r="Q116" s="205"/>
      <c r="R116" s="206"/>
      <c r="S116" s="207"/>
    </row>
    <row r="117" spans="1:19" ht="17.25" thickBot="1">
      <c r="A117" s="130" t="s">
        <v>222</v>
      </c>
      <c r="B117" s="131">
        <v>103</v>
      </c>
      <c r="C117" s="79">
        <v>1.9801980199999999E-2</v>
      </c>
      <c r="D117" s="24">
        <v>110</v>
      </c>
      <c r="E117" s="25">
        <f t="shared" si="58"/>
        <v>6.7961165048543687E-2</v>
      </c>
      <c r="F117" s="104">
        <f>IF(ISNUMBER(D117), $B118 * E117, "")</f>
        <v>6796.1165048543689</v>
      </c>
      <c r="G117" s="102">
        <v>107</v>
      </c>
      <c r="H117" s="25">
        <f t="shared" si="59"/>
        <v>3.8834951456310676E-2</v>
      </c>
      <c r="I117" s="103">
        <f>IF(ISNUMBER(G117), $B118 * H117, "")</f>
        <v>3883.4951456310678</v>
      </c>
      <c r="J117" s="24">
        <v>107</v>
      </c>
      <c r="K117" s="25">
        <f t="shared" si="60"/>
        <v>3.8834951456310676E-2</v>
      </c>
      <c r="L117" s="104">
        <f>IF(ISNUMBER(J117), $B118 * K117, "")</f>
        <v>3883.4951456310678</v>
      </c>
      <c r="M117" s="102">
        <v>107</v>
      </c>
      <c r="N117" s="25">
        <f t="shared" si="61"/>
        <v>3.8834951456310676E-2</v>
      </c>
      <c r="O117" s="104">
        <f>IF(ISNUMBER(M117), $B118 * N117, "")</f>
        <v>3883.4951456310678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1.510732206237549E-2</v>
      </c>
      <c r="F118" s="28">
        <f>SUM(F98:F117)</f>
        <v>30214.644124750983</v>
      </c>
      <c r="G118" s="26" t="s">
        <v>272</v>
      </c>
      <c r="H118" s="27">
        <f>IF(COUNT(H98:H117), SUM(H98:H117) / COUNT(H98:H117), 0)</f>
        <v>7.3100755053793487E-3</v>
      </c>
      <c r="I118" s="28">
        <f>SUM(I98:I117)</f>
        <v>14620.151010758704</v>
      </c>
      <c r="J118" s="26" t="s">
        <v>272</v>
      </c>
      <c r="K118" s="27">
        <f>IF(COUNT(K98:K117), SUM(K98:K117) / COUNT(K98:K117), 0)</f>
        <v>1.2180437837667007E-2</v>
      </c>
      <c r="L118" s="28">
        <f>SUM(L98:L117)</f>
        <v>24360.875675334017</v>
      </c>
      <c r="M118" s="26" t="s">
        <v>272</v>
      </c>
      <c r="N118" s="27">
        <f>IF(COUNT(N98:N117), SUM(N98:N117) / COUNT(N98:N117), 0)</f>
        <v>1.5186513723173247E-2</v>
      </c>
      <c r="O118" s="28">
        <f>SUM(O98:O117)</f>
        <v>30373.027446346496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93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2021-07-10(토) 오전 00:00</v>
      </c>
      <c r="C123" s="268"/>
      <c r="D123" s="240" t="str">
        <f>TEXT($G$1, "[$-ko-KR]yyyy-mm-dd(ddd) ") &amp; "오후 14:00"</f>
        <v>2021-07-10(토) 오후 14:00</v>
      </c>
      <c r="E123" s="241"/>
      <c r="F123" s="242"/>
      <c r="G123" s="240" t="str">
        <f>TEXT($G$1, "[$-ko-KR]yyyy-mm-dd(ddd) ") &amp; "오후 19:00"</f>
        <v>2021-07-10(토) 오후 19:00</v>
      </c>
      <c r="H123" s="241"/>
      <c r="I123" s="242"/>
      <c r="J123" s="240" t="str">
        <f>TEXT($G$1, "[$-ko-KR]yyyy-mm-dd(ddd) ") &amp; "오후 21:00"</f>
        <v>2021-07-10(토) 오후 21:00</v>
      </c>
      <c r="K123" s="241"/>
      <c r="L123" s="242"/>
      <c r="M123" s="240" t="str">
        <f>TEXT($G$1+1, "[$-ko-KR]yyyy-mm-dd(ddd) ") &amp; "오전 00:00"</f>
        <v>2021-07-11(일)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4" t="s">
        <v>58</v>
      </c>
      <c r="H124" s="195" t="s">
        <v>269</v>
      </c>
      <c r="I124" s="19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251</v>
      </c>
      <c r="B125" s="124">
        <v>59.9</v>
      </c>
      <c r="C125" s="76">
        <v>8.4175084000000008E-3</v>
      </c>
      <c r="D125" s="13">
        <v>60.6</v>
      </c>
      <c r="E125" s="14">
        <f>IF(ISNUMBER(D125), (D125 - $B125) / $B125, "")</f>
        <v>1.1686143572621082E-2</v>
      </c>
      <c r="F125" s="16">
        <f>IF(ISNUMBER(D125), $B145 * E125, "")</f>
        <v>1168.6143572621081</v>
      </c>
      <c r="G125" s="29">
        <v>61.1</v>
      </c>
      <c r="H125" s="14">
        <f>IF(ISNUMBER(G125), (G125 - $B125) / $B125, "")</f>
        <v>2.0033388981636108E-2</v>
      </c>
      <c r="I125" s="100">
        <f>IF(ISNUMBER(G125), $B145 * H125, "")</f>
        <v>2003.3388981636108</v>
      </c>
      <c r="J125" s="13">
        <v>62.8</v>
      </c>
      <c r="K125" s="14">
        <f>IF(ISNUMBER(J125), (J125 - $B125) / $B125, "")</f>
        <v>4.8414023372287125E-2</v>
      </c>
      <c r="L125" s="16">
        <f>IF(ISNUMBER(J125), $B145 * K125, "")</f>
        <v>4841.4023372287129</v>
      </c>
      <c r="M125" s="29">
        <v>60.1</v>
      </c>
      <c r="N125" s="14">
        <f>IF(ISNUMBER(M125), (M125 - $B125) / $B125, "")</f>
        <v>3.3388981636060574E-3</v>
      </c>
      <c r="O125" s="16">
        <f>IF(ISNUMBER(M125), $B145 * N125, "")</f>
        <v>333.88981636060572</v>
      </c>
      <c r="Q125" s="226"/>
      <c r="R125" s="226"/>
      <c r="S125" s="226"/>
    </row>
    <row r="126" spans="1:19" ht="17.25" thickBot="1">
      <c r="A126" s="125" t="s">
        <v>162</v>
      </c>
      <c r="B126" s="126">
        <v>74.8</v>
      </c>
      <c r="C126" s="77">
        <v>0</v>
      </c>
      <c r="D126" s="15">
        <v>76.400000000000006</v>
      </c>
      <c r="E126" s="32">
        <f t="shared" ref="E126:E129" si="62">IF(ISNUMBER(D126), (D126 - $B126) / $B126, "")</f>
        <v>2.1390374331550915E-2</v>
      </c>
      <c r="F126" s="18">
        <f>IF(ISNUMBER(D126), $B145 * E126, "")</f>
        <v>2139.0374331550915</v>
      </c>
      <c r="G126" s="31">
        <v>76</v>
      </c>
      <c r="H126" s="32">
        <f t="shared" ref="H126:H129" si="63">IF(ISNUMBER(G126), (G126 - $B126) / $B126, "")</f>
        <v>1.6042780748663141E-2</v>
      </c>
      <c r="I126" s="101">
        <f>IF(ISNUMBER(G126), $B145 * H126, "")</f>
        <v>1604.2780748663142</v>
      </c>
      <c r="J126" s="15">
        <v>76</v>
      </c>
      <c r="K126" s="32">
        <f t="shared" ref="K126:K129" si="64">IF(ISNUMBER(J126), (J126 - $B126) / $B126, "")</f>
        <v>1.6042780748663141E-2</v>
      </c>
      <c r="L126" s="18">
        <f>IF(ISNUMBER(J126), $B145 * K126, "")</f>
        <v>1604.2780748663142</v>
      </c>
      <c r="M126" s="31">
        <v>76.099999999999994</v>
      </c>
      <c r="N126" s="32">
        <f t="shared" ref="N126:N129" si="65">IF(ISNUMBER(M126), (M126 - $B126) / $B126, "")</f>
        <v>1.7379679144384989E-2</v>
      </c>
      <c r="O126" s="18">
        <f>IF(ISNUMBER(M126), $B145 * N126, "")</f>
        <v>1737.9679144384988</v>
      </c>
      <c r="Q126" s="226"/>
      <c r="R126" s="226"/>
      <c r="S126" s="226"/>
    </row>
    <row r="127" spans="1:19" ht="17.25" thickBot="1">
      <c r="A127" s="125" t="s">
        <v>65</v>
      </c>
      <c r="B127" s="126">
        <v>24.9</v>
      </c>
      <c r="C127" s="77">
        <v>-4.0000000000000001E-3</v>
      </c>
      <c r="D127" s="15">
        <v>24.9</v>
      </c>
      <c r="E127" s="32">
        <f t="shared" si="62"/>
        <v>0</v>
      </c>
      <c r="F127" s="18">
        <f>IF(ISNUMBER(D127), $B145 * E127, "")</f>
        <v>0</v>
      </c>
      <c r="G127" s="31">
        <v>24.8</v>
      </c>
      <c r="H127" s="32">
        <f t="shared" si="63"/>
        <v>-4.0160642570280271E-3</v>
      </c>
      <c r="I127" s="101">
        <f>IF(ISNUMBER(G127), $B145 * H127, "")</f>
        <v>-401.60642570280271</v>
      </c>
      <c r="J127" s="15">
        <v>24.7</v>
      </c>
      <c r="K127" s="32">
        <f t="shared" si="64"/>
        <v>-8.0321285140561964E-3</v>
      </c>
      <c r="L127" s="18">
        <f>IF(ISNUMBER(J127), $B145 * K127, "")</f>
        <v>-803.21285140561963</v>
      </c>
      <c r="M127" s="31">
        <v>24.6</v>
      </c>
      <c r="N127" s="32">
        <f t="shared" si="65"/>
        <v>-1.2048192771084223E-2</v>
      </c>
      <c r="O127" s="18">
        <f>IF(ISNUMBER(M127), $B145 * N127, "")</f>
        <v>-1204.8192771084223</v>
      </c>
      <c r="Q127" s="216"/>
      <c r="R127" s="216"/>
      <c r="S127" s="216"/>
    </row>
    <row r="128" spans="1:19" ht="17.25" thickBot="1">
      <c r="A128" s="125" t="s">
        <v>202</v>
      </c>
      <c r="B128" s="126">
        <v>53</v>
      </c>
      <c r="C128" s="77">
        <v>-7.4906367E-3</v>
      </c>
      <c r="D128" s="15">
        <v>53.7</v>
      </c>
      <c r="E128" s="32">
        <f t="shared" si="62"/>
        <v>1.3207547169811375E-2</v>
      </c>
      <c r="F128" s="18">
        <f>IF(ISNUMBER(D128), $B145 * E128, "")</f>
        <v>1320.7547169811376</v>
      </c>
      <c r="G128" s="31">
        <v>53.5</v>
      </c>
      <c r="H128" s="32">
        <f t="shared" si="63"/>
        <v>9.433962264150943E-3</v>
      </c>
      <c r="I128" s="101">
        <f>IF(ISNUMBER(G128), $B145 * H128, "")</f>
        <v>943.39622641509425</v>
      </c>
      <c r="J128" s="15">
        <v>53.7</v>
      </c>
      <c r="K128" s="32">
        <f t="shared" si="64"/>
        <v>1.3207547169811375E-2</v>
      </c>
      <c r="L128" s="18">
        <f>IF(ISNUMBER(J128), $B145 * K128, "")</f>
        <v>1320.7547169811376</v>
      </c>
      <c r="M128" s="31">
        <v>53.8</v>
      </c>
      <c r="N128" s="32">
        <f t="shared" si="65"/>
        <v>1.5094339622641456E-2</v>
      </c>
      <c r="O128" s="18">
        <f>IF(ISNUMBER(M128), $B145 * N128, "")</f>
        <v>1509.4339622641455</v>
      </c>
      <c r="Q128" s="216"/>
      <c r="R128" s="216"/>
      <c r="S128" s="216"/>
    </row>
    <row r="129" spans="1:19" ht="17.25" thickBot="1">
      <c r="A129" s="127" t="s">
        <v>144</v>
      </c>
      <c r="B129" s="128">
        <v>84.4</v>
      </c>
      <c r="C129" s="78">
        <v>-9.3896714000000006E-3</v>
      </c>
      <c r="D129" s="20">
        <v>84.8</v>
      </c>
      <c r="E129" s="21">
        <f t="shared" si="62"/>
        <v>4.7393364928908941E-3</v>
      </c>
      <c r="F129" s="22">
        <f>IF(ISNUMBER(D129), $B145 * E129, "")</f>
        <v>473.93364928908943</v>
      </c>
      <c r="G129" s="30">
        <v>83</v>
      </c>
      <c r="H129" s="21">
        <f t="shared" si="63"/>
        <v>-1.6587677725118551E-2</v>
      </c>
      <c r="I129" s="105">
        <f>IF(ISNUMBER(G129), $B145 * H129, "")</f>
        <v>-1658.7677725118551</v>
      </c>
      <c r="J129" s="20">
        <v>83.6</v>
      </c>
      <c r="K129" s="21">
        <f t="shared" si="64"/>
        <v>-9.4786729857821248E-3</v>
      </c>
      <c r="L129" s="22">
        <f>IF(ISNUMBER(J129), $B145 * K129, "")</f>
        <v>-947.86729857821251</v>
      </c>
      <c r="M129" s="30">
        <v>83.3</v>
      </c>
      <c r="N129" s="21">
        <f t="shared" si="65"/>
        <v>-1.3033175355450337E-2</v>
      </c>
      <c r="O129" s="22">
        <f>IF(ISNUMBER(M129), $B145 * N129, "")</f>
        <v>-1303.3175355450337</v>
      </c>
      <c r="Q129" s="216"/>
      <c r="R129" s="216"/>
      <c r="S129" s="216"/>
    </row>
    <row r="130" spans="1:19" ht="17.25" thickBot="1">
      <c r="A130" s="125" t="s">
        <v>216</v>
      </c>
      <c r="B130" s="129">
        <v>8.09</v>
      </c>
      <c r="C130" s="80">
        <v>-1.1002445E-2</v>
      </c>
      <c r="D130" s="106">
        <v>8.41</v>
      </c>
      <c r="E130" s="107">
        <f>IF(ISNUMBER(D130), (D130 - $B130) / $B130, "")</f>
        <v>3.9555006180469754E-2</v>
      </c>
      <c r="F130" s="108">
        <f>IF(ISNUMBER(D130), $B145 * E130, "")</f>
        <v>3955.5006180469754</v>
      </c>
      <c r="G130" s="109">
        <v>8.39</v>
      </c>
      <c r="H130" s="107">
        <f>IF(ISNUMBER(G130), (G130 - $B130) / $B130, "")</f>
        <v>3.7082818294190446E-2</v>
      </c>
      <c r="I130" s="110">
        <f>IF(ISNUMBER(G130), $B145 * H130, "")</f>
        <v>3708.2818294190447</v>
      </c>
      <c r="J130" s="106">
        <v>8.36</v>
      </c>
      <c r="K130" s="107">
        <f>IF(ISNUMBER(J130), (J130 - $B130) / $B130, "")</f>
        <v>3.3374536464771273E-2</v>
      </c>
      <c r="L130" s="108">
        <f>IF(ISNUMBER(J130), $B145 * K130, "")</f>
        <v>3337.4536464771272</v>
      </c>
      <c r="M130" s="109">
        <v>8.2799999999999994</v>
      </c>
      <c r="N130" s="107">
        <f>IF(ISNUMBER(M130), (M130 - $B130) / $B130, "")</f>
        <v>2.3485784919653831E-2</v>
      </c>
      <c r="O130" s="108">
        <f>IF(ISNUMBER(M130), $B145 * N130, "")</f>
        <v>2348.5784919653834</v>
      </c>
      <c r="Q130" s="216"/>
      <c r="R130" s="216"/>
      <c r="S130" s="216"/>
    </row>
    <row r="131" spans="1:19" ht="17.25" thickBot="1">
      <c r="A131" s="125" t="s">
        <v>132</v>
      </c>
      <c r="B131" s="126">
        <v>88</v>
      </c>
      <c r="C131" s="77">
        <v>-1.2345679E-2</v>
      </c>
      <c r="D131" s="15">
        <v>87</v>
      </c>
      <c r="E131" s="32">
        <f t="shared" ref="E131:E134" si="66">IF(ISNUMBER(D131), (D131 - $B131) / $B131, "")</f>
        <v>-1.1363636363636364E-2</v>
      </c>
      <c r="F131" s="18">
        <f>IF(ISNUMBER(D131), $B145 * E131, "")</f>
        <v>-1136.3636363636365</v>
      </c>
      <c r="G131" s="31">
        <v>86.3</v>
      </c>
      <c r="H131" s="32">
        <f t="shared" ref="H131:H134" si="67">IF(ISNUMBER(G131), (G131 - $B131) / $B131, "")</f>
        <v>-1.9318181818181849E-2</v>
      </c>
      <c r="I131" s="101">
        <f>IF(ISNUMBER(G131), $B145 * H131, "")</f>
        <v>-1931.8181818181849</v>
      </c>
      <c r="J131" s="15">
        <v>86.8</v>
      </c>
      <c r="K131" s="32">
        <f t="shared" ref="K131:K134" si="68">IF(ISNUMBER(J131), (J131 - $B131) / $B131, "")</f>
        <v>-1.3636363636363669E-2</v>
      </c>
      <c r="L131" s="18">
        <f>IF(ISNUMBER(J131), $B145 * K131, "")</f>
        <v>-1363.6363636363669</v>
      </c>
      <c r="M131" s="31">
        <v>85.8</v>
      </c>
      <c r="N131" s="32">
        <f t="shared" ref="N131:N134" si="69">IF(ISNUMBER(M131), (M131 - $B131) / $B131, "")</f>
        <v>-2.5000000000000033E-2</v>
      </c>
      <c r="O131" s="18">
        <f>IF(ISNUMBER(M131), $B145 * N131, "")</f>
        <v>-2500.0000000000032</v>
      </c>
      <c r="Q131" s="216"/>
      <c r="R131" s="216"/>
      <c r="S131" s="216"/>
    </row>
    <row r="132" spans="1:19" ht="17.25" thickBot="1">
      <c r="A132" s="125" t="s">
        <v>72</v>
      </c>
      <c r="B132" s="126">
        <v>17.399999999999999</v>
      </c>
      <c r="C132" s="77">
        <v>-1.6949152499999998E-2</v>
      </c>
      <c r="D132" s="15">
        <v>17.899999999999999</v>
      </c>
      <c r="E132" s="32">
        <f t="shared" si="66"/>
        <v>2.8735632183908049E-2</v>
      </c>
      <c r="F132" s="18">
        <f>IF(ISNUMBER(D132), $B145 * E132, "")</f>
        <v>2873.5632183908051</v>
      </c>
      <c r="G132" s="31">
        <v>18</v>
      </c>
      <c r="H132" s="32">
        <f t="shared" si="67"/>
        <v>3.4482758620689738E-2</v>
      </c>
      <c r="I132" s="101">
        <f>IF(ISNUMBER(G132), $B145 * H132, "")</f>
        <v>3448.2758620689738</v>
      </c>
      <c r="J132" s="15">
        <v>18</v>
      </c>
      <c r="K132" s="32">
        <f t="shared" si="68"/>
        <v>3.4482758620689738E-2</v>
      </c>
      <c r="L132" s="18">
        <f>IF(ISNUMBER(J132), $B145 * K132, "")</f>
        <v>3448.2758620689738</v>
      </c>
      <c r="M132" s="31">
        <v>17.8</v>
      </c>
      <c r="N132" s="32">
        <f t="shared" si="69"/>
        <v>2.2988505747126561E-2</v>
      </c>
      <c r="O132" s="18">
        <f>IF(ISNUMBER(M132), $B145 * N132, "")</f>
        <v>2298.850574712656</v>
      </c>
      <c r="Q132" s="216"/>
      <c r="R132" s="216"/>
      <c r="S132" s="216"/>
    </row>
    <row r="133" spans="1:19" ht="17.25" thickBot="1">
      <c r="A133" s="125" t="s">
        <v>122</v>
      </c>
      <c r="B133" s="126">
        <v>21.6</v>
      </c>
      <c r="C133" s="77">
        <v>-1.8181818200000002E-2</v>
      </c>
      <c r="D133" s="15">
        <v>22.3</v>
      </c>
      <c r="E133" s="32">
        <f t="shared" si="66"/>
        <v>3.2407407407407371E-2</v>
      </c>
      <c r="F133" s="18">
        <f>IF(ISNUMBER(D133), $B145 * E133, "")</f>
        <v>3240.7407407407372</v>
      </c>
      <c r="G133" s="31">
        <v>22.3</v>
      </c>
      <c r="H133" s="32">
        <f t="shared" si="67"/>
        <v>3.2407407407407371E-2</v>
      </c>
      <c r="I133" s="101">
        <f>IF(ISNUMBER(G133), $B145 * H133, "")</f>
        <v>3240.7407407407372</v>
      </c>
      <c r="J133" s="15">
        <v>22.2</v>
      </c>
      <c r="K133" s="32">
        <f t="shared" si="68"/>
        <v>2.7777777777777676E-2</v>
      </c>
      <c r="L133" s="18">
        <f>IF(ISNUMBER(J133), $B145 * K133, "")</f>
        <v>2777.7777777777674</v>
      </c>
      <c r="M133" s="31">
        <v>22</v>
      </c>
      <c r="N133" s="32">
        <f t="shared" si="69"/>
        <v>1.8518518518518452E-2</v>
      </c>
      <c r="O133" s="18">
        <f>IF(ISNUMBER(M133), $B145 * N133, "")</f>
        <v>1851.8518518518451</v>
      </c>
      <c r="Q133" s="33"/>
      <c r="R133" s="33"/>
    </row>
    <row r="134" spans="1:19" ht="17.25" thickBot="1">
      <c r="A134" s="130" t="s">
        <v>241</v>
      </c>
      <c r="B134" s="131">
        <v>49.2</v>
      </c>
      <c r="C134" s="79">
        <v>-1.9920318699999998E-2</v>
      </c>
      <c r="D134" s="24">
        <v>58.2</v>
      </c>
      <c r="E134" s="25">
        <f t="shared" si="66"/>
        <v>0.18292682926829268</v>
      </c>
      <c r="F134" s="104">
        <f>IF(ISNUMBER(D134), $B145 * E134, "")</f>
        <v>18292.682926829268</v>
      </c>
      <c r="G134" s="102">
        <v>57.3</v>
      </c>
      <c r="H134" s="25">
        <f t="shared" si="67"/>
        <v>0.16463414634146328</v>
      </c>
      <c r="I134" s="103">
        <f>IF(ISNUMBER(G134), $B145 * H134, "")</f>
        <v>16463.414634146327</v>
      </c>
      <c r="J134" s="24">
        <v>56.9</v>
      </c>
      <c r="K134" s="25">
        <f t="shared" si="68"/>
        <v>0.15650406504065031</v>
      </c>
      <c r="L134" s="104">
        <f>IF(ISNUMBER(J134), $B145 * K134, "")</f>
        <v>15650.406504065031</v>
      </c>
      <c r="M134" s="102">
        <v>56.9</v>
      </c>
      <c r="N134" s="25">
        <f t="shared" si="69"/>
        <v>0.15650406504065031</v>
      </c>
      <c r="O134" s="104">
        <f>IF(ISNUMBER(M134), $B145 * N134, "")</f>
        <v>15650.406504065031</v>
      </c>
      <c r="Q134" s="217"/>
      <c r="R134" s="218"/>
      <c r="S134" s="219"/>
    </row>
    <row r="135" spans="1:19">
      <c r="A135" s="123" t="s">
        <v>235</v>
      </c>
      <c r="B135" s="124">
        <v>50.7</v>
      </c>
      <c r="C135" s="76">
        <v>-2.6871401199999999E-2</v>
      </c>
      <c r="D135" s="13">
        <v>52</v>
      </c>
      <c r="E135" s="14">
        <f>IF(ISNUMBER(D135), (D135 - $B135) / $B135, "")</f>
        <v>2.5641025641025585E-2</v>
      </c>
      <c r="F135" s="16">
        <f>IF(ISNUMBER(D135), $B145 * E135, "")</f>
        <v>2564.1025641025585</v>
      </c>
      <c r="G135" s="29">
        <v>51.8</v>
      </c>
      <c r="H135" s="14">
        <f>IF(ISNUMBER(G135), (G135 - $B135) / $B135, "")</f>
        <v>2.169625246548312E-2</v>
      </c>
      <c r="I135" s="100">
        <f>IF(ISNUMBER(G135), $B145 * H135, "")</f>
        <v>2169.6252465483121</v>
      </c>
      <c r="J135" s="13">
        <v>51.8</v>
      </c>
      <c r="K135" s="14">
        <f>IF(ISNUMBER(J135), (J135 - $B135) / $B135, "")</f>
        <v>2.169625246548312E-2</v>
      </c>
      <c r="L135" s="16">
        <f>IF(ISNUMBER(J135), $B145 * K135, "")</f>
        <v>2169.6252465483121</v>
      </c>
      <c r="M135" s="29">
        <v>52</v>
      </c>
      <c r="N135" s="14">
        <f>IF(ISNUMBER(M135), (M135 - $B135) / $B135, "")</f>
        <v>2.5641025641025585E-2</v>
      </c>
      <c r="O135" s="16">
        <f>IF(ISNUMBER(M135), $B145 * N135, "")</f>
        <v>2564.1025641025585</v>
      </c>
      <c r="Q135" s="220"/>
      <c r="R135" s="221"/>
      <c r="S135" s="222"/>
    </row>
    <row r="136" spans="1:19" ht="17.25" thickBot="1">
      <c r="A136" s="125" t="s">
        <v>190</v>
      </c>
      <c r="B136" s="126">
        <v>14</v>
      </c>
      <c r="C136" s="77">
        <v>-2.77777778E-2</v>
      </c>
      <c r="D136" s="15">
        <v>14.5</v>
      </c>
      <c r="E136" s="32">
        <f t="shared" ref="E136:E139" si="70">IF(ISNUMBER(D136), (D136 - $B136) / $B136, "")</f>
        <v>3.5714285714285712E-2</v>
      </c>
      <c r="F136" s="18">
        <f>IF(ISNUMBER(D136), $B145 * E136, "")</f>
        <v>3571.4285714285711</v>
      </c>
      <c r="G136" s="31">
        <v>14.5</v>
      </c>
      <c r="H136" s="32">
        <f t="shared" ref="H136:H139" si="71">IF(ISNUMBER(G136), (G136 - $B136) / $B136, "")</f>
        <v>3.5714285714285712E-2</v>
      </c>
      <c r="I136" s="101">
        <f>IF(ISNUMBER(G136), $B145 * H136, "")</f>
        <v>3571.4285714285711</v>
      </c>
      <c r="J136" s="15">
        <v>14.6</v>
      </c>
      <c r="K136" s="32">
        <f t="shared" ref="K136:K139" si="72">IF(ISNUMBER(J136), (J136 - $B136) / $B136, "")</f>
        <v>4.285714285714283E-2</v>
      </c>
      <c r="L136" s="18">
        <f>IF(ISNUMBER(J136), $B145 * K136, "")</f>
        <v>4285.7142857142826</v>
      </c>
      <c r="M136" s="31">
        <v>14.4</v>
      </c>
      <c r="N136" s="32">
        <f t="shared" ref="N136:N139" si="73">IF(ISNUMBER(M136), (M136 - $B136) / $B136, "")</f>
        <v>2.8571428571428598E-2</v>
      </c>
      <c r="O136" s="18">
        <f>IF(ISNUMBER(M136), $B145 * N136, "")</f>
        <v>2857.1428571428596</v>
      </c>
      <c r="Q136" s="223"/>
      <c r="R136" s="224"/>
      <c r="S136" s="225"/>
    </row>
    <row r="137" spans="1:19" ht="17.25" thickBot="1">
      <c r="A137" s="125" t="s">
        <v>239</v>
      </c>
      <c r="B137" s="126">
        <v>69.3</v>
      </c>
      <c r="C137" s="77">
        <v>-2.8050490899999999E-2</v>
      </c>
      <c r="D137" s="15">
        <v>72.2</v>
      </c>
      <c r="E137" s="32">
        <f t="shared" si="70"/>
        <v>4.1847041847041931E-2</v>
      </c>
      <c r="F137" s="18">
        <f>IF(ISNUMBER(D137), $B145 * E137, "")</f>
        <v>4184.7041847041928</v>
      </c>
      <c r="G137" s="31">
        <v>71.900000000000006</v>
      </c>
      <c r="H137" s="32">
        <f t="shared" si="71"/>
        <v>3.7518037518037645E-2</v>
      </c>
      <c r="I137" s="101">
        <f>IF(ISNUMBER(G137), $B145 * H137, "")</f>
        <v>3751.8037518037645</v>
      </c>
      <c r="J137" s="15">
        <v>71.900000000000006</v>
      </c>
      <c r="K137" s="32">
        <f t="shared" si="72"/>
        <v>3.7518037518037645E-2</v>
      </c>
      <c r="L137" s="18">
        <f>IF(ISNUMBER(J137), $B145 * K137, "")</f>
        <v>3751.8037518037645</v>
      </c>
      <c r="M137" s="31">
        <v>71.8</v>
      </c>
      <c r="N137" s="32">
        <f t="shared" si="73"/>
        <v>3.6075036075036079E-2</v>
      </c>
      <c r="O137" s="18">
        <f>IF(ISNUMBER(M137), $B145 * N137, "")</f>
        <v>3607.5036075036078</v>
      </c>
      <c r="Q137" s="216"/>
      <c r="R137" s="216"/>
      <c r="S137" s="216"/>
    </row>
    <row r="138" spans="1:19" ht="17.25" thickBot="1">
      <c r="A138" s="125" t="s">
        <v>150</v>
      </c>
      <c r="B138" s="126">
        <v>8.89</v>
      </c>
      <c r="C138" s="77">
        <v>-3.0534351099999999E-2</v>
      </c>
      <c r="D138" s="15">
        <v>9.58</v>
      </c>
      <c r="E138" s="32">
        <f t="shared" si="70"/>
        <v>7.7615298087738968E-2</v>
      </c>
      <c r="F138" s="18">
        <f>IF(ISNUMBER(D138), $B145 * E138, "")</f>
        <v>7761.5298087738965</v>
      </c>
      <c r="G138" s="31">
        <v>9.41</v>
      </c>
      <c r="H138" s="32">
        <f t="shared" si="71"/>
        <v>5.8492688413948203E-2</v>
      </c>
      <c r="I138" s="101">
        <f>IF(ISNUMBER(G138), $B145 * H138, "")</f>
        <v>5849.2688413948199</v>
      </c>
      <c r="J138" s="15">
        <v>9.44</v>
      </c>
      <c r="K138" s="32">
        <f t="shared" si="72"/>
        <v>6.1867266591675914E-2</v>
      </c>
      <c r="L138" s="18">
        <f>IF(ISNUMBER(J138), $B145 * K138, "")</f>
        <v>6186.7266591675916</v>
      </c>
      <c r="M138" s="31">
        <v>9.4</v>
      </c>
      <c r="N138" s="32">
        <f t="shared" si="73"/>
        <v>5.7367829021372302E-2</v>
      </c>
      <c r="O138" s="18">
        <f>IF(ISNUMBER(M138), $B145 * N138, "")</f>
        <v>5736.7829021372299</v>
      </c>
      <c r="Q138" s="226"/>
      <c r="R138" s="226"/>
      <c r="S138" s="226"/>
    </row>
    <row r="139" spans="1:19" ht="17.25" thickBot="1">
      <c r="A139" s="127" t="s">
        <v>208</v>
      </c>
      <c r="B139" s="128">
        <v>8.8699999999999992</v>
      </c>
      <c r="C139" s="78">
        <v>-3.3769063199999998E-2</v>
      </c>
      <c r="D139" s="20">
        <v>9.43</v>
      </c>
      <c r="E139" s="21">
        <f t="shared" si="70"/>
        <v>6.3134160090191724E-2</v>
      </c>
      <c r="F139" s="22">
        <f>IF(ISNUMBER(D139), $B145 * E139, "")</f>
        <v>6313.4160090191726</v>
      </c>
      <c r="G139" s="30">
        <v>9.5</v>
      </c>
      <c r="H139" s="21">
        <f t="shared" si="71"/>
        <v>7.1025930101465712E-2</v>
      </c>
      <c r="I139" s="105">
        <f>IF(ISNUMBER(G139), $B145 * H139, "")</f>
        <v>7102.593010146571</v>
      </c>
      <c r="J139" s="20">
        <v>9.51</v>
      </c>
      <c r="K139" s="21">
        <f t="shared" si="72"/>
        <v>7.215332581736196E-2</v>
      </c>
      <c r="L139" s="22">
        <f>IF(ISNUMBER(J139), $B145 * K139, "")</f>
        <v>7215.3325817361956</v>
      </c>
      <c r="M139" s="30">
        <v>9.44</v>
      </c>
      <c r="N139" s="21">
        <f t="shared" si="73"/>
        <v>6.4261555806087972E-2</v>
      </c>
      <c r="O139" s="22">
        <f>IF(ISNUMBER(M139), $B145 * N139, "")</f>
        <v>6426.1555806087972</v>
      </c>
      <c r="Q139" s="226"/>
      <c r="R139" s="226"/>
      <c r="S139" s="226"/>
    </row>
    <row r="140" spans="1:19" ht="17.25" thickBot="1">
      <c r="A140" s="125" t="s">
        <v>210</v>
      </c>
      <c r="B140" s="129">
        <v>8.81</v>
      </c>
      <c r="C140" s="80">
        <v>-3.39912281E-2</v>
      </c>
      <c r="D140" s="106">
        <v>9.58</v>
      </c>
      <c r="E140" s="107">
        <f>IF(ISNUMBER(D140), (D140 - $B140) / $B140, "")</f>
        <v>8.7400681044267819E-2</v>
      </c>
      <c r="F140" s="108">
        <f>IF(ISNUMBER(D140), $B145 * E140, "")</f>
        <v>8740.0681044267822</v>
      </c>
      <c r="G140" s="109">
        <v>9.75</v>
      </c>
      <c r="H140" s="107">
        <f>IF(ISNUMBER(G140), (G140 - $B140) / $B140, "")</f>
        <v>0.10669693530079449</v>
      </c>
      <c r="I140" s="110">
        <f>IF(ISNUMBER(G140), $B145 * H140, "")</f>
        <v>10669.693530079448</v>
      </c>
      <c r="J140" s="106">
        <v>9.93</v>
      </c>
      <c r="K140" s="107">
        <f>IF(ISNUMBER(J140), (J140 - $B140) / $B140, "")</f>
        <v>0.12712826333711683</v>
      </c>
      <c r="L140" s="108">
        <f>IF(ISNUMBER(J140), $B145 * K140, "")</f>
        <v>12712.826333711682</v>
      </c>
      <c r="M140" s="109">
        <v>9.8800000000000008</v>
      </c>
      <c r="N140" s="107">
        <f>IF(ISNUMBER(M140), (M140 - $B140) / $B140, "")</f>
        <v>0.1214528944381385</v>
      </c>
      <c r="O140" s="108">
        <f>IF(ISNUMBER(M140), $B145 * N140, "")</f>
        <v>12145.28944381385</v>
      </c>
      <c r="Q140" s="216"/>
      <c r="R140" s="216"/>
      <c r="S140" s="216"/>
    </row>
    <row r="141" spans="1:19" ht="17.25" thickBot="1">
      <c r="A141" s="125" t="s">
        <v>148</v>
      </c>
      <c r="B141" s="126">
        <v>15.4</v>
      </c>
      <c r="C141" s="77">
        <v>-3.7499999999999999E-2</v>
      </c>
      <c r="D141" s="15">
        <v>15.5</v>
      </c>
      <c r="E141" s="32">
        <f t="shared" ref="E141:E144" si="74">IF(ISNUMBER(D141), (D141 - $B141) / $B141, "")</f>
        <v>6.4935064935064705E-3</v>
      </c>
      <c r="F141" s="18">
        <f>IF(ISNUMBER(D141), $B145 * E141, "")</f>
        <v>649.35064935064702</v>
      </c>
      <c r="G141" s="31">
        <v>15.3</v>
      </c>
      <c r="H141" s="32">
        <f t="shared" ref="H141:H144" si="75">IF(ISNUMBER(G141), (G141 - $B141) / $B141, "")</f>
        <v>-6.4935064935064705E-3</v>
      </c>
      <c r="I141" s="101">
        <f>IF(ISNUMBER(G141), $B145 * H141, "")</f>
        <v>-649.35064935064702</v>
      </c>
      <c r="J141" s="15">
        <v>15.3</v>
      </c>
      <c r="K141" s="32">
        <f t="shared" ref="K141:K144" si="76">IF(ISNUMBER(J141), (J141 - $B141) / $B141, "")</f>
        <v>-6.4935064935064705E-3</v>
      </c>
      <c r="L141" s="18">
        <f>IF(ISNUMBER(J141), $B145 * K141, "")</f>
        <v>-649.35064935064702</v>
      </c>
      <c r="M141" s="31">
        <v>15.2</v>
      </c>
      <c r="N141" s="32">
        <f t="shared" ref="N141:N144" si="77">IF(ISNUMBER(M141), (M141 - $B141) / $B141, "")</f>
        <v>-1.2987012987013056E-2</v>
      </c>
      <c r="O141" s="18">
        <f>IF(ISNUMBER(M141), $B145 * N141, "")</f>
        <v>-1298.7012987013056</v>
      </c>
      <c r="Q141" s="216"/>
      <c r="R141" s="216"/>
      <c r="S141" s="216"/>
    </row>
    <row r="142" spans="1:19" ht="17.25" thickBot="1">
      <c r="A142" s="125" t="s">
        <v>204</v>
      </c>
      <c r="B142" s="126">
        <v>11.5</v>
      </c>
      <c r="C142" s="77">
        <v>-4.16666667E-2</v>
      </c>
      <c r="D142" s="15">
        <v>11.8</v>
      </c>
      <c r="E142" s="32">
        <f t="shared" si="74"/>
        <v>2.6086956521739191E-2</v>
      </c>
      <c r="F142" s="18">
        <f>IF(ISNUMBER(D142), $B145 * E142, "")</f>
        <v>2608.6956521739194</v>
      </c>
      <c r="G142" s="31">
        <v>11.8</v>
      </c>
      <c r="H142" s="32">
        <f t="shared" si="75"/>
        <v>2.6086956521739191E-2</v>
      </c>
      <c r="I142" s="101">
        <f>IF(ISNUMBER(G142), $B145 * H142, "")</f>
        <v>2608.6956521739194</v>
      </c>
      <c r="J142" s="15">
        <v>11.7</v>
      </c>
      <c r="K142" s="32">
        <f t="shared" si="76"/>
        <v>1.7391304347826025E-2</v>
      </c>
      <c r="L142" s="18">
        <f>IF(ISNUMBER(J142), $B145 * K142, "")</f>
        <v>1739.1304347826024</v>
      </c>
      <c r="M142" s="31">
        <v>11.8</v>
      </c>
      <c r="N142" s="32">
        <f t="shared" si="77"/>
        <v>2.6086956521739191E-2</v>
      </c>
      <c r="O142" s="18">
        <f>IF(ISNUMBER(M142), $B145 * N142, "")</f>
        <v>2608.6956521739194</v>
      </c>
      <c r="Q142" s="216"/>
      <c r="R142" s="216"/>
      <c r="S142" s="216"/>
    </row>
    <row r="143" spans="1:19">
      <c r="A143" s="125" t="s">
        <v>178</v>
      </c>
      <c r="B143" s="126">
        <v>13.5</v>
      </c>
      <c r="C143" s="77">
        <v>-4.2553191499999997E-2</v>
      </c>
      <c r="D143" s="15">
        <v>14.4</v>
      </c>
      <c r="E143" s="32">
        <f t="shared" si="74"/>
        <v>6.6666666666666693E-2</v>
      </c>
      <c r="F143" s="18">
        <f>IF(ISNUMBER(D143), $B145 * E143, "")</f>
        <v>6666.6666666666697</v>
      </c>
      <c r="G143" s="31">
        <v>14.3</v>
      </c>
      <c r="H143" s="32">
        <f t="shared" si="75"/>
        <v>5.925925925925931E-2</v>
      </c>
      <c r="I143" s="101">
        <f>IF(ISNUMBER(G143), $B145 * H143, "")</f>
        <v>5925.9259259259306</v>
      </c>
      <c r="J143" s="15">
        <v>14.2</v>
      </c>
      <c r="K143" s="32">
        <f t="shared" si="76"/>
        <v>5.1851851851851802E-2</v>
      </c>
      <c r="L143" s="18">
        <f>IF(ISNUMBER(J143), $B145 * K143, "")</f>
        <v>5185.1851851851798</v>
      </c>
      <c r="M143" s="31">
        <v>14.1</v>
      </c>
      <c r="N143" s="32">
        <f t="shared" si="77"/>
        <v>4.4444444444444418E-2</v>
      </c>
      <c r="O143" s="18">
        <f>IF(ISNUMBER(M143), $B145 * N143, "")</f>
        <v>4444.4444444444416</v>
      </c>
      <c r="Q143" s="205"/>
      <c r="R143" s="206"/>
      <c r="S143" s="207"/>
    </row>
    <row r="144" spans="1:19" ht="17.25" thickBot="1">
      <c r="A144" s="130" t="s">
        <v>188</v>
      </c>
      <c r="B144" s="131">
        <v>9.5</v>
      </c>
      <c r="C144" s="79">
        <v>-0.05</v>
      </c>
      <c r="D144" s="24">
        <v>9.91</v>
      </c>
      <c r="E144" s="25">
        <f t="shared" si="74"/>
        <v>4.3157894736842117E-2</v>
      </c>
      <c r="F144" s="104">
        <f>IF(ISNUMBER(D144), $B145 * E144, "")</f>
        <v>4315.7894736842118</v>
      </c>
      <c r="G144" s="102">
        <v>9.92</v>
      </c>
      <c r="H144" s="25">
        <f t="shared" si="75"/>
        <v>4.4210526315789464E-2</v>
      </c>
      <c r="I144" s="103">
        <f>IF(ISNUMBER(G144), $B145 * H144, "")</f>
        <v>4421.0526315789466</v>
      </c>
      <c r="J144" s="24">
        <v>9.9499999999999993</v>
      </c>
      <c r="K144" s="25">
        <f t="shared" si="76"/>
        <v>4.7368421052631504E-2</v>
      </c>
      <c r="L144" s="104">
        <f>IF(ISNUMBER(J144), $B145 * K144, "")</f>
        <v>4736.8421052631502</v>
      </c>
      <c r="M144" s="102">
        <v>9.89</v>
      </c>
      <c r="N144" s="25">
        <f t="shared" si="77"/>
        <v>4.1052631578947431E-2</v>
      </c>
      <c r="O144" s="104">
        <f>IF(ISNUMBER(M144), $B145 * N144, "")</f>
        <v>4105.263157894743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3.985210785433109E-2</v>
      </c>
      <c r="F145" s="28">
        <f>SUM(F125:F144)</f>
        <v>79704.215708662203</v>
      </c>
      <c r="G145" s="26" t="s">
        <v>272</v>
      </c>
      <c r="H145" s="27">
        <f>IF(COUNT(H125:H144), SUM(H125:H144) / COUNT(H125:H144), 0)</f>
        <v>3.6420135198758453E-2</v>
      </c>
      <c r="I145" s="28">
        <f>SUM(I125:I144)</f>
        <v>72840.270397516899</v>
      </c>
      <c r="J145" s="26" t="s">
        <v>272</v>
      </c>
      <c r="K145" s="27">
        <f>IF(COUNT(K125:K144), SUM(K125:K144) / COUNT(K125:K144), 0)</f>
        <v>3.8599734170203487E-2</v>
      </c>
      <c r="L145" s="28">
        <f>SUM(L125:L144)</f>
        <v>77199.468340406995</v>
      </c>
      <c r="M145" s="26" t="s">
        <v>272</v>
      </c>
      <c r="N145" s="27">
        <f>IF(COUNT(N125:N144), SUM(N125:N144) / COUNT(N125:N144), 0)</f>
        <v>3.1959760607062696E-2</v>
      </c>
      <c r="O145" s="28">
        <f>SUM(O125:O144)</f>
        <v>63919.521214125409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93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2021-07-10(토) 오전 00:00</v>
      </c>
      <c r="C150" s="268"/>
      <c r="D150" s="240" t="str">
        <f>TEXT($G$1, "[$-ko-KR]yyyy-mm-dd(ddd) ") &amp; "오후 14:00"</f>
        <v>2021-07-10(토) 오후 14:00</v>
      </c>
      <c r="E150" s="241"/>
      <c r="F150" s="242"/>
      <c r="G150" s="240" t="str">
        <f>TEXT($G$1, "[$-ko-KR]yyyy-mm-dd(ddd) ") &amp; "오후 19:00"</f>
        <v>2021-07-10(토) 오후 19:00</v>
      </c>
      <c r="H150" s="241"/>
      <c r="I150" s="242"/>
      <c r="J150" s="240" t="str">
        <f>TEXT($G$1, "[$-ko-KR]yyyy-mm-dd(ddd) ") &amp; "오후 21:00"</f>
        <v>2021-07-10(토) 오후 21:00</v>
      </c>
      <c r="K150" s="241"/>
      <c r="L150" s="242"/>
      <c r="M150" s="240" t="str">
        <f>TEXT($G$1+1, "[$-ko-KR]yyyy-mm-dd(ddd) ") &amp; "오전 00:00"</f>
        <v>2021-07-11(일)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4" t="s">
        <v>58</v>
      </c>
      <c r="H151" s="195" t="s">
        <v>269</v>
      </c>
      <c r="I151" s="19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174</v>
      </c>
      <c r="B152" s="124">
        <v>215</v>
      </c>
      <c r="C152" s="76">
        <v>9.3896714000000006E-3</v>
      </c>
      <c r="D152" s="13">
        <v>220</v>
      </c>
      <c r="E152" s="14">
        <f>IF(ISNUMBER(D152), (D152 - $B152) / $B152, "")</f>
        <v>2.3255813953488372E-2</v>
      </c>
      <c r="F152" s="16">
        <f>IF(ISNUMBER(D152), $B172 * E152, "")</f>
        <v>2325.5813953488373</v>
      </c>
      <c r="G152" s="29">
        <v>214</v>
      </c>
      <c r="H152" s="14">
        <f>IF(ISNUMBER(G152), (G152 - $B152) / $B152, "")</f>
        <v>-4.6511627906976744E-3</v>
      </c>
      <c r="I152" s="100">
        <f>IF(ISNUMBER(G152), $B172 * H152, "")</f>
        <v>-465.11627906976742</v>
      </c>
      <c r="J152" s="13">
        <v>215</v>
      </c>
      <c r="K152" s="14">
        <f>IF(ISNUMBER(J152), (J152 - $B152) / $B152, "")</f>
        <v>0</v>
      </c>
      <c r="L152" s="16">
        <f>IF(ISNUMBER(J152), $B172 * K152, "")</f>
        <v>0</v>
      </c>
      <c r="M152" s="29">
        <v>213</v>
      </c>
      <c r="N152" s="14">
        <f>IF(ISNUMBER(M152), (M152 - $B152) / $B152, "")</f>
        <v>-9.3023255813953487E-3</v>
      </c>
      <c r="O152" s="16">
        <f>IF(ISNUMBER(M152), $B172 * N152, "")</f>
        <v>-930.23255813953483</v>
      </c>
      <c r="Q152" s="226"/>
      <c r="R152" s="226"/>
      <c r="S152" s="226"/>
    </row>
    <row r="153" spans="1:19" ht="17.25" thickBot="1">
      <c r="A153" s="125" t="s">
        <v>51</v>
      </c>
      <c r="B153" s="126">
        <v>291</v>
      </c>
      <c r="C153" s="77">
        <v>6.9204152000000001E-3</v>
      </c>
      <c r="D153" s="15">
        <v>288</v>
      </c>
      <c r="E153" s="32">
        <f t="shared" ref="E153:E156" si="78">IF(ISNUMBER(D153), (D153 - $B153) / $B153, "")</f>
        <v>-1.0309278350515464E-2</v>
      </c>
      <c r="F153" s="18">
        <f>IF(ISNUMBER(D153), $B172 * E153, "")</f>
        <v>-1030.9278350515465</v>
      </c>
      <c r="G153" s="31">
        <v>285</v>
      </c>
      <c r="H153" s="32">
        <f t="shared" ref="H153:H156" si="79">IF(ISNUMBER(G153), (G153 - $B153) / $B153, "")</f>
        <v>-2.0618556701030927E-2</v>
      </c>
      <c r="I153" s="101">
        <f>IF(ISNUMBER(G153), $B172 * H153, "")</f>
        <v>-2061.855670103093</v>
      </c>
      <c r="J153" s="15">
        <v>286</v>
      </c>
      <c r="K153" s="32">
        <f t="shared" ref="K153:K156" si="80">IF(ISNUMBER(J153), (J153 - $B153) / $B153, "")</f>
        <v>-1.7182130584192441E-2</v>
      </c>
      <c r="L153" s="18">
        <f>IF(ISNUMBER(J153), $B172 * K153, "")</f>
        <v>-1718.2130584192441</v>
      </c>
      <c r="M153" s="31">
        <v>285</v>
      </c>
      <c r="N153" s="32">
        <f t="shared" ref="N153:N156" si="81">IF(ISNUMBER(M153), (M153 - $B153) / $B153, "")</f>
        <v>-2.0618556701030927E-2</v>
      </c>
      <c r="O153" s="18">
        <f>IF(ISNUMBER(M153), $B172 * N153, "")</f>
        <v>-2061.855670103093</v>
      </c>
      <c r="Q153" s="226"/>
      <c r="R153" s="226"/>
      <c r="S153" s="226"/>
    </row>
    <row r="154" spans="1:19" ht="17.25" thickBot="1">
      <c r="A154" s="125" t="s">
        <v>200</v>
      </c>
      <c r="B154" s="126">
        <v>112</v>
      </c>
      <c r="C154" s="77">
        <v>0</v>
      </c>
      <c r="D154" s="15">
        <v>111</v>
      </c>
      <c r="E154" s="32">
        <f t="shared" si="78"/>
        <v>-8.9285714285714281E-3</v>
      </c>
      <c r="F154" s="18">
        <f>IF(ISNUMBER(D154), $B172 * E154, "")</f>
        <v>-892.85714285714278</v>
      </c>
      <c r="G154" s="31">
        <v>111</v>
      </c>
      <c r="H154" s="32">
        <f t="shared" si="79"/>
        <v>-8.9285714285714281E-3</v>
      </c>
      <c r="I154" s="101">
        <f>IF(ISNUMBER(G154), $B172 * H154, "")</f>
        <v>-892.85714285714278</v>
      </c>
      <c r="J154" s="15">
        <v>110</v>
      </c>
      <c r="K154" s="32">
        <f t="shared" si="80"/>
        <v>-1.7857142857142856E-2</v>
      </c>
      <c r="L154" s="18">
        <f>IF(ISNUMBER(J154), $B172 * K154, "")</f>
        <v>-1785.7142857142856</v>
      </c>
      <c r="M154" s="31">
        <v>111</v>
      </c>
      <c r="N154" s="32">
        <f t="shared" si="81"/>
        <v>-8.9285714285714281E-3</v>
      </c>
      <c r="O154" s="18">
        <f>IF(ISNUMBER(M154), $B172 * N154, "")</f>
        <v>-892.85714285714278</v>
      </c>
      <c r="Q154" s="216"/>
      <c r="R154" s="216"/>
      <c r="S154" s="216"/>
    </row>
    <row r="155" spans="1:19" ht="17.25" thickBot="1">
      <c r="A155" s="125" t="s">
        <v>253</v>
      </c>
      <c r="B155" s="126">
        <v>748</v>
      </c>
      <c r="C155" s="77">
        <v>-2.6666667000000001E-3</v>
      </c>
      <c r="D155" s="15">
        <v>741</v>
      </c>
      <c r="E155" s="32">
        <f t="shared" si="78"/>
        <v>-9.3582887700534752E-3</v>
      </c>
      <c r="F155" s="18">
        <f>IF(ISNUMBER(D155), $B172 * E155, "")</f>
        <v>-935.82887700534752</v>
      </c>
      <c r="G155" s="31">
        <v>735</v>
      </c>
      <c r="H155" s="32">
        <f t="shared" si="79"/>
        <v>-1.7379679144385027E-2</v>
      </c>
      <c r="I155" s="101">
        <f>IF(ISNUMBER(G155), $B172 * H155, "")</f>
        <v>-1737.9679144385027</v>
      </c>
      <c r="J155" s="15">
        <v>739</v>
      </c>
      <c r="K155" s="32">
        <f t="shared" si="80"/>
        <v>-1.2032085561497326E-2</v>
      </c>
      <c r="L155" s="18">
        <f>IF(ISNUMBER(J155), $B172 * K155, "")</f>
        <v>-1203.2085561497327</v>
      </c>
      <c r="M155" s="31">
        <v>736</v>
      </c>
      <c r="N155" s="32">
        <f t="shared" si="81"/>
        <v>-1.6042780748663103E-2</v>
      </c>
      <c r="O155" s="18">
        <f>IF(ISNUMBER(M155), $B172 * N155, "")</f>
        <v>-1604.2780748663104</v>
      </c>
      <c r="Q155" s="216"/>
      <c r="R155" s="216"/>
      <c r="S155" s="216"/>
    </row>
    <row r="156" spans="1:19" ht="17.25" thickBot="1">
      <c r="A156" s="127" t="s">
        <v>192</v>
      </c>
      <c r="B156" s="128">
        <v>182</v>
      </c>
      <c r="C156" s="78">
        <v>-5.4644808999999997E-3</v>
      </c>
      <c r="D156" s="20">
        <v>184</v>
      </c>
      <c r="E156" s="21">
        <f t="shared" si="78"/>
        <v>1.098901098901099E-2</v>
      </c>
      <c r="F156" s="22">
        <f>IF(ISNUMBER(D156), $B172 * E156, "")</f>
        <v>1098.901098901099</v>
      </c>
      <c r="G156" s="30">
        <v>180</v>
      </c>
      <c r="H156" s="21">
        <f t="shared" si="79"/>
        <v>-1.098901098901099E-2</v>
      </c>
      <c r="I156" s="105">
        <f>IF(ISNUMBER(G156), $B172 * H156, "")</f>
        <v>-1098.901098901099</v>
      </c>
      <c r="J156" s="20">
        <v>181</v>
      </c>
      <c r="K156" s="21">
        <f t="shared" si="80"/>
        <v>-5.4945054945054949E-3</v>
      </c>
      <c r="L156" s="22">
        <f>IF(ISNUMBER(J156), $B172 * K156, "")</f>
        <v>-549.45054945054949</v>
      </c>
      <c r="M156" s="30">
        <v>180</v>
      </c>
      <c r="N156" s="21">
        <f t="shared" si="81"/>
        <v>-1.098901098901099E-2</v>
      </c>
      <c r="O156" s="22">
        <f>IF(ISNUMBER(M156), $B172 * N156, "")</f>
        <v>-1098.901098901099</v>
      </c>
      <c r="Q156" s="216"/>
      <c r="R156" s="216"/>
      <c r="S156" s="216"/>
    </row>
    <row r="157" spans="1:19" ht="17.25" thickBot="1">
      <c r="A157" s="125" t="s">
        <v>102</v>
      </c>
      <c r="B157" s="129">
        <v>830</v>
      </c>
      <c r="C157" s="80">
        <v>-5.9880239999999998E-3</v>
      </c>
      <c r="D157" s="106">
        <v>820</v>
      </c>
      <c r="E157" s="107">
        <f>IF(ISNUMBER(D157), (D157 - $B157) / $B157, "")</f>
        <v>-1.2048192771084338E-2</v>
      </c>
      <c r="F157" s="108">
        <f>IF(ISNUMBER(D157), $B172 * E157, "")</f>
        <v>-1204.8192771084339</v>
      </c>
      <c r="G157" s="109">
        <v>814</v>
      </c>
      <c r="H157" s="107">
        <f>IF(ISNUMBER(G157), (G157 - $B157) / $B157, "")</f>
        <v>-1.9277108433734941E-2</v>
      </c>
      <c r="I157" s="110">
        <f>IF(ISNUMBER(G157), $B172 * H157, "")</f>
        <v>-1927.7108433734941</v>
      </c>
      <c r="J157" s="106">
        <v>818</v>
      </c>
      <c r="K157" s="107">
        <f>IF(ISNUMBER(J157), (J157 - $B157) / $B157, "")</f>
        <v>-1.4457831325301205E-2</v>
      </c>
      <c r="L157" s="108">
        <f>IF(ISNUMBER(J157), $B172 * K157, "")</f>
        <v>-1445.7831325301206</v>
      </c>
      <c r="M157" s="109">
        <v>813</v>
      </c>
      <c r="N157" s="107">
        <f>IF(ISNUMBER(M157), (M157 - $B157) / $B157, "")</f>
        <v>-2.0481927710843374E-2</v>
      </c>
      <c r="O157" s="108">
        <f>IF(ISNUMBER(M157), $B172 * N157, "")</f>
        <v>-2048.1927710843374</v>
      </c>
      <c r="Q157" s="216"/>
      <c r="R157" s="216"/>
      <c r="S157" s="216"/>
    </row>
    <row r="158" spans="1:19" ht="17.25" thickBot="1">
      <c r="A158" s="125" t="s">
        <v>164</v>
      </c>
      <c r="B158" s="126">
        <v>232</v>
      </c>
      <c r="C158" s="77">
        <v>-8.5470084999999998E-3</v>
      </c>
      <c r="D158" s="15">
        <v>234</v>
      </c>
      <c r="E158" s="32">
        <f t="shared" ref="E158:E161" si="82">IF(ISNUMBER(D158), (D158 - $B158) / $B158, "")</f>
        <v>8.6206896551724137E-3</v>
      </c>
      <c r="F158" s="18">
        <f>IF(ISNUMBER(D158), $B172 * E158, "")</f>
        <v>862.06896551724139</v>
      </c>
      <c r="G158" s="31">
        <v>232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234</v>
      </c>
      <c r="K158" s="32">
        <f t="shared" ref="K158:K161" si="84">IF(ISNUMBER(J158), (J158 - $B158) / $B158, "")</f>
        <v>8.6206896551724137E-3</v>
      </c>
      <c r="L158" s="18">
        <f>IF(ISNUMBER(J158), $B172 * K158, "")</f>
        <v>862.06896551724139</v>
      </c>
      <c r="M158" s="31">
        <v>232</v>
      </c>
      <c r="N158" s="32">
        <f t="shared" ref="N158:N161" si="85">IF(ISNUMBER(M158), (M158 - $B158) / $B158, "")</f>
        <v>0</v>
      </c>
      <c r="O158" s="18">
        <f>IF(ISNUMBER(M158), $B172 * N158, "")</f>
        <v>0</v>
      </c>
      <c r="Q158" s="216"/>
      <c r="R158" s="216"/>
      <c r="S158" s="216"/>
    </row>
    <row r="159" spans="1:19" ht="17.25" thickBot="1">
      <c r="A159" s="125" t="s">
        <v>233</v>
      </c>
      <c r="B159" s="126">
        <v>351</v>
      </c>
      <c r="C159" s="77">
        <v>-1.4044943799999999E-2</v>
      </c>
      <c r="D159" s="15">
        <v>363</v>
      </c>
      <c r="E159" s="32">
        <f t="shared" si="82"/>
        <v>3.4188034188034191E-2</v>
      </c>
      <c r="F159" s="18">
        <f>IF(ISNUMBER(D159), $B172 * E159, "")</f>
        <v>3418.8034188034189</v>
      </c>
      <c r="G159" s="31">
        <v>360</v>
      </c>
      <c r="H159" s="32">
        <f t="shared" si="83"/>
        <v>2.564102564102564E-2</v>
      </c>
      <c r="I159" s="101">
        <f>IF(ISNUMBER(G159), $B172 * H159, "")</f>
        <v>2564.102564102564</v>
      </c>
      <c r="J159" s="15">
        <v>360</v>
      </c>
      <c r="K159" s="32">
        <f t="shared" si="84"/>
        <v>2.564102564102564E-2</v>
      </c>
      <c r="L159" s="18">
        <f>IF(ISNUMBER(J159), $B172 * K159, "")</f>
        <v>2564.102564102564</v>
      </c>
      <c r="M159" s="31">
        <v>364</v>
      </c>
      <c r="N159" s="32">
        <f t="shared" si="85"/>
        <v>3.7037037037037035E-2</v>
      </c>
      <c r="O159" s="18">
        <f>IF(ISNUMBER(M159), $B172 * N159, "")</f>
        <v>3703.7037037037035</v>
      </c>
      <c r="Q159" s="216"/>
      <c r="R159" s="216"/>
      <c r="S159" s="216"/>
    </row>
    <row r="160" spans="1:19" ht="17.25" thickBot="1">
      <c r="A160" s="125" t="s">
        <v>80</v>
      </c>
      <c r="B160" s="126">
        <v>667</v>
      </c>
      <c r="C160" s="77">
        <v>-1.4771048700000001E-2</v>
      </c>
      <c r="D160" s="15">
        <v>674</v>
      </c>
      <c r="E160" s="32">
        <f t="shared" si="82"/>
        <v>1.0494752623688156E-2</v>
      </c>
      <c r="F160" s="18">
        <f>IF(ISNUMBER(D160), $B172 * E160, "")</f>
        <v>1049.4752623688157</v>
      </c>
      <c r="G160" s="31">
        <v>661</v>
      </c>
      <c r="H160" s="32">
        <f t="shared" si="83"/>
        <v>-8.9955022488755615E-3</v>
      </c>
      <c r="I160" s="101">
        <f>IF(ISNUMBER(G160), $B172 * H160, "")</f>
        <v>-899.55022488755617</v>
      </c>
      <c r="J160" s="15">
        <v>664</v>
      </c>
      <c r="K160" s="32">
        <f t="shared" si="84"/>
        <v>-4.4977511244377807E-3</v>
      </c>
      <c r="L160" s="18">
        <f>IF(ISNUMBER(J160), $B172 * K160, "")</f>
        <v>-449.77511244377808</v>
      </c>
      <c r="M160" s="31">
        <v>656</v>
      </c>
      <c r="N160" s="32">
        <f t="shared" si="85"/>
        <v>-1.6491754122938532E-2</v>
      </c>
      <c r="O160" s="18">
        <f>IF(ISNUMBER(M160), $B172 * N160, "")</f>
        <v>-1649.1754122938532</v>
      </c>
      <c r="Q160" s="33"/>
      <c r="R160" s="33"/>
    </row>
    <row r="161" spans="1:19" ht="17.25" thickBot="1">
      <c r="A161" s="130" t="s">
        <v>243</v>
      </c>
      <c r="B161" s="131">
        <v>366</v>
      </c>
      <c r="C161" s="79">
        <v>-1.6129032299999999E-2</v>
      </c>
      <c r="D161" s="24">
        <v>371</v>
      </c>
      <c r="E161" s="25">
        <f t="shared" si="82"/>
        <v>1.3661202185792349E-2</v>
      </c>
      <c r="F161" s="104">
        <f>IF(ISNUMBER(D161), $B172 * E161, "")</f>
        <v>1366.1202185792349</v>
      </c>
      <c r="G161" s="102">
        <v>368</v>
      </c>
      <c r="H161" s="25">
        <f t="shared" si="83"/>
        <v>5.4644808743169399E-3</v>
      </c>
      <c r="I161" s="103">
        <f>IF(ISNUMBER(G161), $B172 * H161, "")</f>
        <v>546.44808743169403</v>
      </c>
      <c r="J161" s="24">
        <v>369</v>
      </c>
      <c r="K161" s="25">
        <f t="shared" si="84"/>
        <v>8.1967213114754103E-3</v>
      </c>
      <c r="L161" s="104">
        <f>IF(ISNUMBER(J161), $B172 * K161, "")</f>
        <v>819.67213114754099</v>
      </c>
      <c r="M161" s="102">
        <v>369</v>
      </c>
      <c r="N161" s="25">
        <f t="shared" si="85"/>
        <v>8.1967213114754103E-3</v>
      </c>
      <c r="O161" s="104">
        <f>IF(ISNUMBER(M161), $B172 * N161, "")</f>
        <v>819.67213114754099</v>
      </c>
      <c r="Q161" s="217"/>
      <c r="R161" s="218"/>
      <c r="S161" s="219"/>
    </row>
    <row r="162" spans="1:19">
      <c r="A162" s="123" t="s">
        <v>184</v>
      </c>
      <c r="B162" s="124">
        <v>848</v>
      </c>
      <c r="C162" s="76">
        <v>-1.6241299300000001E-2</v>
      </c>
      <c r="D162" s="13">
        <v>855</v>
      </c>
      <c r="E162" s="14">
        <f>IF(ISNUMBER(D162), (D162 - $B162) / $B162, "")</f>
        <v>8.2547169811320754E-3</v>
      </c>
      <c r="F162" s="16">
        <f>IF(ISNUMBER(D162), $B172 * E162, "")</f>
        <v>825.47169811320748</v>
      </c>
      <c r="G162" s="29">
        <v>852</v>
      </c>
      <c r="H162" s="14">
        <f>IF(ISNUMBER(G162), (G162 - $B162) / $B162, "")</f>
        <v>4.7169811320754715E-3</v>
      </c>
      <c r="I162" s="100">
        <f>IF(ISNUMBER(G162), $B172 * H162, "")</f>
        <v>471.69811320754712</v>
      </c>
      <c r="J162" s="13">
        <v>852</v>
      </c>
      <c r="K162" s="14">
        <f>IF(ISNUMBER(J162), (J162 - $B162) / $B162, "")</f>
        <v>4.7169811320754715E-3</v>
      </c>
      <c r="L162" s="16">
        <f>IF(ISNUMBER(J162), $B172 * K162, "")</f>
        <v>471.69811320754712</v>
      </c>
      <c r="M162" s="29">
        <v>850</v>
      </c>
      <c r="N162" s="14">
        <f>IF(ISNUMBER(M162), (M162 - $B162) / $B162, "")</f>
        <v>2.3584905660377358E-3</v>
      </c>
      <c r="O162" s="16">
        <f>IF(ISNUMBER(M162), $B172 * N162, "")</f>
        <v>235.84905660377356</v>
      </c>
      <c r="Q162" s="220"/>
      <c r="R162" s="221"/>
      <c r="S162" s="222"/>
    </row>
    <row r="163" spans="1:19" ht="17.25" thickBot="1">
      <c r="A163" s="125" t="s">
        <v>124</v>
      </c>
      <c r="B163" s="126">
        <v>285</v>
      </c>
      <c r="C163" s="77">
        <v>-1.7241379300000002E-2</v>
      </c>
      <c r="D163" s="15">
        <v>291</v>
      </c>
      <c r="E163" s="32">
        <f t="shared" ref="E163:E166" si="86">IF(ISNUMBER(D163), (D163 - $B163) / $B163, "")</f>
        <v>2.1052631578947368E-2</v>
      </c>
      <c r="F163" s="18">
        <f>IF(ISNUMBER(D163), $B172 * E163, "")</f>
        <v>2105.2631578947367</v>
      </c>
      <c r="G163" s="31">
        <v>286</v>
      </c>
      <c r="H163" s="32">
        <f t="shared" ref="H163:H166" si="87">IF(ISNUMBER(G163), (G163 - $B163) / $B163, "")</f>
        <v>3.5087719298245615E-3</v>
      </c>
      <c r="I163" s="101">
        <f>IF(ISNUMBER(G163), $B172 * H163, "")</f>
        <v>350.87719298245617</v>
      </c>
      <c r="J163" s="15">
        <v>286</v>
      </c>
      <c r="K163" s="32">
        <f t="shared" ref="K163:K166" si="88">IF(ISNUMBER(J163), (J163 - $B163) / $B163, "")</f>
        <v>3.5087719298245615E-3</v>
      </c>
      <c r="L163" s="18">
        <f>IF(ISNUMBER(J163), $B172 * K163, "")</f>
        <v>350.87719298245617</v>
      </c>
      <c r="M163" s="31">
        <v>285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23"/>
      <c r="R163" s="224"/>
      <c r="S163" s="225"/>
    </row>
    <row r="164" spans="1:19" ht="17.25" thickBot="1">
      <c r="A164" s="125" t="s">
        <v>86</v>
      </c>
      <c r="B164" s="126">
        <v>289</v>
      </c>
      <c r="C164" s="77">
        <v>-2.0338983099999999E-2</v>
      </c>
      <c r="D164" s="15">
        <v>306</v>
      </c>
      <c r="E164" s="32">
        <f t="shared" si="86"/>
        <v>5.8823529411764705E-2</v>
      </c>
      <c r="F164" s="18">
        <f>IF(ISNUMBER(D164), $B172 * E164, "")</f>
        <v>5882.3529411764703</v>
      </c>
      <c r="G164" s="31">
        <v>306</v>
      </c>
      <c r="H164" s="32">
        <f t="shared" si="87"/>
        <v>5.8823529411764705E-2</v>
      </c>
      <c r="I164" s="101">
        <f>IF(ISNUMBER(G164), $B172 * H164, "")</f>
        <v>5882.3529411764703</v>
      </c>
      <c r="J164" s="15">
        <v>307</v>
      </c>
      <c r="K164" s="32">
        <f t="shared" si="88"/>
        <v>6.228373702422145E-2</v>
      </c>
      <c r="L164" s="18">
        <f>IF(ISNUMBER(J164), $B172 * K164, "")</f>
        <v>6228.3737024221446</v>
      </c>
      <c r="M164" s="31">
        <v>306</v>
      </c>
      <c r="N164" s="32">
        <f t="shared" si="89"/>
        <v>5.8823529411764705E-2</v>
      </c>
      <c r="O164" s="18">
        <f>IF(ISNUMBER(M164), $B172 * N164, "")</f>
        <v>5882.3529411764703</v>
      </c>
      <c r="Q164" s="216"/>
      <c r="R164" s="216"/>
      <c r="S164" s="216"/>
    </row>
    <row r="165" spans="1:19" ht="17.25" thickBot="1">
      <c r="A165" s="125" t="s">
        <v>57</v>
      </c>
      <c r="B165" s="126">
        <v>143</v>
      </c>
      <c r="C165" s="77">
        <v>-2.0547945200000001E-2</v>
      </c>
      <c r="D165" s="15">
        <v>145</v>
      </c>
      <c r="E165" s="32">
        <f t="shared" si="86"/>
        <v>1.3986013986013986E-2</v>
      </c>
      <c r="F165" s="18">
        <f>IF(ISNUMBER(D165), $B172 * E165, "")</f>
        <v>1398.6013986013986</v>
      </c>
      <c r="G165" s="31">
        <v>143</v>
      </c>
      <c r="H165" s="32">
        <f t="shared" si="87"/>
        <v>0</v>
      </c>
      <c r="I165" s="101">
        <f>IF(ISNUMBER(G165), $B172 * H165, "")</f>
        <v>0</v>
      </c>
      <c r="J165" s="15">
        <v>143</v>
      </c>
      <c r="K165" s="32">
        <f t="shared" si="88"/>
        <v>0</v>
      </c>
      <c r="L165" s="18">
        <f>IF(ISNUMBER(J165), $B172 * K165, "")</f>
        <v>0</v>
      </c>
      <c r="M165" s="31">
        <v>143</v>
      </c>
      <c r="N165" s="32">
        <f t="shared" si="89"/>
        <v>0</v>
      </c>
      <c r="O165" s="18">
        <f>IF(ISNUMBER(M165), $B172 * N165, "")</f>
        <v>0</v>
      </c>
      <c r="Q165" s="226"/>
      <c r="R165" s="226"/>
      <c r="S165" s="226"/>
    </row>
    <row r="166" spans="1:19" ht="17.25" thickBot="1">
      <c r="A166" s="127" t="s">
        <v>237</v>
      </c>
      <c r="B166" s="128">
        <v>422</v>
      </c>
      <c r="C166" s="78">
        <v>-2.7649769599999999E-2</v>
      </c>
      <c r="D166" s="20">
        <v>464</v>
      </c>
      <c r="E166" s="21">
        <f t="shared" si="86"/>
        <v>9.9526066350710901E-2</v>
      </c>
      <c r="F166" s="22">
        <f>IF(ISNUMBER(D166), $B172 * E166, "")</f>
        <v>9952.6066350710898</v>
      </c>
      <c r="G166" s="30">
        <v>458</v>
      </c>
      <c r="H166" s="21">
        <f t="shared" si="87"/>
        <v>8.5308056872037921E-2</v>
      </c>
      <c r="I166" s="105">
        <f>IF(ISNUMBER(G166), $B172 * H166, "")</f>
        <v>8530.8056872037923</v>
      </c>
      <c r="J166" s="20">
        <v>458</v>
      </c>
      <c r="K166" s="21">
        <f t="shared" si="88"/>
        <v>8.5308056872037921E-2</v>
      </c>
      <c r="L166" s="22">
        <f>IF(ISNUMBER(J166), $B172 * K166, "")</f>
        <v>8530.8056872037923</v>
      </c>
      <c r="M166" s="30">
        <v>459</v>
      </c>
      <c r="N166" s="21">
        <f t="shared" si="89"/>
        <v>8.7677725118483416E-2</v>
      </c>
      <c r="O166" s="22">
        <f>IF(ISNUMBER(M166), $B172 * N166, "")</f>
        <v>8767.7725118483413</v>
      </c>
      <c r="Q166" s="226"/>
      <c r="R166" s="226"/>
      <c r="S166" s="226"/>
    </row>
    <row r="167" spans="1:19" ht="17.25" thickBot="1">
      <c r="A167" s="125" t="s">
        <v>194</v>
      </c>
      <c r="B167" s="129">
        <v>121</v>
      </c>
      <c r="C167" s="80">
        <v>-3.2000000000000001E-2</v>
      </c>
      <c r="D167" s="106">
        <v>123</v>
      </c>
      <c r="E167" s="107">
        <f>IF(ISNUMBER(D167), (D167 - $B167) / $B167, "")</f>
        <v>1.6528925619834711E-2</v>
      </c>
      <c r="F167" s="108">
        <f>IF(ISNUMBER(D167), $B172 * E167, "")</f>
        <v>1652.8925619834711</v>
      </c>
      <c r="G167" s="109">
        <v>121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122</v>
      </c>
      <c r="K167" s="107">
        <f>IF(ISNUMBER(J167), (J167 - $B167) / $B167, "")</f>
        <v>8.2644628099173556E-3</v>
      </c>
      <c r="L167" s="108">
        <f>IF(ISNUMBER(J167), $B172 * K167, "")</f>
        <v>826.44628099173553</v>
      </c>
      <c r="M167" s="109">
        <v>123</v>
      </c>
      <c r="N167" s="107">
        <f>IF(ISNUMBER(M167), (M167 - $B167) / $B167, "")</f>
        <v>1.6528925619834711E-2</v>
      </c>
      <c r="O167" s="108">
        <f>IF(ISNUMBER(M167), $B172 * N167, "")</f>
        <v>1652.8925619834711</v>
      </c>
      <c r="Q167" s="216"/>
      <c r="R167" s="216"/>
      <c r="S167" s="216"/>
    </row>
    <row r="168" spans="1:19" ht="17.25" thickBot="1">
      <c r="A168" s="125" t="s">
        <v>206</v>
      </c>
      <c r="B168" s="126">
        <v>208</v>
      </c>
      <c r="C168" s="77">
        <v>-3.7037037000000002E-2</v>
      </c>
      <c r="D168" s="15">
        <v>214</v>
      </c>
      <c r="E168" s="32">
        <f t="shared" ref="E168:E171" si="90">IF(ISNUMBER(D168), (D168 - $B168) / $B168, "")</f>
        <v>2.8846153846153848E-2</v>
      </c>
      <c r="F168" s="18">
        <f>IF(ISNUMBER(D168), $B172 * E168, "")</f>
        <v>2884.6153846153848</v>
      </c>
      <c r="G168" s="31">
        <v>213</v>
      </c>
      <c r="H168" s="32">
        <f t="shared" ref="H168:H171" si="91">IF(ISNUMBER(G168), (G168 - $B168) / $B168, "")</f>
        <v>2.403846153846154E-2</v>
      </c>
      <c r="I168" s="101">
        <f>IF(ISNUMBER(G168), $B172 * H168, "")</f>
        <v>2403.8461538461538</v>
      </c>
      <c r="J168" s="15">
        <v>215</v>
      </c>
      <c r="K168" s="32">
        <f t="shared" ref="K168:K171" si="92">IF(ISNUMBER(J168), (J168 - $B168) / $B168, "")</f>
        <v>3.3653846153846152E-2</v>
      </c>
      <c r="L168" s="18">
        <f>IF(ISNUMBER(J168), $B172 * K168, "")</f>
        <v>3365.3846153846152</v>
      </c>
      <c r="M168" s="31">
        <v>216</v>
      </c>
      <c r="N168" s="32">
        <f t="shared" ref="N168:N171" si="93">IF(ISNUMBER(M168), (M168 - $B168) / $B168, "")</f>
        <v>3.8461538461538464E-2</v>
      </c>
      <c r="O168" s="18">
        <f>IF(ISNUMBER(M168), $B172 * N168, "")</f>
        <v>3846.1538461538462</v>
      </c>
      <c r="Q168" s="216"/>
      <c r="R168" s="216"/>
      <c r="S168" s="216"/>
    </row>
    <row r="169" spans="1:19" ht="17.25" thickBot="1">
      <c r="A169" s="125" t="s">
        <v>231</v>
      </c>
      <c r="B169" s="126">
        <v>148</v>
      </c>
      <c r="C169" s="77">
        <v>-3.8961039000000003E-2</v>
      </c>
      <c r="D169" s="15">
        <v>152</v>
      </c>
      <c r="E169" s="32">
        <f t="shared" si="90"/>
        <v>2.7027027027027029E-2</v>
      </c>
      <c r="F169" s="18">
        <f>IF(ISNUMBER(D169), $B172 * E169, "")</f>
        <v>2702.7027027027029</v>
      </c>
      <c r="G169" s="31">
        <v>151</v>
      </c>
      <c r="H169" s="32">
        <f t="shared" si="91"/>
        <v>2.0270270270270271E-2</v>
      </c>
      <c r="I169" s="101">
        <f>IF(ISNUMBER(G169), $B172 * H169, "")</f>
        <v>2027.0270270270271</v>
      </c>
      <c r="J169" s="15">
        <v>151</v>
      </c>
      <c r="K169" s="32">
        <f t="shared" si="92"/>
        <v>2.0270270270270271E-2</v>
      </c>
      <c r="L169" s="18">
        <f>IF(ISNUMBER(J169), $B172 * K169, "")</f>
        <v>2027.0270270270271</v>
      </c>
      <c r="M169" s="31">
        <v>153</v>
      </c>
      <c r="N169" s="32">
        <f t="shared" si="93"/>
        <v>3.3783783783783786E-2</v>
      </c>
      <c r="O169" s="18">
        <f>IF(ISNUMBER(M169), $B172 * N169, "")</f>
        <v>3378.3783783783788</v>
      </c>
      <c r="Q169" s="216"/>
      <c r="R169" s="216"/>
      <c r="S169" s="216"/>
    </row>
    <row r="170" spans="1:19">
      <c r="A170" s="125" t="s">
        <v>114</v>
      </c>
      <c r="B170" s="126">
        <v>487</v>
      </c>
      <c r="C170" s="77">
        <v>-4.5098039200000002E-2</v>
      </c>
      <c r="D170" s="15">
        <v>608</v>
      </c>
      <c r="E170" s="32">
        <f t="shared" si="90"/>
        <v>0.24845995893223818</v>
      </c>
      <c r="F170" s="18">
        <f>IF(ISNUMBER(D170), $B172 * E170, "")</f>
        <v>24845.995893223819</v>
      </c>
      <c r="G170" s="31">
        <v>593</v>
      </c>
      <c r="H170" s="32">
        <f t="shared" si="91"/>
        <v>0.21765913757700206</v>
      </c>
      <c r="I170" s="101">
        <f>IF(ISNUMBER(G170), $B172 * H170, "")</f>
        <v>21765.913757700207</v>
      </c>
      <c r="J170" s="15">
        <v>602</v>
      </c>
      <c r="K170" s="32">
        <f t="shared" si="92"/>
        <v>0.23613963039014374</v>
      </c>
      <c r="L170" s="18">
        <f>IF(ISNUMBER(J170), $B172 * K170, "")</f>
        <v>23613.963039014376</v>
      </c>
      <c r="M170" s="31">
        <v>607</v>
      </c>
      <c r="N170" s="32">
        <f t="shared" si="93"/>
        <v>0.24640657084188911</v>
      </c>
      <c r="O170" s="18">
        <f>IF(ISNUMBER(M170), $B172 * N170, "")</f>
        <v>24640.657084188912</v>
      </c>
      <c r="Q170" s="205"/>
      <c r="R170" s="206"/>
      <c r="S170" s="207"/>
    </row>
    <row r="171" spans="1:19" ht="17.25" thickBot="1">
      <c r="A171" s="130" t="s">
        <v>138</v>
      </c>
      <c r="B171" s="131">
        <v>422</v>
      </c>
      <c r="C171" s="79">
        <v>-7.2527472499999995E-2</v>
      </c>
      <c r="D171" s="24">
        <v>413</v>
      </c>
      <c r="E171" s="25">
        <f t="shared" si="90"/>
        <v>-2.132701421800948E-2</v>
      </c>
      <c r="F171" s="104">
        <f>IF(ISNUMBER(D171), $B172 * E171, "")</f>
        <v>-2132.7014218009481</v>
      </c>
      <c r="G171" s="102">
        <v>410</v>
      </c>
      <c r="H171" s="25">
        <f t="shared" si="91"/>
        <v>-2.843601895734597E-2</v>
      </c>
      <c r="I171" s="103">
        <f>IF(ISNUMBER(G171), $B172 * H171, "")</f>
        <v>-2843.6018957345968</v>
      </c>
      <c r="J171" s="24">
        <v>411</v>
      </c>
      <c r="K171" s="25">
        <f t="shared" si="92"/>
        <v>-2.6066350710900472E-2</v>
      </c>
      <c r="L171" s="104">
        <f>IF(ISNUMBER(J171), $B172 * K171, "")</f>
        <v>-2606.6350710900474</v>
      </c>
      <c r="M171" s="102">
        <v>409</v>
      </c>
      <c r="N171" s="25">
        <f t="shared" si="93"/>
        <v>-3.0805687203791468E-2</v>
      </c>
      <c r="O171" s="104">
        <f>IF(ISNUMBER(M171), $B172 * N171, "")</f>
        <v>-3080.5687203791467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2.8087159089538748E-2</v>
      </c>
      <c r="F172" s="28">
        <f>SUM(F152:F171)</f>
        <v>56174.318179077505</v>
      </c>
      <c r="G172" s="26" t="s">
        <v>272</v>
      </c>
      <c r="H172" s="27">
        <f>IF(COUNT(H152:H171), SUM(H152:H171) / COUNT(H152:H171), 0)</f>
        <v>1.6307755227656328E-2</v>
      </c>
      <c r="I172" s="28">
        <f>SUM(I152:I171)</f>
        <v>32615.510455312666</v>
      </c>
      <c r="J172" s="26" t="s">
        <v>272</v>
      </c>
      <c r="K172" s="27">
        <f>IF(COUNT(K152:K171), SUM(K152:K171) / COUNT(K152:K171), 0)</f>
        <v>1.9950819776601642E-2</v>
      </c>
      <c r="L172" s="28">
        <f>SUM(L152:L171)</f>
        <v>39901.639553203291</v>
      </c>
      <c r="M172" s="26" t="s">
        <v>272</v>
      </c>
      <c r="N172" s="27">
        <f>IF(COUNT(N152:N171), SUM(N152:N171) / COUNT(N152:N171), 0)</f>
        <v>1.9780685383279963E-2</v>
      </c>
      <c r="O172" s="28">
        <f>SUM(O152:O171)</f>
        <v>39561.370766559921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93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2021-07-10(토) 오전 00:00</v>
      </c>
      <c r="C177" s="268"/>
      <c r="D177" s="240" t="str">
        <f>TEXT($G$1, "[$-ko-KR]yyyy-mm-dd(ddd) ") &amp; "오후 14:00"</f>
        <v>2021-07-10(토) 오후 14:00</v>
      </c>
      <c r="E177" s="241"/>
      <c r="F177" s="242"/>
      <c r="G177" s="240" t="str">
        <f>TEXT($G$1, "[$-ko-KR]yyyy-mm-dd(ddd) ") &amp; "오후 19:00"</f>
        <v>2021-07-10(토) 오후 19:00</v>
      </c>
      <c r="H177" s="241"/>
      <c r="I177" s="242"/>
      <c r="J177" s="240" t="str">
        <f>TEXT($G$1, "[$-ko-KR]yyyy-mm-dd(ddd) ") &amp; "오후 21:00"</f>
        <v>2021-07-10(토) 오후 21:00</v>
      </c>
      <c r="K177" s="241"/>
      <c r="L177" s="242"/>
      <c r="M177" s="240" t="str">
        <f>TEXT($G$1+1, "[$-ko-KR]yyyy-mm-dd(ddd) ") &amp; "오전 00:00"</f>
        <v>2021-07-11(일)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4" t="s">
        <v>58</v>
      </c>
      <c r="H178" s="195" t="s">
        <v>269</v>
      </c>
      <c r="I178" s="19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142</v>
      </c>
      <c r="B179" s="124">
        <v>6835</v>
      </c>
      <c r="C179" s="76">
        <v>-3.3239038200000001E-2</v>
      </c>
      <c r="D179" s="13">
        <v>6825</v>
      </c>
      <c r="E179" s="14">
        <f>IF(ISNUMBER(D179), (D179 - $B179) / $B179, "")</f>
        <v>-1.463057790782736E-3</v>
      </c>
      <c r="F179" s="16">
        <f>IF(ISNUMBER(D179), $B199 * E179, "")</f>
        <v>-146.30577907827359</v>
      </c>
      <c r="G179" s="29">
        <v>6770</v>
      </c>
      <c r="H179" s="14">
        <f>IF(ISNUMBER(G179), (G179 - $B179) / $B179, "")</f>
        <v>-9.5098756400877841E-3</v>
      </c>
      <c r="I179" s="100">
        <f>IF(ISNUMBER(G179), $B199 * H179, "")</f>
        <v>-950.98756400877846</v>
      </c>
      <c r="J179" s="13">
        <v>6805</v>
      </c>
      <c r="K179" s="14">
        <f>IF(ISNUMBER(J179), (J179 - $B179) / $B179, "")</f>
        <v>-4.3891733723482075E-3</v>
      </c>
      <c r="L179" s="16">
        <f>IF(ISNUMBER(J179), $B199 * K179, "")</f>
        <v>-438.91733723482076</v>
      </c>
      <c r="M179" s="29">
        <v>6780</v>
      </c>
      <c r="N179" s="14">
        <f>IF(ISNUMBER(M179), (M179 - $B179) / $B179, "")</f>
        <v>-8.0468178493050477E-3</v>
      </c>
      <c r="O179" s="16">
        <f>IF(ISNUMBER(M179), $B199 * N179, "")</f>
        <v>-804.68178493050482</v>
      </c>
      <c r="Q179" s="226"/>
      <c r="R179" s="226"/>
      <c r="S179" s="226"/>
    </row>
    <row r="180" spans="1:19" ht="17.25" thickBot="1">
      <c r="A180" s="125" t="s">
        <v>208</v>
      </c>
      <c r="B180" s="126">
        <v>8.8699999999999992</v>
      </c>
      <c r="C180" s="77">
        <v>-3.3769063199999998E-2</v>
      </c>
      <c r="D180" s="15">
        <v>9.43</v>
      </c>
      <c r="E180" s="32">
        <f t="shared" ref="E180:E183" si="94">IF(ISNUMBER(D180), (D180 - $B180) / $B180, "")</f>
        <v>6.3134160090191724E-2</v>
      </c>
      <c r="F180" s="18">
        <f>IF(ISNUMBER(D180), $B199 * E180, "")</f>
        <v>6313.4160090191726</v>
      </c>
      <c r="G180" s="31">
        <v>9.5</v>
      </c>
      <c r="H180" s="32">
        <f t="shared" ref="H180:H183" si="95">IF(ISNUMBER(G180), (G180 - $B180) / $B180, "")</f>
        <v>7.1025930101465712E-2</v>
      </c>
      <c r="I180" s="101">
        <f>IF(ISNUMBER(G180), $B199 * H180, "")</f>
        <v>7102.593010146571</v>
      </c>
      <c r="J180" s="15">
        <v>9.51</v>
      </c>
      <c r="K180" s="32">
        <f t="shared" ref="K180:K183" si="96">IF(ISNUMBER(J180), (J180 - $B180) / $B180, "")</f>
        <v>7.215332581736196E-2</v>
      </c>
      <c r="L180" s="18">
        <f>IF(ISNUMBER(J180), $B199 * K180, "")</f>
        <v>7215.3325817361956</v>
      </c>
      <c r="M180" s="31">
        <v>9.44</v>
      </c>
      <c r="N180" s="32">
        <f t="shared" ref="N180:N183" si="97">IF(ISNUMBER(M180), (M180 - $B180) / $B180, "")</f>
        <v>6.4261555806087972E-2</v>
      </c>
      <c r="O180" s="18">
        <f>IF(ISNUMBER(M180), $B199 * N180, "")</f>
        <v>6426.1555806087972</v>
      </c>
      <c r="Q180" s="226"/>
      <c r="R180" s="226"/>
      <c r="S180" s="226"/>
    </row>
    <row r="181" spans="1:19" ht="17.25" thickBot="1">
      <c r="A181" s="125" t="s">
        <v>210</v>
      </c>
      <c r="B181" s="126">
        <v>8.81</v>
      </c>
      <c r="C181" s="77">
        <v>-3.39912281E-2</v>
      </c>
      <c r="D181" s="15">
        <v>9.58</v>
      </c>
      <c r="E181" s="32">
        <f t="shared" si="94"/>
        <v>8.7400681044267819E-2</v>
      </c>
      <c r="F181" s="18">
        <f>IF(ISNUMBER(D181), $B199 * E181, "")</f>
        <v>8740.0681044267822</v>
      </c>
      <c r="G181" s="31">
        <v>9.75</v>
      </c>
      <c r="H181" s="32">
        <f t="shared" si="95"/>
        <v>0.10669693530079449</v>
      </c>
      <c r="I181" s="101">
        <f>IF(ISNUMBER(G181), $B199 * H181, "")</f>
        <v>10669.693530079448</v>
      </c>
      <c r="J181" s="15">
        <v>9.93</v>
      </c>
      <c r="K181" s="32">
        <f t="shared" si="96"/>
        <v>0.12712826333711683</v>
      </c>
      <c r="L181" s="18">
        <f>IF(ISNUMBER(J181), $B199 * K181, "")</f>
        <v>12712.826333711682</v>
      </c>
      <c r="M181" s="31">
        <v>9.8800000000000008</v>
      </c>
      <c r="N181" s="32">
        <f t="shared" si="97"/>
        <v>0.1214528944381385</v>
      </c>
      <c r="O181" s="18">
        <f>IF(ISNUMBER(M181), $B199 * N181, "")</f>
        <v>12145.28944381385</v>
      </c>
      <c r="Q181" s="216"/>
      <c r="R181" s="216"/>
      <c r="S181" s="216"/>
    </row>
    <row r="182" spans="1:19" ht="17.25" thickBot="1">
      <c r="A182" s="125" t="s">
        <v>249</v>
      </c>
      <c r="B182" s="126">
        <v>1845</v>
      </c>
      <c r="C182" s="77">
        <v>-3.6553524800000001E-2</v>
      </c>
      <c r="D182" s="15">
        <v>1875</v>
      </c>
      <c r="E182" s="32">
        <f t="shared" si="94"/>
        <v>1.6260162601626018E-2</v>
      </c>
      <c r="F182" s="18">
        <f>IF(ISNUMBER(D182), $B199 * E182, "")</f>
        <v>1626.0162601626018</v>
      </c>
      <c r="G182" s="31">
        <v>1885</v>
      </c>
      <c r="H182" s="32">
        <f t="shared" si="95"/>
        <v>2.1680216802168022E-2</v>
      </c>
      <c r="I182" s="101">
        <f>IF(ISNUMBER(G182), $B199 * H182, "")</f>
        <v>2168.021680216802</v>
      </c>
      <c r="J182" s="15">
        <v>1870</v>
      </c>
      <c r="K182" s="32">
        <f t="shared" si="96"/>
        <v>1.3550135501355014E-2</v>
      </c>
      <c r="L182" s="18">
        <f>IF(ISNUMBER(J182), $B199 * K182, "")</f>
        <v>1355.0135501355014</v>
      </c>
      <c r="M182" s="31">
        <v>1870</v>
      </c>
      <c r="N182" s="32">
        <f t="shared" si="97"/>
        <v>1.3550135501355014E-2</v>
      </c>
      <c r="O182" s="18">
        <f>IF(ISNUMBER(M182), $B199 * N182, "")</f>
        <v>1355.0135501355014</v>
      </c>
      <c r="Q182" s="216"/>
      <c r="R182" s="216"/>
      <c r="S182" s="216"/>
    </row>
    <row r="183" spans="1:19" ht="17.25" thickBot="1">
      <c r="A183" s="127" t="s">
        <v>206</v>
      </c>
      <c r="B183" s="128">
        <v>208</v>
      </c>
      <c r="C183" s="78">
        <v>-3.7037037000000002E-2</v>
      </c>
      <c r="D183" s="20">
        <v>214</v>
      </c>
      <c r="E183" s="21">
        <f t="shared" si="94"/>
        <v>2.8846153846153848E-2</v>
      </c>
      <c r="F183" s="22">
        <f>IF(ISNUMBER(D183), $B199 * E183, "")</f>
        <v>2884.6153846153848</v>
      </c>
      <c r="G183" s="30">
        <v>213</v>
      </c>
      <c r="H183" s="21">
        <f t="shared" si="95"/>
        <v>2.403846153846154E-2</v>
      </c>
      <c r="I183" s="105">
        <f>IF(ISNUMBER(G183), $B199 * H183, "")</f>
        <v>2403.8461538461538</v>
      </c>
      <c r="J183" s="20">
        <v>215</v>
      </c>
      <c r="K183" s="21">
        <f t="shared" si="96"/>
        <v>3.3653846153846152E-2</v>
      </c>
      <c r="L183" s="22">
        <f>IF(ISNUMBER(J183), $B199 * K183, "")</f>
        <v>3365.3846153846152</v>
      </c>
      <c r="M183" s="30">
        <v>216</v>
      </c>
      <c r="N183" s="21">
        <f t="shared" si="97"/>
        <v>3.8461538461538464E-2</v>
      </c>
      <c r="O183" s="22">
        <f>IF(ISNUMBER(M183), $B199 * N183, "")</f>
        <v>3846.1538461538462</v>
      </c>
      <c r="Q183" s="216"/>
      <c r="R183" s="216"/>
      <c r="S183" s="216"/>
    </row>
    <row r="184" spans="1:19" ht="17.25" thickBot="1">
      <c r="A184" s="125" t="s">
        <v>148</v>
      </c>
      <c r="B184" s="129">
        <v>15.4</v>
      </c>
      <c r="C184" s="80">
        <v>-3.7499999999999999E-2</v>
      </c>
      <c r="D184" s="106">
        <v>15.5</v>
      </c>
      <c r="E184" s="107">
        <f>IF(ISNUMBER(D184), (D184 - $B184) / $B184, "")</f>
        <v>6.4935064935064705E-3</v>
      </c>
      <c r="F184" s="108">
        <f>IF(ISNUMBER(D184), $B199 * E184, "")</f>
        <v>649.35064935064702</v>
      </c>
      <c r="G184" s="109">
        <v>15.3</v>
      </c>
      <c r="H184" s="107">
        <f>IF(ISNUMBER(G184), (G184 - $B184) / $B184, "")</f>
        <v>-6.4935064935064705E-3</v>
      </c>
      <c r="I184" s="110">
        <f>IF(ISNUMBER(G184), $B199 * H184, "")</f>
        <v>-649.35064935064702</v>
      </c>
      <c r="J184" s="106">
        <v>15.3</v>
      </c>
      <c r="K184" s="107">
        <f>IF(ISNUMBER(J184), (J184 - $B184) / $B184, "")</f>
        <v>-6.4935064935064705E-3</v>
      </c>
      <c r="L184" s="108">
        <f>IF(ISNUMBER(J184), $B199 * K184, "")</f>
        <v>-649.35064935064702</v>
      </c>
      <c r="M184" s="109">
        <v>15.2</v>
      </c>
      <c r="N184" s="107">
        <f>IF(ISNUMBER(M184), (M184 - $B184) / $B184, "")</f>
        <v>-1.2987012987013056E-2</v>
      </c>
      <c r="O184" s="108">
        <f>IF(ISNUMBER(M184), $B199 * N184, "")</f>
        <v>-1298.7012987013056</v>
      </c>
      <c r="Q184" s="216"/>
      <c r="R184" s="216"/>
      <c r="S184" s="216"/>
    </row>
    <row r="185" spans="1:19" ht="17.25" thickBot="1">
      <c r="A185" s="125" t="s">
        <v>231</v>
      </c>
      <c r="B185" s="126">
        <v>148</v>
      </c>
      <c r="C185" s="77">
        <v>-3.8961039000000003E-2</v>
      </c>
      <c r="D185" s="15">
        <v>152</v>
      </c>
      <c r="E185" s="32">
        <f t="shared" ref="E185:E188" si="98">IF(ISNUMBER(D185), (D185 - $B185) / $B185, "")</f>
        <v>2.7027027027027029E-2</v>
      </c>
      <c r="F185" s="18">
        <f>IF(ISNUMBER(D185), $B199 * E185, "")</f>
        <v>2702.7027027027029</v>
      </c>
      <c r="G185" s="31">
        <v>151</v>
      </c>
      <c r="H185" s="32">
        <f t="shared" ref="H185:H188" si="99">IF(ISNUMBER(G185), (G185 - $B185) / $B185, "")</f>
        <v>2.0270270270270271E-2</v>
      </c>
      <c r="I185" s="101">
        <f>IF(ISNUMBER(G185), $B199 * H185, "")</f>
        <v>2027.0270270270271</v>
      </c>
      <c r="J185" s="15">
        <v>151</v>
      </c>
      <c r="K185" s="32">
        <f t="shared" ref="K185:K188" si="100">IF(ISNUMBER(J185), (J185 - $B185) / $B185, "")</f>
        <v>2.0270270270270271E-2</v>
      </c>
      <c r="L185" s="18">
        <f>IF(ISNUMBER(J185), $B199 * K185, "")</f>
        <v>2027.0270270270271</v>
      </c>
      <c r="M185" s="31">
        <v>153</v>
      </c>
      <c r="N185" s="32">
        <f t="shared" ref="N185:N188" si="101">IF(ISNUMBER(M185), (M185 - $B185) / $B185, "")</f>
        <v>3.3783783783783786E-2</v>
      </c>
      <c r="O185" s="18">
        <f>IF(ISNUMBER(M185), $B199 * N185, "")</f>
        <v>3378.3783783783788</v>
      </c>
      <c r="Q185" s="216"/>
      <c r="R185" s="216"/>
      <c r="S185" s="216"/>
    </row>
    <row r="186" spans="1:19" ht="17.25" thickBot="1">
      <c r="A186" s="125" t="s">
        <v>204</v>
      </c>
      <c r="B186" s="126">
        <v>11.5</v>
      </c>
      <c r="C186" s="77">
        <v>-4.16666667E-2</v>
      </c>
      <c r="D186" s="15">
        <v>11.8</v>
      </c>
      <c r="E186" s="32">
        <f t="shared" si="98"/>
        <v>2.6086956521739191E-2</v>
      </c>
      <c r="F186" s="18">
        <f>IF(ISNUMBER(D186), $B199 * E186, "")</f>
        <v>2608.6956521739194</v>
      </c>
      <c r="G186" s="31">
        <v>11.8</v>
      </c>
      <c r="H186" s="32">
        <f t="shared" si="99"/>
        <v>2.6086956521739191E-2</v>
      </c>
      <c r="I186" s="101">
        <f>IF(ISNUMBER(G186), $B199 * H186, "")</f>
        <v>2608.6956521739194</v>
      </c>
      <c r="J186" s="15">
        <v>11.7</v>
      </c>
      <c r="K186" s="32">
        <f t="shared" si="100"/>
        <v>1.7391304347826025E-2</v>
      </c>
      <c r="L186" s="18">
        <f>IF(ISNUMBER(J186), $B199 * K186, "")</f>
        <v>1739.1304347826024</v>
      </c>
      <c r="M186" s="31">
        <v>11.8</v>
      </c>
      <c r="N186" s="32">
        <f t="shared" si="101"/>
        <v>2.6086956521739191E-2</v>
      </c>
      <c r="O186" s="18">
        <f>IF(ISNUMBER(M186), $B199 * N186, "")</f>
        <v>2608.6956521739194</v>
      </c>
      <c r="Q186" s="216"/>
      <c r="R186" s="216"/>
      <c r="S186" s="216"/>
    </row>
    <row r="187" spans="1:19" ht="17.25" thickBot="1">
      <c r="A187" s="125" t="s">
        <v>178</v>
      </c>
      <c r="B187" s="126">
        <v>13.5</v>
      </c>
      <c r="C187" s="77">
        <v>-4.2553191499999997E-2</v>
      </c>
      <c r="D187" s="15">
        <v>14.4</v>
      </c>
      <c r="E187" s="32">
        <f t="shared" si="98"/>
        <v>6.6666666666666693E-2</v>
      </c>
      <c r="F187" s="18">
        <f>IF(ISNUMBER(D187), $B199 * E187, "")</f>
        <v>6666.6666666666697</v>
      </c>
      <c r="G187" s="31">
        <v>14.3</v>
      </c>
      <c r="H187" s="32">
        <f t="shared" si="99"/>
        <v>5.925925925925931E-2</v>
      </c>
      <c r="I187" s="101">
        <f>IF(ISNUMBER(G187), $B199 * H187, "")</f>
        <v>5925.9259259259306</v>
      </c>
      <c r="J187" s="15">
        <v>14.2</v>
      </c>
      <c r="K187" s="32">
        <f t="shared" si="100"/>
        <v>5.1851851851851802E-2</v>
      </c>
      <c r="L187" s="18">
        <f>IF(ISNUMBER(J187), $B199 * K187, "")</f>
        <v>5185.1851851851798</v>
      </c>
      <c r="M187" s="31">
        <v>14.1</v>
      </c>
      <c r="N187" s="32">
        <f t="shared" si="101"/>
        <v>4.4444444444444418E-2</v>
      </c>
      <c r="O187" s="18">
        <f>IF(ISNUMBER(M187), $B199 * N187, "")</f>
        <v>4444.4444444444416</v>
      </c>
      <c r="Q187" s="33"/>
      <c r="R187" s="33"/>
    </row>
    <row r="188" spans="1:19" ht="17.25" thickBot="1">
      <c r="A188" s="130" t="s">
        <v>172</v>
      </c>
      <c r="B188" s="131">
        <v>1815</v>
      </c>
      <c r="C188" s="79">
        <v>-4.47368421E-2</v>
      </c>
      <c r="D188" s="24">
        <v>1855</v>
      </c>
      <c r="E188" s="25">
        <f t="shared" si="98"/>
        <v>2.2038567493112948E-2</v>
      </c>
      <c r="F188" s="104">
        <f>IF(ISNUMBER(D188), $B199 * E188, "")</f>
        <v>2203.8567493112946</v>
      </c>
      <c r="G188" s="102">
        <v>1835</v>
      </c>
      <c r="H188" s="25">
        <f t="shared" si="99"/>
        <v>1.1019283746556474E-2</v>
      </c>
      <c r="I188" s="103">
        <f>IF(ISNUMBER(G188), $B199 * H188, "")</f>
        <v>1101.9283746556473</v>
      </c>
      <c r="J188" s="24">
        <v>1850</v>
      </c>
      <c r="K188" s="25">
        <f t="shared" si="100"/>
        <v>1.928374655647383E-2</v>
      </c>
      <c r="L188" s="104">
        <f>IF(ISNUMBER(J188), $B199 * K188, "")</f>
        <v>1928.374655647383</v>
      </c>
      <c r="M188" s="102">
        <v>1830</v>
      </c>
      <c r="N188" s="25">
        <f t="shared" si="101"/>
        <v>8.2644628099173556E-3</v>
      </c>
      <c r="O188" s="104">
        <f>IF(ISNUMBER(M188), $B199 * N188, "")</f>
        <v>826.44628099173553</v>
      </c>
      <c r="Q188" s="217"/>
      <c r="R188" s="218"/>
      <c r="S188" s="219"/>
    </row>
    <row r="189" spans="1:19">
      <c r="A189" s="123" t="s">
        <v>114</v>
      </c>
      <c r="B189" s="124">
        <v>487</v>
      </c>
      <c r="C189" s="76">
        <v>-4.5098039200000002E-2</v>
      </c>
      <c r="D189" s="13">
        <v>608</v>
      </c>
      <c r="E189" s="14">
        <f>IF(ISNUMBER(D189), (D189 - $B189) / $B189, "")</f>
        <v>0.24845995893223818</v>
      </c>
      <c r="F189" s="16">
        <f>IF(ISNUMBER(D189), $B199 * E189, "")</f>
        <v>24845.995893223819</v>
      </c>
      <c r="G189" s="29">
        <v>593</v>
      </c>
      <c r="H189" s="14">
        <f>IF(ISNUMBER(G189), (G189 - $B189) / $B189, "")</f>
        <v>0.21765913757700206</v>
      </c>
      <c r="I189" s="100">
        <f>IF(ISNUMBER(G189), $B199 * H189, "")</f>
        <v>21765.913757700207</v>
      </c>
      <c r="J189" s="13">
        <v>602</v>
      </c>
      <c r="K189" s="14">
        <f>IF(ISNUMBER(J189), (J189 - $B189) / $B189, "")</f>
        <v>0.23613963039014374</v>
      </c>
      <c r="L189" s="16">
        <f>IF(ISNUMBER(J189), $B199 * K189, "")</f>
        <v>23613.963039014376</v>
      </c>
      <c r="M189" s="29">
        <v>607</v>
      </c>
      <c r="N189" s="14">
        <f>IF(ISNUMBER(M189), (M189 - $B189) / $B189, "")</f>
        <v>0.24640657084188911</v>
      </c>
      <c r="O189" s="16">
        <f>IF(ISNUMBER(M189), $B199 * N189, "")</f>
        <v>24640.657084188912</v>
      </c>
      <c r="Q189" s="220"/>
      <c r="R189" s="221"/>
      <c r="S189" s="222"/>
    </row>
    <row r="190" spans="1:19" ht="17.25" thickBot="1">
      <c r="A190" s="125" t="s">
        <v>186</v>
      </c>
      <c r="B190" s="126">
        <v>5990</v>
      </c>
      <c r="C190" s="77">
        <v>-4.6937151900000001E-2</v>
      </c>
      <c r="D190" s="15">
        <v>6050</v>
      </c>
      <c r="E190" s="32">
        <f t="shared" ref="E190:E193" si="102">IF(ISNUMBER(D190), (D190 - $B190) / $B190, "")</f>
        <v>1.001669449081803E-2</v>
      </c>
      <c r="F190" s="18">
        <f>IF(ISNUMBER(D190), $B199 * E190, "")</f>
        <v>1001.669449081803</v>
      </c>
      <c r="G190" s="31">
        <v>6045</v>
      </c>
      <c r="H190" s="32">
        <f t="shared" ref="H190:H193" si="103">IF(ISNUMBER(G190), (G190 - $B190) / $B190, "")</f>
        <v>9.1819699499165273E-3</v>
      </c>
      <c r="I190" s="101">
        <f>IF(ISNUMBER(G190), $B199 * H190, "")</f>
        <v>918.19699499165267</v>
      </c>
      <c r="J190" s="15">
        <v>6070</v>
      </c>
      <c r="K190" s="32">
        <f t="shared" ref="K190:K193" si="104">IF(ISNUMBER(J190), (J190 - $B190) / $B190, "")</f>
        <v>1.335559265442404E-2</v>
      </c>
      <c r="L190" s="18">
        <f>IF(ISNUMBER(J190), $B199 * K190, "")</f>
        <v>1335.559265442404</v>
      </c>
      <c r="M190" s="31">
        <v>6030</v>
      </c>
      <c r="N190" s="32">
        <f t="shared" ref="N190:N193" si="105">IF(ISNUMBER(M190), (M190 - $B190) / $B190, "")</f>
        <v>6.6777963272120202E-3</v>
      </c>
      <c r="O190" s="18">
        <f>IF(ISNUMBER(M190), $B199 * N190, "")</f>
        <v>667.77963272120201</v>
      </c>
      <c r="Q190" s="223"/>
      <c r="R190" s="224"/>
      <c r="S190" s="225"/>
    </row>
    <row r="191" spans="1:19" ht="17.25" thickBot="1">
      <c r="A191" s="125" t="s">
        <v>212</v>
      </c>
      <c r="B191" s="126">
        <v>1010</v>
      </c>
      <c r="C191" s="77">
        <v>-4.7169811300000003E-2</v>
      </c>
      <c r="D191" s="15">
        <v>1055</v>
      </c>
      <c r="E191" s="32">
        <f t="shared" si="102"/>
        <v>4.4554455445544552E-2</v>
      </c>
      <c r="F191" s="18">
        <f>IF(ISNUMBER(D191), $B199 * E191, "")</f>
        <v>4455.4455445544554</v>
      </c>
      <c r="G191" s="31">
        <v>1030</v>
      </c>
      <c r="H191" s="32">
        <f t="shared" si="103"/>
        <v>1.9801980198019802E-2</v>
      </c>
      <c r="I191" s="101">
        <f>IF(ISNUMBER(G191), $B199 * H191, "")</f>
        <v>1980.1980198019803</v>
      </c>
      <c r="J191" s="15">
        <v>1035</v>
      </c>
      <c r="K191" s="32">
        <f t="shared" si="104"/>
        <v>2.4752475247524754E-2</v>
      </c>
      <c r="L191" s="18">
        <f>IF(ISNUMBER(J191), $B199 * K191, "")</f>
        <v>2475.2475247524753</v>
      </c>
      <c r="M191" s="31">
        <v>1020</v>
      </c>
      <c r="N191" s="32">
        <f t="shared" si="105"/>
        <v>9.9009900990099011E-3</v>
      </c>
      <c r="O191" s="18">
        <f>IF(ISNUMBER(M191), $B199 * N191, "")</f>
        <v>990.09900990099015</v>
      </c>
      <c r="Q191" s="216"/>
      <c r="R191" s="216"/>
      <c r="S191" s="216"/>
    </row>
    <row r="192" spans="1:19" ht="17.25" thickBot="1">
      <c r="A192" s="125" t="s">
        <v>188</v>
      </c>
      <c r="B192" s="126">
        <v>9.5</v>
      </c>
      <c r="C192" s="77">
        <v>-0.05</v>
      </c>
      <c r="D192" s="15">
        <v>9.91</v>
      </c>
      <c r="E192" s="32">
        <f t="shared" si="102"/>
        <v>4.3157894736842117E-2</v>
      </c>
      <c r="F192" s="18">
        <f>IF(ISNUMBER(D192), $B199 * E192, "")</f>
        <v>4315.7894736842118</v>
      </c>
      <c r="G192" s="31">
        <v>9.92</v>
      </c>
      <c r="H192" s="32">
        <f t="shared" si="103"/>
        <v>4.4210526315789464E-2</v>
      </c>
      <c r="I192" s="101">
        <f>IF(ISNUMBER(G192), $B199 * H192, "")</f>
        <v>4421.0526315789466</v>
      </c>
      <c r="J192" s="15">
        <v>9.9499999999999993</v>
      </c>
      <c r="K192" s="32">
        <f t="shared" si="104"/>
        <v>4.7368421052631504E-2</v>
      </c>
      <c r="L192" s="18">
        <f>IF(ISNUMBER(J192), $B199 * K192, "")</f>
        <v>4736.8421052631502</v>
      </c>
      <c r="M192" s="31">
        <v>9.89</v>
      </c>
      <c r="N192" s="32">
        <f t="shared" si="105"/>
        <v>4.1052631578947431E-2</v>
      </c>
      <c r="O192" s="18">
        <f>IF(ISNUMBER(M192), $B199 * N192, "")</f>
        <v>4105.263157894743</v>
      </c>
      <c r="Q192" s="226"/>
      <c r="R192" s="226"/>
      <c r="S192" s="226"/>
    </row>
    <row r="193" spans="1:19" ht="17.25" thickBot="1">
      <c r="A193" s="127" t="s">
        <v>67</v>
      </c>
      <c r="B193" s="128">
        <v>3060</v>
      </c>
      <c r="C193" s="78">
        <v>-5.1162790700000002E-2</v>
      </c>
      <c r="D193" s="20">
        <v>3160</v>
      </c>
      <c r="E193" s="21">
        <f t="shared" si="102"/>
        <v>3.2679738562091505E-2</v>
      </c>
      <c r="F193" s="22">
        <f>IF(ISNUMBER(D193), $B199 * E193, "")</f>
        <v>3267.9738562091507</v>
      </c>
      <c r="G193" s="30">
        <v>3130</v>
      </c>
      <c r="H193" s="21">
        <f t="shared" si="103"/>
        <v>2.2875816993464051E-2</v>
      </c>
      <c r="I193" s="105">
        <f>IF(ISNUMBER(G193), $B199 * H193, "")</f>
        <v>2287.581699346405</v>
      </c>
      <c r="J193" s="20">
        <v>3120</v>
      </c>
      <c r="K193" s="21">
        <f t="shared" si="104"/>
        <v>1.9607843137254902E-2</v>
      </c>
      <c r="L193" s="22">
        <f>IF(ISNUMBER(J193), $B199 * K193, "")</f>
        <v>1960.7843137254902</v>
      </c>
      <c r="M193" s="30">
        <v>3125</v>
      </c>
      <c r="N193" s="21">
        <f t="shared" si="105"/>
        <v>2.1241830065359478E-2</v>
      </c>
      <c r="O193" s="22">
        <f>IF(ISNUMBER(M193), $B199 * N193, "")</f>
        <v>2124.1830065359477</v>
      </c>
      <c r="Q193" s="226"/>
      <c r="R193" s="226"/>
      <c r="S193" s="226"/>
    </row>
    <row r="194" spans="1:19" ht="17.25" thickBot="1">
      <c r="A194" s="125" t="s">
        <v>120</v>
      </c>
      <c r="B194" s="129">
        <v>2580</v>
      </c>
      <c r="C194" s="80">
        <v>-5.6672760500000002E-2</v>
      </c>
      <c r="D194" s="106">
        <v>2610</v>
      </c>
      <c r="E194" s="107">
        <f>IF(ISNUMBER(D194), (D194 - $B194) / $B194, "")</f>
        <v>1.1627906976744186E-2</v>
      </c>
      <c r="F194" s="108">
        <f>IF(ISNUMBER(D194), $B199 * E194, "")</f>
        <v>1162.7906976744187</v>
      </c>
      <c r="G194" s="109">
        <v>2555</v>
      </c>
      <c r="H194" s="107">
        <f>IF(ISNUMBER(G194), (G194 - $B194) / $B194, "")</f>
        <v>-9.6899224806201549E-3</v>
      </c>
      <c r="I194" s="110">
        <f>IF(ISNUMBER(G194), $B199 * H194, "")</f>
        <v>-968.99224806201551</v>
      </c>
      <c r="J194" s="106">
        <v>2585</v>
      </c>
      <c r="K194" s="107">
        <f>IF(ISNUMBER(J194), (J194 - $B194) / $B194, "")</f>
        <v>1.937984496124031E-3</v>
      </c>
      <c r="L194" s="108">
        <f>IF(ISNUMBER(J194), $B199 * K194, "")</f>
        <v>193.79844961240309</v>
      </c>
      <c r="M194" s="109">
        <v>2590</v>
      </c>
      <c r="N194" s="107">
        <f>IF(ISNUMBER(M194), (M194 - $B194) / $B194, "")</f>
        <v>3.875968992248062E-3</v>
      </c>
      <c r="O194" s="108">
        <f>IF(ISNUMBER(M194), $B199 * N194, "")</f>
        <v>387.59689922480618</v>
      </c>
      <c r="Q194" s="216"/>
      <c r="R194" s="216"/>
      <c r="S194" s="216"/>
    </row>
    <row r="195" spans="1:19" ht="17.25" thickBot="1">
      <c r="A195" s="125" t="s">
        <v>138</v>
      </c>
      <c r="B195" s="126">
        <v>422</v>
      </c>
      <c r="C195" s="77">
        <v>-7.2527472499999995E-2</v>
      </c>
      <c r="D195" s="15">
        <v>413</v>
      </c>
      <c r="E195" s="32">
        <f t="shared" ref="E195:E198" si="106">IF(ISNUMBER(D195), (D195 - $B195) / $B195, "")</f>
        <v>-2.132701421800948E-2</v>
      </c>
      <c r="F195" s="18">
        <f>IF(ISNUMBER(D195), $B199 * E195, "")</f>
        <v>-2132.7014218009481</v>
      </c>
      <c r="G195" s="31">
        <v>410</v>
      </c>
      <c r="H195" s="32">
        <f t="shared" ref="H195:H198" si="107">IF(ISNUMBER(G195), (G195 - $B195) / $B195, "")</f>
        <v>-2.843601895734597E-2</v>
      </c>
      <c r="I195" s="101">
        <f>IF(ISNUMBER(G195), $B199 * H195, "")</f>
        <v>-2843.6018957345968</v>
      </c>
      <c r="J195" s="15">
        <v>411</v>
      </c>
      <c r="K195" s="32">
        <f t="shared" ref="K195:K198" si="108">IF(ISNUMBER(J195), (J195 - $B195) / $B195, "")</f>
        <v>-2.6066350710900472E-2</v>
      </c>
      <c r="L195" s="18">
        <f>IF(ISNUMBER(J195), $B199 * K195, "")</f>
        <v>-2606.6350710900474</v>
      </c>
      <c r="M195" s="31">
        <v>409</v>
      </c>
      <c r="N195" s="32">
        <f t="shared" ref="N195:N198" si="109">IF(ISNUMBER(M195), (M195 - $B195) / $B195, "")</f>
        <v>-3.0805687203791468E-2</v>
      </c>
      <c r="O195" s="18">
        <f>IF(ISNUMBER(M195), $B199 * N195, "")</f>
        <v>-3080.5687203791467</v>
      </c>
      <c r="Q195" s="216"/>
      <c r="R195" s="216"/>
      <c r="S195" s="216"/>
    </row>
    <row r="196" spans="1:19" ht="17.25" thickBot="1">
      <c r="A196" s="125" t="s">
        <v>160</v>
      </c>
      <c r="B196" s="126">
        <v>1170</v>
      </c>
      <c r="C196" s="77">
        <v>-7.8740157500000005E-2</v>
      </c>
      <c r="D196" s="15">
        <v>1145</v>
      </c>
      <c r="E196" s="32">
        <f t="shared" si="106"/>
        <v>-2.1367521367521368E-2</v>
      </c>
      <c r="F196" s="18">
        <f>IF(ISNUMBER(D196), $B199 * E196, "")</f>
        <v>-2136.7521367521367</v>
      </c>
      <c r="G196" s="31">
        <v>1125</v>
      </c>
      <c r="H196" s="32">
        <f t="shared" si="107"/>
        <v>-3.8461538461538464E-2</v>
      </c>
      <c r="I196" s="101">
        <f>IF(ISNUMBER(G196), $B199 * H196, "")</f>
        <v>-3846.1538461538462</v>
      </c>
      <c r="J196" s="15">
        <v>1130</v>
      </c>
      <c r="K196" s="32">
        <f t="shared" si="108"/>
        <v>-3.4188034188034191E-2</v>
      </c>
      <c r="L196" s="18">
        <f>IF(ISNUMBER(J196), $B199 * K196, "")</f>
        <v>-3418.8034188034189</v>
      </c>
      <c r="M196" s="31">
        <v>1135</v>
      </c>
      <c r="N196" s="32">
        <f t="shared" si="109"/>
        <v>-2.9914529914529916E-2</v>
      </c>
      <c r="O196" s="18">
        <f>IF(ISNUMBER(M196), $B199 * N196, "")</f>
        <v>-2991.4529914529917</v>
      </c>
      <c r="Q196" s="216"/>
      <c r="R196" s="216"/>
      <c r="S196" s="216"/>
    </row>
    <row r="197" spans="1:19">
      <c r="A197" s="125" t="s">
        <v>168</v>
      </c>
      <c r="B197" s="126">
        <v>1305</v>
      </c>
      <c r="C197" s="77">
        <v>-9.375E-2</v>
      </c>
      <c r="D197" s="15">
        <v>1445</v>
      </c>
      <c r="E197" s="32">
        <f t="shared" si="106"/>
        <v>0.10727969348659004</v>
      </c>
      <c r="F197" s="18">
        <f>IF(ISNUMBER(D197), $B199 * E197, "")</f>
        <v>10727.969348659004</v>
      </c>
      <c r="G197" s="31">
        <v>1405</v>
      </c>
      <c r="H197" s="32">
        <f t="shared" si="107"/>
        <v>7.662835249042145E-2</v>
      </c>
      <c r="I197" s="101">
        <f>IF(ISNUMBER(G197), $B199 * H197, "")</f>
        <v>7662.8352490421448</v>
      </c>
      <c r="J197" s="15">
        <v>1445</v>
      </c>
      <c r="K197" s="32">
        <f t="shared" si="108"/>
        <v>0.10727969348659004</v>
      </c>
      <c r="L197" s="18">
        <f>IF(ISNUMBER(J197), $B199 * K197, "")</f>
        <v>10727.969348659004</v>
      </c>
      <c r="M197" s="31">
        <v>1565</v>
      </c>
      <c r="N197" s="32">
        <f t="shared" si="109"/>
        <v>0.19923371647509577</v>
      </c>
      <c r="O197" s="18">
        <f>IF(ISNUMBER(M197), $B199 * N197, "")</f>
        <v>19923.371647509579</v>
      </c>
      <c r="Q197" s="205"/>
      <c r="R197" s="206"/>
      <c r="S197" s="207"/>
    </row>
    <row r="198" spans="1:19" ht="17.25" thickBot="1">
      <c r="A198" s="130" t="s">
        <v>108</v>
      </c>
      <c r="B198" s="131">
        <v>1120</v>
      </c>
      <c r="C198" s="79">
        <v>-9.6774193499999994E-2</v>
      </c>
      <c r="D198" s="24">
        <v>1120</v>
      </c>
      <c r="E198" s="25">
        <f t="shared" si="106"/>
        <v>0</v>
      </c>
      <c r="F198" s="104">
        <f>IF(ISNUMBER(D198), $B199 * E198, "")</f>
        <v>0</v>
      </c>
      <c r="G198" s="102">
        <v>1090</v>
      </c>
      <c r="H198" s="25">
        <f t="shared" si="107"/>
        <v>-2.6785714285714284E-2</v>
      </c>
      <c r="I198" s="103">
        <f>IF(ISNUMBER(G198), $B199 * H198, "")</f>
        <v>-2678.5714285714284</v>
      </c>
      <c r="J198" s="24">
        <v>1095</v>
      </c>
      <c r="K198" s="25">
        <f t="shared" si="108"/>
        <v>-2.2321428571428572E-2</v>
      </c>
      <c r="L198" s="104">
        <f>IF(ISNUMBER(J198), $B199 * K198, "")</f>
        <v>-2232.1428571428573</v>
      </c>
      <c r="M198" s="102">
        <v>1100</v>
      </c>
      <c r="N198" s="25">
        <f t="shared" si="109"/>
        <v>-1.7857142857142856E-2</v>
      </c>
      <c r="O198" s="104">
        <f>IF(ISNUMBER(M198), $B199 * N198, "")</f>
        <v>-1785.7142857142856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3.9878631551942337E-2</v>
      </c>
      <c r="F199" s="28">
        <f>SUM(F179:F198)</f>
        <v>79757.263103884674</v>
      </c>
      <c r="G199" s="26" t="s">
        <v>272</v>
      </c>
      <c r="H199" s="27">
        <f>IF(COUNT(H179:H198), SUM(H179:H198) / COUNT(H179:H198), 0)</f>
        <v>3.0552926037325769E-2</v>
      </c>
      <c r="I199" s="28">
        <f>SUM(I179:I198)</f>
        <v>61105.852074651528</v>
      </c>
      <c r="J199" s="26" t="s">
        <v>272</v>
      </c>
      <c r="K199" s="27">
        <f>IF(COUNT(K179:K198), SUM(K179:K198) / COUNT(K179:K198), 0)</f>
        <v>3.5613294548228855E-2</v>
      </c>
      <c r="L199" s="28">
        <f>SUM(L179:L198)</f>
        <v>71226.589096457683</v>
      </c>
      <c r="M199" s="26" t="s">
        <v>272</v>
      </c>
      <c r="N199" s="27">
        <f>IF(COUNT(N179:N198), SUM(N179:N198) / COUNT(N179:N198), 0)</f>
        <v>3.8954204266749205E-2</v>
      </c>
      <c r="O199" s="28">
        <f>SUM(O179:O198)</f>
        <v>77908.408533498412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21E6A-9427-4A7F-8499-7FC38CD6A47D}">
  <sheetPr codeName="Sheet17"/>
  <dimension ref="A1:S199"/>
  <sheetViews>
    <sheetView topLeftCell="G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44388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7,938 KRW (0.40%)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11,407 KRW (0.57%)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20,960 KRW (1.05%)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41,926 KRW (2.10%)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197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2021-07-11(일) 오전 00:00</v>
      </c>
      <c r="C15" s="266"/>
      <c r="D15" s="240" t="str">
        <f>TEXT($G$1, "[$-ko-KR]yyyy-mm-dd(ddd) ") &amp; "오후 14:00"</f>
        <v>2021-07-11(일) 오후 14:00</v>
      </c>
      <c r="E15" s="241"/>
      <c r="F15" s="242"/>
      <c r="G15" s="240" t="str">
        <f>TEXT($G$1, "[$-ko-KR]yyyy-mm-dd(ddd) ") &amp; "오후 19:00"</f>
        <v>2021-07-11(일) 오후 19:00</v>
      </c>
      <c r="H15" s="241"/>
      <c r="I15" s="242"/>
      <c r="J15" s="240" t="str">
        <f>TEXT($G$1, "[$-ko-KR]yyyy-mm-dd(ddd) ") &amp; "오후 21:00"</f>
        <v>2021-07-11(일) 오후 21:00</v>
      </c>
      <c r="K15" s="241"/>
      <c r="L15" s="242"/>
      <c r="M15" s="240" t="str">
        <f>TEXT($G$1+1, "[$-ko-KR]yyyy-mm-dd(ddd) ") &amp; "오전 00:00"</f>
        <v>2021-07-12(월)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197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2021-07-11(일) 오전 00:00</v>
      </c>
      <c r="C42" s="268"/>
      <c r="D42" s="240" t="str">
        <f>TEXT($G$1, "[$-ko-KR]yyyy-mm-dd(ddd) ") &amp; "오후 14:00"</f>
        <v>2021-07-11(일) 오후 14:00</v>
      </c>
      <c r="E42" s="241"/>
      <c r="F42" s="242"/>
      <c r="G42" s="240" t="str">
        <f>TEXT($G$1, "[$-ko-KR]yyyy-mm-dd(ddd) ") &amp; "오후 19:00"</f>
        <v>2021-07-11(일) 오후 19:00</v>
      </c>
      <c r="H42" s="241"/>
      <c r="I42" s="242"/>
      <c r="J42" s="240" t="str">
        <f>TEXT($G$1, "[$-ko-KR]yyyy-mm-dd(ddd) ") &amp; "오후 21:00"</f>
        <v>2021-07-11(일) 오후 21:00</v>
      </c>
      <c r="K42" s="241"/>
      <c r="L42" s="242"/>
      <c r="M42" s="240" t="str">
        <f>TEXT($G$1+1, "[$-ko-KR]yyyy-mm-dd(ddd) ") &amp; "오전 00:00"</f>
        <v>2021-07-12(월)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98" t="s">
        <v>58</v>
      </c>
      <c r="H43" s="199" t="s">
        <v>269</v>
      </c>
      <c r="I43" s="20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241</v>
      </c>
      <c r="B44" s="124">
        <v>56.9</v>
      </c>
      <c r="C44" s="76">
        <v>0.12450592890000001</v>
      </c>
      <c r="D44" s="13">
        <v>51.8</v>
      </c>
      <c r="E44" s="14">
        <f>IF(ISNUMBER(D44), (D44 - $B44) / $B44, "")</f>
        <v>-8.9630931458699506E-2</v>
      </c>
      <c r="F44" s="16">
        <f>IF(ISNUMBER(D44), $B64 * E44, "")</f>
        <v>-8963.0931458699506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53.5</v>
      </c>
      <c r="K44" s="14">
        <f>IF(ISNUMBER(J44), (J44 - $B44) / $B44, "")</f>
        <v>-5.9753954305799627E-2</v>
      </c>
      <c r="L44" s="16">
        <f>IF(ISNUMBER(J44), $B64 * K44, "")</f>
        <v>-5975.3954305799625</v>
      </c>
      <c r="M44" s="29">
        <v>53.9</v>
      </c>
      <c r="N44" s="14">
        <f>IF(ISNUMBER(M44), (M44 - $B44) / $B44, "")</f>
        <v>-5.272407732864675E-2</v>
      </c>
      <c r="O44" s="16">
        <f>IF(ISNUMBER(M44), $B64 * N44, "")</f>
        <v>-5272.4077328646754</v>
      </c>
      <c r="Q44" s="226"/>
      <c r="R44" s="226"/>
      <c r="S44" s="226"/>
    </row>
    <row r="45" spans="1:19" ht="17.25" customHeight="1" thickBot="1">
      <c r="A45" s="125" t="s">
        <v>210</v>
      </c>
      <c r="B45" s="126">
        <v>9.8800000000000008</v>
      </c>
      <c r="C45" s="77">
        <v>9.1712707199999993E-2</v>
      </c>
      <c r="D45" s="15">
        <v>9.27</v>
      </c>
      <c r="E45" s="32">
        <f t="shared" ref="E45:E48" si="14">IF(ISNUMBER(D45), (D45 - $B45) / $B45, "")</f>
        <v>-6.1740890688259227E-2</v>
      </c>
      <c r="F45" s="18">
        <f>IF(ISNUMBER(D45), $B64 * E45, "")</f>
        <v>-6174.0890688259224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9.5399999999999991</v>
      </c>
      <c r="K45" s="32">
        <f t="shared" ref="K45:K48" si="16">IF(ISNUMBER(J45), (J45 - $B45) / $B45, "")</f>
        <v>-3.441295546558721E-2</v>
      </c>
      <c r="L45" s="18">
        <f>IF(ISNUMBER(J45), $B64 * K45, "")</f>
        <v>-3441.2955465587211</v>
      </c>
      <c r="M45" s="31">
        <v>9.5</v>
      </c>
      <c r="N45" s="32">
        <f t="shared" ref="N45:N48" si="17">IF(ISNUMBER(M45), (M45 - $B45) / $B45, "")</f>
        <v>-3.846153846153854E-2</v>
      </c>
      <c r="O45" s="18">
        <f>IF(ISNUMBER(M45), $B64 * N45, "")</f>
        <v>-3846.1538461538539</v>
      </c>
      <c r="Q45" s="226"/>
      <c r="R45" s="226"/>
      <c r="S45" s="226"/>
    </row>
    <row r="46" spans="1:19" ht="17.25" customHeight="1" thickBot="1">
      <c r="A46" s="125" t="s">
        <v>208</v>
      </c>
      <c r="B46" s="126">
        <v>9.44</v>
      </c>
      <c r="C46" s="77">
        <v>3.8503850399999998E-2</v>
      </c>
      <c r="D46" s="15">
        <v>9.07</v>
      </c>
      <c r="E46" s="32">
        <f t="shared" si="14"/>
        <v>-3.9194915254237205E-2</v>
      </c>
      <c r="F46" s="18">
        <f>IF(ISNUMBER(D46), $B64 * E46, "")</f>
        <v>-3919.4915254237203</v>
      </c>
      <c r="G46" s="31"/>
      <c r="H46" s="32" t="str">
        <f t="shared" si="15"/>
        <v/>
      </c>
      <c r="I46" s="101" t="str">
        <f>IF(ISNUMBER(G46), $B64 * H46, "")</f>
        <v/>
      </c>
      <c r="J46" s="15">
        <v>9.34</v>
      </c>
      <c r="K46" s="32">
        <f t="shared" si="16"/>
        <v>-1.0593220338983014E-2</v>
      </c>
      <c r="L46" s="18">
        <f>IF(ISNUMBER(J46), $B64 * K46, "")</f>
        <v>-1059.3220338983015</v>
      </c>
      <c r="M46" s="31">
        <v>9.76</v>
      </c>
      <c r="N46" s="32">
        <f t="shared" si="17"/>
        <v>3.3898305084745797E-2</v>
      </c>
      <c r="O46" s="18">
        <f>IF(ISNUMBER(M46), $B64 * N46, "")</f>
        <v>3389.8305084745798</v>
      </c>
      <c r="Q46" s="216"/>
      <c r="R46" s="216"/>
      <c r="S46" s="216"/>
    </row>
    <row r="47" spans="1:19" ht="17.25" customHeight="1" thickBot="1">
      <c r="A47" s="125" t="s">
        <v>188</v>
      </c>
      <c r="B47" s="126">
        <v>9.89</v>
      </c>
      <c r="C47" s="77">
        <v>1.74897119E-2</v>
      </c>
      <c r="D47" s="15">
        <v>9.3800000000000008</v>
      </c>
      <c r="E47" s="32">
        <f t="shared" si="14"/>
        <v>-5.156723963599593E-2</v>
      </c>
      <c r="F47" s="18">
        <f>IF(ISNUMBER(D47), $B64 * E47, "")</f>
        <v>-5156.7239635995929</v>
      </c>
      <c r="G47" s="31"/>
      <c r="H47" s="32" t="str">
        <f t="shared" si="15"/>
        <v/>
      </c>
      <c r="I47" s="101" t="str">
        <f>IF(ISNUMBER(G47), $B64 * H47, "")</f>
        <v/>
      </c>
      <c r="J47" s="15">
        <v>9.68</v>
      </c>
      <c r="K47" s="32">
        <f t="shared" si="16"/>
        <v>-2.1233569261880771E-2</v>
      </c>
      <c r="L47" s="18">
        <f>IF(ISNUMBER(J47), $B64 * K47, "")</f>
        <v>-2123.3569261880771</v>
      </c>
      <c r="M47" s="31">
        <v>9.6999999999999993</v>
      </c>
      <c r="N47" s="32">
        <f t="shared" si="17"/>
        <v>-1.9211324570273133E-2</v>
      </c>
      <c r="O47" s="18">
        <f>IF(ISNUMBER(M47), $B64 * N47, "")</f>
        <v>-1921.1324570273132</v>
      </c>
      <c r="Q47" s="216"/>
      <c r="R47" s="216"/>
      <c r="S47" s="216"/>
    </row>
    <row r="48" spans="1:19" ht="17.25" customHeight="1" thickBot="1">
      <c r="A48" s="127" t="s">
        <v>178</v>
      </c>
      <c r="B48" s="128">
        <v>14.1</v>
      </c>
      <c r="C48" s="78">
        <v>1.43884892E-2</v>
      </c>
      <c r="D48" s="20">
        <v>14.1</v>
      </c>
      <c r="E48" s="21">
        <f t="shared" si="14"/>
        <v>0</v>
      </c>
      <c r="F48" s="22">
        <f>IF(ISNUMBER(D48), $B64 * E48, "")</f>
        <v>0</v>
      </c>
      <c r="G48" s="30"/>
      <c r="H48" s="21" t="str">
        <f t="shared" si="15"/>
        <v/>
      </c>
      <c r="I48" s="105" t="str">
        <f>IF(ISNUMBER(G48), $B64 * H48, "")</f>
        <v/>
      </c>
      <c r="J48" s="20">
        <v>14.3</v>
      </c>
      <c r="K48" s="21">
        <f t="shared" si="16"/>
        <v>1.4184397163120643E-2</v>
      </c>
      <c r="L48" s="22">
        <f>IF(ISNUMBER(J48), $B64 * K48, "")</f>
        <v>1418.4397163120643</v>
      </c>
      <c r="M48" s="30">
        <v>14.3</v>
      </c>
      <c r="N48" s="21">
        <f t="shared" si="17"/>
        <v>1.4184397163120643E-2</v>
      </c>
      <c r="O48" s="22">
        <f>IF(ISNUMBER(M48), $B64 * N48, "")</f>
        <v>1418.4397163120643</v>
      </c>
      <c r="Q48" s="216"/>
      <c r="R48" s="216"/>
      <c r="S48" s="216"/>
    </row>
    <row r="49" spans="1:19" ht="17.25" customHeight="1" thickBot="1">
      <c r="A49" s="125" t="s">
        <v>190</v>
      </c>
      <c r="B49" s="129">
        <v>14.4</v>
      </c>
      <c r="C49" s="80">
        <v>1.4084507E-2</v>
      </c>
      <c r="D49" s="106">
        <v>14</v>
      </c>
      <c r="E49" s="107">
        <f>IF(ISNUMBER(D49), (D49 - $B49) / $B49, "")</f>
        <v>-2.7777777777777801E-2</v>
      </c>
      <c r="F49" s="108">
        <f>IF(ISNUMBER(D49), $B64 * E49, "")</f>
        <v>-2777.7777777777801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0</v>
      </c>
      <c r="L49" s="108">
        <f>IF(ISNUMBER(J49), $B64 * K49, "")</f>
        <v>0</v>
      </c>
      <c r="M49" s="109">
        <v>14.5</v>
      </c>
      <c r="N49" s="107">
        <f>IF(ISNUMBER(M49), (M49 - $B49) / $B49, "")</f>
        <v>6.9444444444444198E-3</v>
      </c>
      <c r="O49" s="108">
        <f>IF(ISNUMBER(M49), $B64 * N49, "")</f>
        <v>694.44444444444196</v>
      </c>
      <c r="Q49" s="216"/>
      <c r="R49" s="216"/>
      <c r="S49" s="216"/>
    </row>
    <row r="50" spans="1:19" ht="17.25" customHeight="1" thickBot="1">
      <c r="A50" s="125" t="s">
        <v>216</v>
      </c>
      <c r="B50" s="126">
        <v>8.2799999999999994</v>
      </c>
      <c r="C50" s="77">
        <v>1.0989011E-2</v>
      </c>
      <c r="D50" s="15">
        <v>7.96</v>
      </c>
      <c r="E50" s="32">
        <f t="shared" ref="E50:E53" si="18">IF(ISNUMBER(D50), (D50 - $B50) / $B50, "")</f>
        <v>-3.8647342995169011E-2</v>
      </c>
      <c r="F50" s="18">
        <f>IF(ISNUMBER(D50), $B64 * E50, "")</f>
        <v>-3864.734299516901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8.32</v>
      </c>
      <c r="K50" s="32">
        <f t="shared" ref="K50:K53" si="20">IF(ISNUMBER(J50), (J50 - $B50) / $B50, "")</f>
        <v>4.8309178743962469E-3</v>
      </c>
      <c r="L50" s="18">
        <f>IF(ISNUMBER(J50), $B64 * K50, "")</f>
        <v>483.09178743962468</v>
      </c>
      <c r="M50" s="31">
        <v>8.32</v>
      </c>
      <c r="N50" s="32">
        <f t="shared" ref="N50:N53" si="21">IF(ISNUMBER(M50), (M50 - $B50) / $B50, "")</f>
        <v>4.8309178743962469E-3</v>
      </c>
      <c r="O50" s="18">
        <f>IF(ISNUMBER(M50), $B64 * N50, "")</f>
        <v>483.09178743962468</v>
      </c>
      <c r="Q50" s="216"/>
      <c r="R50" s="216"/>
      <c r="S50" s="216"/>
    </row>
    <row r="51" spans="1:19" ht="17.25" customHeight="1" thickBot="1">
      <c r="A51" s="125" t="s">
        <v>150</v>
      </c>
      <c r="B51" s="126">
        <v>9.4</v>
      </c>
      <c r="C51" s="77">
        <v>1.0752688200000001E-2</v>
      </c>
      <c r="D51" s="15">
        <v>9</v>
      </c>
      <c r="E51" s="32">
        <f t="shared" si="18"/>
        <v>-4.2553191489361736E-2</v>
      </c>
      <c r="F51" s="18">
        <f>IF(ISNUMBER(D51), $B64 * E51, "")</f>
        <v>-4255.3191489361734</v>
      </c>
      <c r="G51" s="31"/>
      <c r="H51" s="32" t="str">
        <f t="shared" si="19"/>
        <v/>
      </c>
      <c r="I51" s="101" t="str">
        <f>IF(ISNUMBER(G51), $B64 * H51, "")</f>
        <v/>
      </c>
      <c r="J51" s="15">
        <v>9.27</v>
      </c>
      <c r="K51" s="32">
        <f t="shared" si="20"/>
        <v>-1.3829787234042636E-2</v>
      </c>
      <c r="L51" s="18">
        <f>IF(ISNUMBER(J51), $B64 * K51, "")</f>
        <v>-1382.9787234042635</v>
      </c>
      <c r="M51" s="31">
        <v>9.32</v>
      </c>
      <c r="N51" s="32">
        <f t="shared" si="21"/>
        <v>-8.5106382978723475E-3</v>
      </c>
      <c r="O51" s="18">
        <f>IF(ISNUMBER(M51), $B64 * N51, "")</f>
        <v>-851.06382978723479</v>
      </c>
      <c r="Q51" s="216"/>
      <c r="R51" s="216"/>
      <c r="S51" s="216"/>
    </row>
    <row r="52" spans="1:19" ht="17.25" customHeight="1" thickBot="1">
      <c r="A52" s="125" t="s">
        <v>122</v>
      </c>
      <c r="B52" s="126">
        <v>22</v>
      </c>
      <c r="C52" s="77">
        <v>9.1743119000000008E-3</v>
      </c>
      <c r="D52" s="15">
        <v>21.3</v>
      </c>
      <c r="E52" s="32">
        <f t="shared" si="18"/>
        <v>-3.1818181818181787E-2</v>
      </c>
      <c r="F52" s="18">
        <f>IF(ISNUMBER(D52), $B64 * E52, "")</f>
        <v>-3181.8181818181788</v>
      </c>
      <c r="G52" s="31"/>
      <c r="H52" s="32" t="str">
        <f t="shared" si="19"/>
        <v/>
      </c>
      <c r="I52" s="101" t="str">
        <f>IF(ISNUMBER(G52), $B64 * H52, "")</f>
        <v/>
      </c>
      <c r="J52" s="15">
        <v>22</v>
      </c>
      <c r="K52" s="32">
        <f t="shared" si="20"/>
        <v>0</v>
      </c>
      <c r="L52" s="18">
        <f>IF(ISNUMBER(J52), $B64 * K52, "")</f>
        <v>0</v>
      </c>
      <c r="M52" s="31">
        <v>22.1</v>
      </c>
      <c r="N52" s="32">
        <f t="shared" si="21"/>
        <v>4.5454545454546103E-3</v>
      </c>
      <c r="O52" s="18">
        <f>IF(ISNUMBER(M52), $B64 * N52, "")</f>
        <v>454.54545454546104</v>
      </c>
      <c r="Q52" s="33"/>
      <c r="R52" s="33"/>
    </row>
    <row r="53" spans="1:19" ht="17.25" customHeight="1" thickBot="1">
      <c r="A53" s="130" t="s">
        <v>235</v>
      </c>
      <c r="B53" s="131">
        <v>52</v>
      </c>
      <c r="C53" s="79">
        <v>5.8027078999999997E-3</v>
      </c>
      <c r="D53" s="24">
        <v>50.9</v>
      </c>
      <c r="E53" s="25">
        <f t="shared" si="18"/>
        <v>-2.1153846153846183E-2</v>
      </c>
      <c r="F53" s="104">
        <f>IF(ISNUMBER(D53), $B64 * E53, "")</f>
        <v>-2115.3846153846184</v>
      </c>
      <c r="G53" s="102"/>
      <c r="H53" s="25" t="str">
        <f t="shared" si="19"/>
        <v/>
      </c>
      <c r="I53" s="103" t="str">
        <f>IF(ISNUMBER(G53), $B64 * H53, "")</f>
        <v/>
      </c>
      <c r="J53" s="24">
        <v>56.6</v>
      </c>
      <c r="K53" s="25">
        <f t="shared" si="20"/>
        <v>8.8461538461538494E-2</v>
      </c>
      <c r="L53" s="104">
        <f>IF(ISNUMBER(J53), $B64 * K53, "")</f>
        <v>8846.1538461538494</v>
      </c>
      <c r="M53" s="102">
        <v>54.7</v>
      </c>
      <c r="N53" s="25">
        <f t="shared" si="21"/>
        <v>5.1923076923076975E-2</v>
      </c>
      <c r="O53" s="104">
        <f>IF(ISNUMBER(M53), $B64 * N53, "")</f>
        <v>5192.3076923076978</v>
      </c>
      <c r="Q53" s="217"/>
      <c r="R53" s="218"/>
      <c r="S53" s="219"/>
    </row>
    <row r="54" spans="1:19" ht="17.25" customHeight="1">
      <c r="A54" s="123" t="s">
        <v>130</v>
      </c>
      <c r="B54" s="124">
        <v>82.3</v>
      </c>
      <c r="C54" s="76">
        <v>1.2165450000000001E-3</v>
      </c>
      <c r="D54" s="13">
        <v>79.400000000000006</v>
      </c>
      <c r="E54" s="14">
        <f>IF(ISNUMBER(D54), (D54 - $B54) / $B54, "")</f>
        <v>-3.5236938031591634E-2</v>
      </c>
      <c r="F54" s="16">
        <f>IF(ISNUMBER(D54), $B64 * E54, "")</f>
        <v>-3523.6938031591635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81.400000000000006</v>
      </c>
      <c r="K54" s="14">
        <f>IF(ISNUMBER(J54), (J54 - $B54) / $B54, "")</f>
        <v>-1.0935601458080091E-2</v>
      </c>
      <c r="L54" s="16">
        <f>IF(ISNUMBER(J54), $B64 * K54, "")</f>
        <v>-1093.5601458080091</v>
      </c>
      <c r="M54" s="29">
        <v>81.8</v>
      </c>
      <c r="N54" s="14">
        <f>IF(ISNUMBER(M54), (M54 - $B54) / $B54, "")</f>
        <v>-6.0753341433778859E-3</v>
      </c>
      <c r="O54" s="16">
        <f>IF(ISNUMBER(M54), $B64 * N54, "")</f>
        <v>-607.5334143377886</v>
      </c>
      <c r="Q54" s="220"/>
      <c r="R54" s="221"/>
      <c r="S54" s="222"/>
    </row>
    <row r="55" spans="1:19" ht="17.25" customHeight="1" thickBot="1">
      <c r="A55" s="125" t="s">
        <v>72</v>
      </c>
      <c r="B55" s="126">
        <v>17.8</v>
      </c>
      <c r="C55" s="77">
        <v>0</v>
      </c>
      <c r="D55" s="15">
        <v>17.600000000000001</v>
      </c>
      <c r="E55" s="32">
        <f t="shared" ref="E55:E58" si="22">IF(ISNUMBER(D55), (D55 - $B55) / $B55, "")</f>
        <v>-1.1235955056179735E-2</v>
      </c>
      <c r="F55" s="18">
        <f>IF(ISNUMBER(D55), $B64 * E55, "")</f>
        <v>-1123.5955056179735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18</v>
      </c>
      <c r="K55" s="32">
        <f t="shared" ref="K55:K58" si="24">IF(ISNUMBER(J55), (J55 - $B55) / $B55, "")</f>
        <v>1.1235955056179735E-2</v>
      </c>
      <c r="L55" s="18">
        <f>IF(ISNUMBER(J55), $B64 * K55, "")</f>
        <v>1123.5955056179735</v>
      </c>
      <c r="M55" s="31">
        <v>18.2</v>
      </c>
      <c r="N55" s="32">
        <f t="shared" ref="N55:N58" si="25">IF(ISNUMBER(M55), (M55 - $B55) / $B55, "")</f>
        <v>2.247191011235947E-2</v>
      </c>
      <c r="O55" s="18">
        <f>IF(ISNUMBER(M55), $B64 * N55, "")</f>
        <v>2247.1910112359469</v>
      </c>
      <c r="Q55" s="223"/>
      <c r="R55" s="224"/>
      <c r="S55" s="225"/>
    </row>
    <row r="56" spans="1:19" ht="17.25" customHeight="1" thickBot="1">
      <c r="A56" s="125" t="s">
        <v>202</v>
      </c>
      <c r="B56" s="126">
        <v>53.8</v>
      </c>
      <c r="C56" s="77">
        <v>-1.8552875999999999E-3</v>
      </c>
      <c r="D56" s="15">
        <v>53.4</v>
      </c>
      <c r="E56" s="32">
        <f t="shared" si="22"/>
        <v>-7.4349442379181892E-3</v>
      </c>
      <c r="F56" s="18">
        <f>IF(ISNUMBER(D56), $B64 * E56, "")</f>
        <v>-743.49442379181892</v>
      </c>
      <c r="G56" s="31"/>
      <c r="H56" s="32" t="str">
        <f t="shared" si="23"/>
        <v/>
      </c>
      <c r="I56" s="101" t="str">
        <f>IF(ISNUMBER(G56), $B64 * H56, "")</f>
        <v/>
      </c>
      <c r="J56" s="15">
        <v>57.2</v>
      </c>
      <c r="K56" s="32">
        <f t="shared" si="24"/>
        <v>6.3197026022304939E-2</v>
      </c>
      <c r="L56" s="18">
        <f>IF(ISNUMBER(J56), $B64 * K56, "")</f>
        <v>6319.7026022304935</v>
      </c>
      <c r="M56" s="31">
        <v>57.1</v>
      </c>
      <c r="N56" s="32">
        <f t="shared" si="25"/>
        <v>6.1338289962825358E-2</v>
      </c>
      <c r="O56" s="18">
        <f>IF(ISNUMBER(M56), $B64 * N56, "")</f>
        <v>6133.8289962825356</v>
      </c>
      <c r="Q56" s="216"/>
      <c r="R56" s="216"/>
      <c r="S56" s="216"/>
    </row>
    <row r="57" spans="1:19" ht="17.25" customHeight="1" thickBot="1">
      <c r="A57" s="125" t="s">
        <v>98</v>
      </c>
      <c r="B57" s="126">
        <v>2.98</v>
      </c>
      <c r="C57" s="77">
        <v>-6.6666666999999997E-3</v>
      </c>
      <c r="D57" s="15">
        <v>2.93</v>
      </c>
      <c r="E57" s="32">
        <f t="shared" si="22"/>
        <v>-1.6778523489932827E-2</v>
      </c>
      <c r="F57" s="18">
        <f>IF(ISNUMBER(D57), $B64 * E57, "")</f>
        <v>-1677.8523489932827</v>
      </c>
      <c r="G57" s="31"/>
      <c r="H57" s="32" t="str">
        <f t="shared" si="23"/>
        <v/>
      </c>
      <c r="I57" s="101" t="str">
        <f>IF(ISNUMBER(G57), $B64 * H57, "")</f>
        <v/>
      </c>
      <c r="J57" s="15">
        <v>2.94</v>
      </c>
      <c r="K57" s="32">
        <f t="shared" si="24"/>
        <v>-1.3422818791946321E-2</v>
      </c>
      <c r="L57" s="18">
        <f>IF(ISNUMBER(J57), $B64 * K57, "")</f>
        <v>-1342.281879194632</v>
      </c>
      <c r="M57" s="31">
        <v>2.97</v>
      </c>
      <c r="N57" s="32">
        <f t="shared" si="25"/>
        <v>-3.3557046979865056E-3</v>
      </c>
      <c r="O57" s="18">
        <f>IF(ISNUMBER(M57), $B64 * N57, "")</f>
        <v>-335.57046979865055</v>
      </c>
      <c r="Q57" s="226"/>
      <c r="R57" s="226"/>
      <c r="S57" s="226"/>
    </row>
    <row r="58" spans="1:19" ht="17.25" customHeight="1" thickBot="1">
      <c r="A58" s="127" t="s">
        <v>128</v>
      </c>
      <c r="B58" s="128">
        <v>90.2</v>
      </c>
      <c r="C58" s="78">
        <v>-7.7007700999999996E-3</v>
      </c>
      <c r="D58" s="20">
        <v>89.1</v>
      </c>
      <c r="E58" s="21">
        <f t="shared" si="22"/>
        <v>-1.2195121951219606E-2</v>
      </c>
      <c r="F58" s="22">
        <f>IF(ISNUMBER(D58), $B64 * E58, "")</f>
        <v>-1219.5121951219605</v>
      </c>
      <c r="G58" s="30"/>
      <c r="H58" s="21" t="str">
        <f t="shared" si="23"/>
        <v/>
      </c>
      <c r="I58" s="105" t="str">
        <f>IF(ISNUMBER(G58), $B64 * H58, "")</f>
        <v/>
      </c>
      <c r="J58" s="20">
        <v>90.5</v>
      </c>
      <c r="K58" s="21">
        <f t="shared" si="24"/>
        <v>3.3259423503325626E-3</v>
      </c>
      <c r="L58" s="22">
        <f>IF(ISNUMBER(J58), $B64 * K58, "")</f>
        <v>332.59423503325627</v>
      </c>
      <c r="M58" s="30">
        <v>91.5</v>
      </c>
      <c r="N58" s="21">
        <f t="shared" si="25"/>
        <v>1.441241685144121E-2</v>
      </c>
      <c r="O58" s="22">
        <f>IF(ISNUMBER(M58), $B64 * N58, "")</f>
        <v>1441.241685144121</v>
      </c>
      <c r="Q58" s="226"/>
      <c r="R58" s="226"/>
      <c r="S58" s="226"/>
    </row>
    <row r="59" spans="1:19" ht="17.25" customHeight="1" thickBot="1">
      <c r="A59" s="125" t="s">
        <v>152</v>
      </c>
      <c r="B59" s="129">
        <v>72.8</v>
      </c>
      <c r="C59" s="80">
        <v>-9.5238094999999991E-3</v>
      </c>
      <c r="D59" s="106">
        <v>71.900000000000006</v>
      </c>
      <c r="E59" s="107">
        <f>IF(ISNUMBER(D59), (D59 - $B59) / $B59, "")</f>
        <v>-1.2362637362637246E-2</v>
      </c>
      <c r="F59" s="108">
        <f>IF(ISNUMBER(D59), $B64 * E59, "")</f>
        <v>-1236.2637362637247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72.5</v>
      </c>
      <c r="K59" s="107">
        <f>IF(ISNUMBER(J59), (J59 - $B59) / $B59, "")</f>
        <v>-4.120879120879082E-3</v>
      </c>
      <c r="L59" s="108">
        <f>IF(ISNUMBER(J59), $B64 * K59, "")</f>
        <v>-412.08791208790819</v>
      </c>
      <c r="M59" s="109">
        <v>72.900000000000006</v>
      </c>
      <c r="N59" s="107">
        <f>IF(ISNUMBER(M59), (M59 - $B59) / $B59, "")</f>
        <v>1.3736263736264908E-3</v>
      </c>
      <c r="O59" s="108">
        <f>IF(ISNUMBER(M59), $B64 * N59, "")</f>
        <v>137.36263736264908</v>
      </c>
      <c r="Q59" s="216"/>
      <c r="R59" s="216"/>
      <c r="S59" s="216"/>
    </row>
    <row r="60" spans="1:19" ht="17.25" customHeight="1" thickBot="1">
      <c r="A60" s="125" t="s">
        <v>251</v>
      </c>
      <c r="B60" s="126">
        <v>60.1</v>
      </c>
      <c r="C60" s="77">
        <v>-1.1513157899999999E-2</v>
      </c>
      <c r="D60" s="15">
        <v>58.7</v>
      </c>
      <c r="E60" s="32">
        <f t="shared" ref="E60:E63" si="26">IF(ISNUMBER(D60), (D60 - $B60) / $B60, "")</f>
        <v>-2.3294509151414285E-2</v>
      </c>
      <c r="F60" s="18">
        <f>IF(ISNUMBER(D60), $B64 * E60, "")</f>
        <v>-2329.4509151414286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58.7</v>
      </c>
      <c r="K60" s="32">
        <f t="shared" ref="K60:K63" si="28">IF(ISNUMBER(J60), (J60 - $B60) / $B60, "")</f>
        <v>-2.3294509151414285E-2</v>
      </c>
      <c r="L60" s="18">
        <f>IF(ISNUMBER(J60), $B64 * K60, "")</f>
        <v>-2329.4509151414286</v>
      </c>
      <c r="M60" s="31">
        <v>59</v>
      </c>
      <c r="N60" s="32">
        <f t="shared" ref="N60:N63" si="29">IF(ISNUMBER(M60), (M60 - $B60) / $B60, "")</f>
        <v>-1.8302828618968408E-2</v>
      </c>
      <c r="O60" s="18">
        <f>IF(ISNUMBER(M60), $B64 * N60, "")</f>
        <v>-1830.2828618968408</v>
      </c>
      <c r="Q60" s="216"/>
      <c r="R60" s="216"/>
      <c r="S60" s="216"/>
    </row>
    <row r="61" spans="1:19" ht="17.25" customHeight="1" thickBot="1">
      <c r="A61" s="125" t="s">
        <v>239</v>
      </c>
      <c r="B61" s="126">
        <v>71.8</v>
      </c>
      <c r="C61" s="77">
        <v>-1.50891632E-2</v>
      </c>
      <c r="D61" s="15">
        <v>70.599999999999994</v>
      </c>
      <c r="E61" s="32">
        <f t="shared" si="26"/>
        <v>-1.671309192200561E-2</v>
      </c>
      <c r="F61" s="18">
        <f>IF(ISNUMBER(D61), $B64 * E61, "")</f>
        <v>-1671.309192200561</v>
      </c>
      <c r="G61" s="31"/>
      <c r="H61" s="32" t="str">
        <f t="shared" si="27"/>
        <v/>
      </c>
      <c r="I61" s="101" t="str">
        <f>IF(ISNUMBER(G61), $B64 * H61, "")</f>
        <v/>
      </c>
      <c r="J61" s="15">
        <v>73.599999999999994</v>
      </c>
      <c r="K61" s="32">
        <f t="shared" si="28"/>
        <v>2.5069637883008318E-2</v>
      </c>
      <c r="L61" s="18">
        <f>IF(ISNUMBER(J61), $B64 * K61, "")</f>
        <v>2506.9637883008318</v>
      </c>
      <c r="M61" s="31">
        <v>72.900000000000006</v>
      </c>
      <c r="N61" s="32">
        <f t="shared" si="29"/>
        <v>1.5320334261838559E-2</v>
      </c>
      <c r="O61" s="18">
        <f>IF(ISNUMBER(M61), $B64 * N61, "")</f>
        <v>1532.0334261838559</v>
      </c>
      <c r="Q61" s="216"/>
      <c r="R61" s="216"/>
      <c r="S61" s="216"/>
    </row>
    <row r="62" spans="1:19" ht="17.25" customHeight="1">
      <c r="A62" s="125" t="s">
        <v>144</v>
      </c>
      <c r="B62" s="126">
        <v>83.3</v>
      </c>
      <c r="C62" s="77">
        <v>-1.6528925600000001E-2</v>
      </c>
      <c r="D62" s="15">
        <v>82.6</v>
      </c>
      <c r="E62" s="32">
        <f t="shared" si="26"/>
        <v>-8.4033613445378495E-3</v>
      </c>
      <c r="F62" s="18">
        <f>IF(ISNUMBER(D62), $B64 * E62, "")</f>
        <v>-840.33613445378489</v>
      </c>
      <c r="G62" s="31"/>
      <c r="H62" s="32" t="str">
        <f t="shared" si="27"/>
        <v/>
      </c>
      <c r="I62" s="101" t="str">
        <f>IF(ISNUMBER(G62), $B64 * H62, "")</f>
        <v/>
      </c>
      <c r="J62" s="15">
        <v>83.8</v>
      </c>
      <c r="K62" s="32">
        <f t="shared" si="28"/>
        <v>6.0024009603841539E-3</v>
      </c>
      <c r="L62" s="18">
        <f>IF(ISNUMBER(J62), $B64 * K62, "")</f>
        <v>600.24009603841534</v>
      </c>
      <c r="M62" s="31">
        <v>84.4</v>
      </c>
      <c r="N62" s="32">
        <f t="shared" si="29"/>
        <v>1.3205282112845241E-2</v>
      </c>
      <c r="O62" s="18">
        <f>IF(ISNUMBER(M62), $B64 * N62, "")</f>
        <v>1320.5282112845241</v>
      </c>
      <c r="Q62" s="205"/>
      <c r="R62" s="206"/>
      <c r="S62" s="207"/>
    </row>
    <row r="63" spans="1:19" ht="17.25" customHeight="1" thickBot="1">
      <c r="A63" s="130" t="s">
        <v>65</v>
      </c>
      <c r="B63" s="131">
        <v>24.6</v>
      </c>
      <c r="C63" s="79">
        <v>-1.9920318699999998E-2</v>
      </c>
      <c r="D63" s="24">
        <v>24.1</v>
      </c>
      <c r="E63" s="25">
        <f t="shared" si="26"/>
        <v>-2.032520325203252E-2</v>
      </c>
      <c r="F63" s="104">
        <f>IF(ISNUMBER(D63), $B64 * E63, "")</f>
        <v>-2032.520325203252</v>
      </c>
      <c r="G63" s="102"/>
      <c r="H63" s="25" t="str">
        <f t="shared" si="27"/>
        <v/>
      </c>
      <c r="I63" s="103" t="str">
        <f>IF(ISNUMBER(G63), $B64 * H63, "")</f>
        <v/>
      </c>
      <c r="J63" s="24">
        <v>24.8</v>
      </c>
      <c r="K63" s="25">
        <f t="shared" si="28"/>
        <v>8.1300813008129795E-3</v>
      </c>
      <c r="L63" s="104">
        <f>IF(ISNUMBER(J63), $B64 * K63, "")</f>
        <v>813.00813008129796</v>
      </c>
      <c r="M63" s="102">
        <v>25</v>
      </c>
      <c r="N63" s="25">
        <f t="shared" si="29"/>
        <v>1.6260162601625959E-2</v>
      </c>
      <c r="O63" s="104">
        <f>IF(ISNUMBER(M63), $B64 * N63, "")</f>
        <v>1626.0162601625959</v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-2.8403230153549897E-2</v>
      </c>
      <c r="F64" s="28">
        <f>SUM(F44:F63)</f>
        <v>-56806.460307099791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1.6420300971732526E-3</v>
      </c>
      <c r="L64" s="28">
        <f>SUM(L44:L63)</f>
        <v>3284.0601943465058</v>
      </c>
      <c r="M64" s="26" t="s">
        <v>272</v>
      </c>
      <c r="N64" s="27">
        <f>IF(COUNT(N44:N63), SUM(N44:N63) / COUNT(N44:N63), 0)</f>
        <v>5.7033586096568705E-3</v>
      </c>
      <c r="O64" s="28">
        <f>SUM(O44:O63)</f>
        <v>11406.717219313739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197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2021-07-11(일) 오전 00:00</v>
      </c>
      <c r="C69" s="268"/>
      <c r="D69" s="240" t="str">
        <f>TEXT($G$1, "[$-ko-KR]yyyy-mm-dd(ddd) ") &amp; "오후 14:00"</f>
        <v>2021-07-11(일) 오후 14:00</v>
      </c>
      <c r="E69" s="241"/>
      <c r="F69" s="242"/>
      <c r="G69" s="240" t="str">
        <f>TEXT($G$1, "[$-ko-KR]yyyy-mm-dd(ddd) ") &amp; "오후 19:00"</f>
        <v>2021-07-11(일) 오후 19:00</v>
      </c>
      <c r="H69" s="241"/>
      <c r="I69" s="242"/>
      <c r="J69" s="240" t="str">
        <f>TEXT($G$1, "[$-ko-KR]yyyy-mm-dd(ddd) ") &amp; "오후 21:00"</f>
        <v>2021-07-11(일) 오후 21:00</v>
      </c>
      <c r="K69" s="241"/>
      <c r="L69" s="242"/>
      <c r="M69" s="240" t="str">
        <f>TEXT($G$1+1, "[$-ko-KR]yyyy-mm-dd(ddd) ") &amp; "오전 00:00"</f>
        <v>2021-07-12(월)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98" t="s">
        <v>58</v>
      </c>
      <c r="H70" s="199" t="s">
        <v>269</v>
      </c>
      <c r="I70" s="20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61</v>
      </c>
      <c r="B71" s="124">
        <v>916</v>
      </c>
      <c r="C71" s="76">
        <v>0.1184371184</v>
      </c>
      <c r="D71" s="13">
        <v>870</v>
      </c>
      <c r="E71" s="14">
        <f>IF(ISNUMBER(D71), (D71 - $B71) / $B71, "")</f>
        <v>-5.0218340611353711E-2</v>
      </c>
      <c r="F71" s="16">
        <f>IF(ISNUMBER(D71), $B91 * E71, "")</f>
        <v>-5021.8340611353715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865</v>
      </c>
      <c r="K71" s="14">
        <f>IF(ISNUMBER(J71), (J71 - $B71) / $B71, "")</f>
        <v>-5.5676855895196505E-2</v>
      </c>
      <c r="L71" s="16">
        <f>IF(ISNUMBER(J71), $B91 * K71, "")</f>
        <v>-5567.6855895196504</v>
      </c>
      <c r="M71" s="29">
        <v>870</v>
      </c>
      <c r="N71" s="14">
        <f>IF(ISNUMBER(M71), (M71 - $B71) / $B71, "")</f>
        <v>-5.0218340611353711E-2</v>
      </c>
      <c r="O71" s="16">
        <f>IF(ISNUMBER(M71), $B91 * N71, "")</f>
        <v>-5021.8340611353715</v>
      </c>
      <c r="Q71" s="226"/>
      <c r="R71" s="226"/>
      <c r="S71" s="226"/>
    </row>
    <row r="72" spans="1:19" ht="17.25" thickBot="1">
      <c r="A72" s="125" t="s">
        <v>237</v>
      </c>
      <c r="B72" s="126">
        <v>459</v>
      </c>
      <c r="C72" s="77">
        <v>5.27522936E-2</v>
      </c>
      <c r="D72" s="15">
        <v>491</v>
      </c>
      <c r="E72" s="32">
        <f t="shared" ref="E72:E75" si="30">IF(ISNUMBER(D72), (D72 - $B72) / $B72, "")</f>
        <v>6.9716775599128547E-2</v>
      </c>
      <c r="F72" s="18">
        <f>IF(ISNUMBER(D72), $B91 * E72, "")</f>
        <v>6971.677559912855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489</v>
      </c>
      <c r="K72" s="32">
        <f t="shared" ref="K72:K75" si="32">IF(ISNUMBER(J72), (J72 - $B72) / $B72, "")</f>
        <v>6.535947712418301E-2</v>
      </c>
      <c r="L72" s="18">
        <f>IF(ISNUMBER(J72), $B91 * K72, "")</f>
        <v>6535.9477124183013</v>
      </c>
      <c r="M72" s="31">
        <v>489</v>
      </c>
      <c r="N72" s="32">
        <f t="shared" ref="N72:N75" si="33">IF(ISNUMBER(M72), (M72 - $B72) / $B72, "")</f>
        <v>6.535947712418301E-2</v>
      </c>
      <c r="O72" s="18">
        <f>IF(ISNUMBER(M72), $B91 * N72, "")</f>
        <v>6535.9477124183013</v>
      </c>
      <c r="Q72" s="226"/>
      <c r="R72" s="226"/>
      <c r="S72" s="226"/>
    </row>
    <row r="73" spans="1:19" ht="17.25" thickBot="1">
      <c r="A73" s="125" t="s">
        <v>110</v>
      </c>
      <c r="B73" s="126">
        <v>119</v>
      </c>
      <c r="C73" s="77">
        <v>4.3859649100000002E-2</v>
      </c>
      <c r="D73" s="15">
        <v>118</v>
      </c>
      <c r="E73" s="32">
        <f t="shared" si="30"/>
        <v>-8.4033613445378148E-3</v>
      </c>
      <c r="F73" s="18">
        <f>IF(ISNUMBER(D73), $B91 * E73, "")</f>
        <v>-840.33613445378148</v>
      </c>
      <c r="G73" s="31"/>
      <c r="H73" s="32" t="str">
        <f t="shared" si="31"/>
        <v/>
      </c>
      <c r="I73" s="101" t="str">
        <f>IF(ISNUMBER(G73), $B91 * H73, "")</f>
        <v/>
      </c>
      <c r="J73" s="15">
        <v>121</v>
      </c>
      <c r="K73" s="32">
        <f t="shared" si="32"/>
        <v>1.680672268907563E-2</v>
      </c>
      <c r="L73" s="18">
        <f>IF(ISNUMBER(J73), $B91 * K73, "")</f>
        <v>1680.672268907563</v>
      </c>
      <c r="M73" s="31">
        <v>122</v>
      </c>
      <c r="N73" s="32">
        <f t="shared" si="33"/>
        <v>2.5210084033613446E-2</v>
      </c>
      <c r="O73" s="18">
        <f>IF(ISNUMBER(M73), $B91 * N73, "")</f>
        <v>2521.0084033613448</v>
      </c>
      <c r="Q73" s="216"/>
      <c r="R73" s="216"/>
      <c r="S73" s="216"/>
    </row>
    <row r="74" spans="1:19" ht="17.25" thickBot="1">
      <c r="A74" s="125" t="s">
        <v>114</v>
      </c>
      <c r="B74" s="126">
        <v>607</v>
      </c>
      <c r="C74" s="77">
        <v>4.2955326500000002E-2</v>
      </c>
      <c r="D74" s="15">
        <v>551</v>
      </c>
      <c r="E74" s="32">
        <f t="shared" si="30"/>
        <v>-9.2257001647446463E-2</v>
      </c>
      <c r="F74" s="18">
        <f>IF(ISNUMBER(D74), $B91 * E74, "")</f>
        <v>-9225.7001647446468</v>
      </c>
      <c r="G74" s="31"/>
      <c r="H74" s="32" t="str">
        <f t="shared" si="31"/>
        <v/>
      </c>
      <c r="I74" s="101" t="str">
        <f>IF(ISNUMBER(G74), $B91 * H74, "")</f>
        <v/>
      </c>
      <c r="J74" s="15">
        <v>564</v>
      </c>
      <c r="K74" s="32">
        <f t="shared" si="32"/>
        <v>-7.0840197693574955E-2</v>
      </c>
      <c r="L74" s="18">
        <f>IF(ISNUMBER(J74), $B91 * K74, "")</f>
        <v>-7084.0197693574955</v>
      </c>
      <c r="M74" s="31">
        <v>562</v>
      </c>
      <c r="N74" s="32">
        <f t="shared" si="33"/>
        <v>-7.4135090609555185E-2</v>
      </c>
      <c r="O74" s="18">
        <f>IF(ISNUMBER(M74), $B91 * N74, "")</f>
        <v>-7413.5090609555182</v>
      </c>
      <c r="Q74" s="216"/>
      <c r="R74" s="216"/>
      <c r="S74" s="216"/>
    </row>
    <row r="75" spans="1:19" ht="17.25" thickBot="1">
      <c r="A75" s="127" t="s">
        <v>222</v>
      </c>
      <c r="B75" s="128">
        <v>107</v>
      </c>
      <c r="C75" s="78">
        <v>2.88461538E-2</v>
      </c>
      <c r="D75" s="20">
        <v>106</v>
      </c>
      <c r="E75" s="21">
        <f t="shared" si="30"/>
        <v>-9.3457943925233638E-3</v>
      </c>
      <c r="F75" s="22">
        <f>IF(ISNUMBER(D75), $B91 * E75, "")</f>
        <v>-934.57943925233633</v>
      </c>
      <c r="G75" s="30"/>
      <c r="H75" s="21" t="str">
        <f t="shared" si="31"/>
        <v/>
      </c>
      <c r="I75" s="105" t="str">
        <f>IF(ISNUMBER(G75), $B91 * H75, "")</f>
        <v/>
      </c>
      <c r="J75" s="20">
        <v>107</v>
      </c>
      <c r="K75" s="21">
        <f t="shared" si="32"/>
        <v>0</v>
      </c>
      <c r="L75" s="22">
        <f>IF(ISNUMBER(J75), $B91 * K75, "")</f>
        <v>0</v>
      </c>
      <c r="M75" s="30">
        <v>109</v>
      </c>
      <c r="N75" s="21">
        <f t="shared" si="33"/>
        <v>1.8691588785046728E-2</v>
      </c>
      <c r="O75" s="22">
        <f>IF(ISNUMBER(M75), $B91 * N75, "")</f>
        <v>1869.1588785046727</v>
      </c>
      <c r="Q75" s="216"/>
      <c r="R75" s="216"/>
      <c r="S75" s="216"/>
    </row>
    <row r="76" spans="1:19" ht="17.25" thickBot="1">
      <c r="A76" s="125" t="s">
        <v>86</v>
      </c>
      <c r="B76" s="129">
        <v>306</v>
      </c>
      <c r="C76" s="80">
        <v>2.3411371199999999E-2</v>
      </c>
      <c r="D76" s="106">
        <v>300</v>
      </c>
      <c r="E76" s="107">
        <f>IF(ISNUMBER(D76), (D76 - $B76) / $B76, "")</f>
        <v>-1.9607843137254902E-2</v>
      </c>
      <c r="F76" s="108">
        <f>IF(ISNUMBER(D76), $B91 * E76, "")</f>
        <v>-1960.7843137254902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302</v>
      </c>
      <c r="K76" s="107">
        <f>IF(ISNUMBER(J76), (J76 - $B76) / $B76, "")</f>
        <v>-1.3071895424836602E-2</v>
      </c>
      <c r="L76" s="108">
        <f>IF(ISNUMBER(J76), $B91 * K76, "")</f>
        <v>-1307.1895424836603</v>
      </c>
      <c r="M76" s="109">
        <v>305</v>
      </c>
      <c r="N76" s="107">
        <f>IF(ISNUMBER(M76), (M76 - $B76) / $B76, "")</f>
        <v>-3.2679738562091504E-3</v>
      </c>
      <c r="O76" s="108">
        <f>IF(ISNUMBER(M76), $B91 * N76, "")</f>
        <v>-326.79738562091507</v>
      </c>
      <c r="Q76" s="216"/>
      <c r="R76" s="216"/>
      <c r="S76" s="216"/>
    </row>
    <row r="77" spans="1:19" ht="17.25" thickBot="1">
      <c r="A77" s="125" t="s">
        <v>166</v>
      </c>
      <c r="B77" s="126">
        <v>138</v>
      </c>
      <c r="C77" s="77">
        <v>2.2222222199999999E-2</v>
      </c>
      <c r="D77" s="15">
        <v>130</v>
      </c>
      <c r="E77" s="32">
        <f t="shared" ref="E77:E80" si="34">IF(ISNUMBER(D77), (D77 - $B77) / $B77, "")</f>
        <v>-5.7971014492753624E-2</v>
      </c>
      <c r="F77" s="18">
        <f>IF(ISNUMBER(D77), $B91 * E77, "")</f>
        <v>-5797.101449275362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137</v>
      </c>
      <c r="K77" s="32">
        <f t="shared" ref="K77:K80" si="36">IF(ISNUMBER(J77), (J77 - $B77) / $B77, "")</f>
        <v>-7.246376811594203E-3</v>
      </c>
      <c r="L77" s="18">
        <f>IF(ISNUMBER(J77), $B91 * K77, "")</f>
        <v>-724.63768115942025</v>
      </c>
      <c r="M77" s="31">
        <v>139</v>
      </c>
      <c r="N77" s="32">
        <f t="shared" ref="N77:N80" si="37">IF(ISNUMBER(M77), (M77 - $B77) / $B77, "")</f>
        <v>7.246376811594203E-3</v>
      </c>
      <c r="O77" s="18">
        <f>IF(ISNUMBER(M77), $B91 * N77, "")</f>
        <v>724.63768115942025</v>
      </c>
      <c r="Q77" s="216"/>
      <c r="R77" s="216"/>
      <c r="S77" s="216"/>
    </row>
    <row r="78" spans="1:19" ht="17.25" thickBot="1">
      <c r="A78" s="125" t="s">
        <v>233</v>
      </c>
      <c r="B78" s="126">
        <v>364</v>
      </c>
      <c r="C78" s="77">
        <v>1.39275766E-2</v>
      </c>
      <c r="D78" s="15">
        <v>364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>
        <v>370</v>
      </c>
      <c r="K78" s="32">
        <f t="shared" si="36"/>
        <v>1.6483516483516484E-2</v>
      </c>
      <c r="L78" s="18">
        <f>IF(ISNUMBER(J78), $B91 * K78, "")</f>
        <v>1648.3516483516485</v>
      </c>
      <c r="M78" s="31">
        <v>372</v>
      </c>
      <c r="N78" s="32">
        <f t="shared" si="37"/>
        <v>2.197802197802198E-2</v>
      </c>
      <c r="O78" s="18">
        <f>IF(ISNUMBER(M78), $B91 * N78, "")</f>
        <v>2197.802197802198</v>
      </c>
      <c r="Q78" s="216"/>
      <c r="R78" s="216"/>
      <c r="S78" s="216"/>
    </row>
    <row r="79" spans="1:19" ht="17.25" thickBot="1">
      <c r="A79" s="125" t="s">
        <v>220</v>
      </c>
      <c r="B79" s="126">
        <v>169</v>
      </c>
      <c r="C79" s="77">
        <v>0</v>
      </c>
      <c r="D79" s="15">
        <v>164</v>
      </c>
      <c r="E79" s="32">
        <f t="shared" si="34"/>
        <v>-2.9585798816568046E-2</v>
      </c>
      <c r="F79" s="18">
        <f>IF(ISNUMBER(D79), $B91 * E79, "")</f>
        <v>-2958.5798816568044</v>
      </c>
      <c r="G79" s="31"/>
      <c r="H79" s="32" t="str">
        <f t="shared" si="35"/>
        <v/>
      </c>
      <c r="I79" s="101" t="str">
        <f>IF(ISNUMBER(G79), $B91 * H79, "")</f>
        <v/>
      </c>
      <c r="J79" s="15">
        <v>169</v>
      </c>
      <c r="K79" s="32">
        <f t="shared" si="36"/>
        <v>0</v>
      </c>
      <c r="L79" s="18">
        <f>IF(ISNUMBER(J79), $B91 * K79, "")</f>
        <v>0</v>
      </c>
      <c r="M79" s="31">
        <v>169</v>
      </c>
      <c r="N79" s="32">
        <f t="shared" si="37"/>
        <v>0</v>
      </c>
      <c r="O79" s="18">
        <f>IF(ISNUMBER(M79), $B91 * N79, "")</f>
        <v>0</v>
      </c>
      <c r="Q79" s="33"/>
      <c r="R79" s="33"/>
    </row>
    <row r="80" spans="1:19" ht="17.25" thickBot="1">
      <c r="A80" s="130" t="s">
        <v>118</v>
      </c>
      <c r="B80" s="131">
        <v>140</v>
      </c>
      <c r="C80" s="79">
        <v>-7.0921986000000003E-3</v>
      </c>
      <c r="D80" s="24">
        <v>141</v>
      </c>
      <c r="E80" s="25">
        <f t="shared" si="34"/>
        <v>7.1428571428571426E-3</v>
      </c>
      <c r="F80" s="104">
        <f>IF(ISNUMBER(D80), $B91 * E80, "")</f>
        <v>714.28571428571422</v>
      </c>
      <c r="G80" s="102"/>
      <c r="H80" s="25" t="str">
        <f t="shared" si="35"/>
        <v/>
      </c>
      <c r="I80" s="103" t="str">
        <f>IF(ISNUMBER(G80), $B91 * H80, "")</f>
        <v/>
      </c>
      <c r="J80" s="24">
        <v>144</v>
      </c>
      <c r="K80" s="25">
        <f t="shared" si="36"/>
        <v>2.8571428571428571E-2</v>
      </c>
      <c r="L80" s="104">
        <f>IF(ISNUMBER(J80), $B91 * K80, "")</f>
        <v>2857.1428571428569</v>
      </c>
      <c r="M80" s="102">
        <v>149</v>
      </c>
      <c r="N80" s="25">
        <f t="shared" si="37"/>
        <v>6.4285714285714279E-2</v>
      </c>
      <c r="O80" s="104">
        <f>IF(ISNUMBER(M80), $B91 * N80, "")</f>
        <v>6428.5714285714275</v>
      </c>
      <c r="Q80" s="217"/>
      <c r="R80" s="218"/>
      <c r="S80" s="219"/>
    </row>
    <row r="81" spans="1:19">
      <c r="A81" s="123" t="s">
        <v>206</v>
      </c>
      <c r="B81" s="124">
        <v>216</v>
      </c>
      <c r="C81" s="76">
        <v>-9.1743119000000008E-3</v>
      </c>
      <c r="D81" s="13">
        <v>222</v>
      </c>
      <c r="E81" s="14">
        <f>IF(ISNUMBER(D81), (D81 - $B81) / $B81, "")</f>
        <v>2.7777777777777776E-2</v>
      </c>
      <c r="F81" s="16">
        <f>IF(ISNUMBER(D81), $B91 * E81, "")</f>
        <v>2777.7777777777778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224</v>
      </c>
      <c r="K81" s="14">
        <f>IF(ISNUMBER(J81), (J81 - $B81) / $B81, "")</f>
        <v>3.7037037037037035E-2</v>
      </c>
      <c r="L81" s="16">
        <f>IF(ISNUMBER(J81), $B91 * K81, "")</f>
        <v>3703.7037037037035</v>
      </c>
      <c r="M81" s="29">
        <v>226</v>
      </c>
      <c r="N81" s="14">
        <f>IF(ISNUMBER(M81), (M81 - $B81) / $B81, "")</f>
        <v>4.6296296296296294E-2</v>
      </c>
      <c r="O81" s="16">
        <f>IF(ISNUMBER(M81), $B91 * N81, "")</f>
        <v>4629.6296296296296</v>
      </c>
      <c r="Q81" s="220"/>
      <c r="R81" s="221"/>
      <c r="S81" s="222"/>
    </row>
    <row r="82" spans="1:19" ht="17.25" thickBot="1">
      <c r="A82" s="125" t="s">
        <v>218</v>
      </c>
      <c r="B82" s="126">
        <v>102</v>
      </c>
      <c r="C82" s="77">
        <v>-9.7087379000000001E-3</v>
      </c>
      <c r="D82" s="15">
        <v>98.3</v>
      </c>
      <c r="E82" s="32">
        <f t="shared" ref="E82:E85" si="38">IF(ISNUMBER(D82), (D82 - $B82) / $B82, "")</f>
        <v>-3.6274509803921599E-2</v>
      </c>
      <c r="F82" s="18">
        <f>IF(ISNUMBER(D82), $B91 * E82, "")</f>
        <v>-3627.4509803921601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103</v>
      </c>
      <c r="K82" s="32">
        <f t="shared" ref="K82:K85" si="40">IF(ISNUMBER(J82), (J82 - $B82) / $B82, "")</f>
        <v>9.8039215686274508E-3</v>
      </c>
      <c r="L82" s="18">
        <f>IF(ISNUMBER(J82), $B91 * K82, "")</f>
        <v>980.39215686274508</v>
      </c>
      <c r="M82" s="31">
        <v>104</v>
      </c>
      <c r="N82" s="32">
        <f t="shared" ref="N82:N85" si="41">IF(ISNUMBER(M82), (M82 - $B82) / $B82, "")</f>
        <v>1.9607843137254902E-2</v>
      </c>
      <c r="O82" s="18">
        <f>IF(ISNUMBER(M82), $B91 * N82, "")</f>
        <v>1960.7843137254902</v>
      </c>
      <c r="Q82" s="223"/>
      <c r="R82" s="224"/>
      <c r="S82" s="225"/>
    </row>
    <row r="83" spans="1:19" ht="17.25" thickBot="1">
      <c r="A83" s="125" t="s">
        <v>231</v>
      </c>
      <c r="B83" s="126">
        <v>153</v>
      </c>
      <c r="C83" s="77">
        <v>-1.2903225799999999E-2</v>
      </c>
      <c r="D83" s="15">
        <v>149</v>
      </c>
      <c r="E83" s="32">
        <f t="shared" si="38"/>
        <v>-2.6143790849673203E-2</v>
      </c>
      <c r="F83" s="18">
        <f>IF(ISNUMBER(D83), $B91 * E83, "")</f>
        <v>-2614.3790849673205</v>
      </c>
      <c r="G83" s="31"/>
      <c r="H83" s="32" t="str">
        <f t="shared" si="39"/>
        <v/>
      </c>
      <c r="I83" s="101" t="str">
        <f>IF(ISNUMBER(G83), $B91 * H83, "")</f>
        <v/>
      </c>
      <c r="J83" s="15">
        <v>151</v>
      </c>
      <c r="K83" s="32">
        <f t="shared" si="40"/>
        <v>-1.3071895424836602E-2</v>
      </c>
      <c r="L83" s="18">
        <f>IF(ISNUMBER(J83), $B91 * K83, "")</f>
        <v>-1307.1895424836603</v>
      </c>
      <c r="M83" s="31">
        <v>153</v>
      </c>
      <c r="N83" s="32">
        <f t="shared" si="41"/>
        <v>0</v>
      </c>
      <c r="O83" s="18">
        <f>IF(ISNUMBER(M83), $B91 * N83, "")</f>
        <v>0</v>
      </c>
      <c r="Q83" s="216"/>
      <c r="R83" s="216"/>
      <c r="S83" s="216"/>
    </row>
    <row r="84" spans="1:19" ht="17.25" thickBot="1">
      <c r="A84" s="125" t="s">
        <v>102</v>
      </c>
      <c r="B84" s="126">
        <v>813</v>
      </c>
      <c r="C84" s="77">
        <v>-1.4545454500000001E-2</v>
      </c>
      <c r="D84" s="15">
        <v>804</v>
      </c>
      <c r="E84" s="32">
        <f t="shared" si="38"/>
        <v>-1.107011070110701E-2</v>
      </c>
      <c r="F84" s="18">
        <f>IF(ISNUMBER(D84), $B91 * E84, "")</f>
        <v>-1107.011070110701</v>
      </c>
      <c r="G84" s="31"/>
      <c r="H84" s="32" t="str">
        <f t="shared" si="39"/>
        <v/>
      </c>
      <c r="I84" s="101" t="str">
        <f>IF(ISNUMBER(G84), $B91 * H84, "")</f>
        <v/>
      </c>
      <c r="J84" s="15">
        <v>820</v>
      </c>
      <c r="K84" s="32">
        <f t="shared" si="40"/>
        <v>8.6100861008610082E-3</v>
      </c>
      <c r="L84" s="18">
        <f>IF(ISNUMBER(J84), $B91 * K84, "")</f>
        <v>861.00861008610082</v>
      </c>
      <c r="M84" s="31">
        <v>831</v>
      </c>
      <c r="N84" s="32">
        <f t="shared" si="41"/>
        <v>2.2140221402214021E-2</v>
      </c>
      <c r="O84" s="18">
        <f>IF(ISNUMBER(M84), $B91 * N84, "")</f>
        <v>2214.022140221402</v>
      </c>
      <c r="Q84" s="226"/>
      <c r="R84" s="226"/>
      <c r="S84" s="226"/>
    </row>
    <row r="85" spans="1:19" ht="17.25" thickBot="1">
      <c r="A85" s="127" t="s">
        <v>104</v>
      </c>
      <c r="B85" s="128">
        <v>973</v>
      </c>
      <c r="C85" s="78">
        <v>-1.5182186199999999E-2</v>
      </c>
      <c r="D85" s="20">
        <v>910</v>
      </c>
      <c r="E85" s="21">
        <f t="shared" si="38"/>
        <v>-6.4748201438848921E-2</v>
      </c>
      <c r="F85" s="22">
        <f>IF(ISNUMBER(D85), $B91 * E85, "")</f>
        <v>-6474.8201438848919</v>
      </c>
      <c r="G85" s="30"/>
      <c r="H85" s="21" t="str">
        <f t="shared" si="39"/>
        <v/>
      </c>
      <c r="I85" s="105" t="str">
        <f>IF(ISNUMBER(G85), $B91 * H85, "")</f>
        <v/>
      </c>
      <c r="J85" s="20">
        <v>916</v>
      </c>
      <c r="K85" s="21">
        <f t="shared" si="40"/>
        <v>-5.858170606372045E-2</v>
      </c>
      <c r="L85" s="22">
        <f>IF(ISNUMBER(J85), $B91 * K85, "")</f>
        <v>-5858.1706063720449</v>
      </c>
      <c r="M85" s="30">
        <v>936</v>
      </c>
      <c r="N85" s="21">
        <f t="shared" si="41"/>
        <v>-3.8026721479958892E-2</v>
      </c>
      <c r="O85" s="22">
        <f>IF(ISNUMBER(M85), $B91 * N85, "")</f>
        <v>-3802.6721479958892</v>
      </c>
      <c r="Q85" s="226"/>
      <c r="R85" s="226"/>
      <c r="S85" s="226"/>
    </row>
    <row r="86" spans="1:19" ht="17.25" thickBot="1">
      <c r="A86" s="125" t="s">
        <v>267</v>
      </c>
      <c r="B86" s="129">
        <v>254</v>
      </c>
      <c r="C86" s="80">
        <v>-1.5503876E-2</v>
      </c>
      <c r="D86" s="106">
        <v>251</v>
      </c>
      <c r="E86" s="107">
        <f>IF(ISNUMBER(D86), (D86 - $B86) / $B86, "")</f>
        <v>-1.1811023622047244E-2</v>
      </c>
      <c r="F86" s="108">
        <f>IF(ISNUMBER(D86), $B91 * E86, "")</f>
        <v>-1181.1023622047244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250</v>
      </c>
      <c r="K86" s="107">
        <f>IF(ISNUMBER(J86), (J86 - $B86) / $B86, "")</f>
        <v>-1.5748031496062992E-2</v>
      </c>
      <c r="L86" s="108">
        <f>IF(ISNUMBER(J86), $B91 * K86, "")</f>
        <v>-1574.8031496062993</v>
      </c>
      <c r="M86" s="109">
        <v>254</v>
      </c>
      <c r="N86" s="107">
        <f>IF(ISNUMBER(M86), (M86 - $B86) / $B86, "")</f>
        <v>0</v>
      </c>
      <c r="O86" s="108">
        <f>IF(ISNUMBER(M86), $B91 * N86, "")</f>
        <v>0</v>
      </c>
      <c r="Q86" s="216"/>
      <c r="R86" s="216"/>
      <c r="S86" s="216"/>
    </row>
    <row r="87" spans="1:19" ht="17.25" thickBot="1">
      <c r="A87" s="125" t="s">
        <v>255</v>
      </c>
      <c r="B87" s="126">
        <v>189</v>
      </c>
      <c r="C87" s="77">
        <v>-1.5625E-2</v>
      </c>
      <c r="D87" s="15">
        <v>186</v>
      </c>
      <c r="E87" s="32">
        <f t="shared" ref="E87:E90" si="42">IF(ISNUMBER(D87), (D87 - $B87) / $B87, "")</f>
        <v>-1.5873015873015872E-2</v>
      </c>
      <c r="F87" s="18">
        <f>IF(ISNUMBER(D87), $B91 * E87, "")</f>
        <v>-1587.3015873015872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190</v>
      </c>
      <c r="K87" s="32">
        <f t="shared" ref="K87:K90" si="44">IF(ISNUMBER(J87), (J87 - $B87) / $B87, "")</f>
        <v>5.2910052910052907E-3</v>
      </c>
      <c r="L87" s="18">
        <f>IF(ISNUMBER(J87), $B91 * K87, "")</f>
        <v>529.10052910052912</v>
      </c>
      <c r="M87" s="31">
        <v>190</v>
      </c>
      <c r="N87" s="32">
        <f t="shared" ref="N87:N90" si="45">IF(ISNUMBER(M87), (M87 - $B87) / $B87, "")</f>
        <v>5.2910052910052907E-3</v>
      </c>
      <c r="O87" s="18">
        <f>IF(ISNUMBER(M87), $B91 * N87, "")</f>
        <v>529.10052910052912</v>
      </c>
      <c r="Q87" s="216"/>
      <c r="R87" s="216"/>
      <c r="S87" s="216"/>
    </row>
    <row r="88" spans="1:19" ht="17.25" thickBot="1">
      <c r="A88" s="125" t="s">
        <v>51</v>
      </c>
      <c r="B88" s="126">
        <v>285</v>
      </c>
      <c r="C88" s="77">
        <v>-1.7241379300000002E-2</v>
      </c>
      <c r="D88" s="15">
        <v>286</v>
      </c>
      <c r="E88" s="32">
        <f t="shared" si="42"/>
        <v>3.5087719298245615E-3</v>
      </c>
      <c r="F88" s="18">
        <f>IF(ISNUMBER(D88), $B91 * E88, "")</f>
        <v>350.87719298245617</v>
      </c>
      <c r="G88" s="31"/>
      <c r="H88" s="32" t="str">
        <f t="shared" si="43"/>
        <v/>
      </c>
      <c r="I88" s="101" t="str">
        <f>IF(ISNUMBER(G88), $B91 * H88, "")</f>
        <v/>
      </c>
      <c r="J88" s="15">
        <v>287</v>
      </c>
      <c r="K88" s="32">
        <f t="shared" si="44"/>
        <v>7.0175438596491229E-3</v>
      </c>
      <c r="L88" s="18">
        <f>IF(ISNUMBER(J88), $B91 * K88, "")</f>
        <v>701.75438596491233</v>
      </c>
      <c r="M88" s="31">
        <v>289</v>
      </c>
      <c r="N88" s="32">
        <f t="shared" si="45"/>
        <v>1.4035087719298246E-2</v>
      </c>
      <c r="O88" s="18">
        <f>IF(ISNUMBER(M88), $B91 * N88, "")</f>
        <v>1403.5087719298247</v>
      </c>
      <c r="Q88" s="216"/>
      <c r="R88" s="216"/>
      <c r="S88" s="216"/>
    </row>
    <row r="89" spans="1:19">
      <c r="A89" s="125" t="s">
        <v>174</v>
      </c>
      <c r="B89" s="126">
        <v>213</v>
      </c>
      <c r="C89" s="77">
        <v>-1.84331797E-2</v>
      </c>
      <c r="D89" s="15">
        <v>226</v>
      </c>
      <c r="E89" s="32">
        <f t="shared" si="42"/>
        <v>6.1032863849765258E-2</v>
      </c>
      <c r="F89" s="18">
        <f>IF(ISNUMBER(D89), $B91 * E89, "")</f>
        <v>6103.2863849765254</v>
      </c>
      <c r="G89" s="31"/>
      <c r="H89" s="32" t="str">
        <f t="shared" si="43"/>
        <v/>
      </c>
      <c r="I89" s="101" t="str">
        <f>IF(ISNUMBER(G89), $B91 * H89, "")</f>
        <v/>
      </c>
      <c r="J89" s="15">
        <v>227</v>
      </c>
      <c r="K89" s="32">
        <f t="shared" si="44"/>
        <v>6.5727699530516437E-2</v>
      </c>
      <c r="L89" s="18">
        <f>IF(ISNUMBER(J89), $B91 * K89, "")</f>
        <v>6572.7699530516438</v>
      </c>
      <c r="M89" s="31">
        <v>226</v>
      </c>
      <c r="N89" s="32">
        <f t="shared" si="45"/>
        <v>6.1032863849765258E-2</v>
      </c>
      <c r="O89" s="18">
        <f>IF(ISNUMBER(M89), $B91 * N89, "")</f>
        <v>6103.2863849765254</v>
      </c>
      <c r="Q89" s="205"/>
      <c r="R89" s="206"/>
      <c r="S89" s="207"/>
    </row>
    <row r="90" spans="1:19" ht="17.25" thickBot="1">
      <c r="A90" s="130" t="s">
        <v>90</v>
      </c>
      <c r="B90" s="131">
        <v>737</v>
      </c>
      <c r="C90" s="79">
        <v>-1.86418109E-2</v>
      </c>
      <c r="D90" s="24">
        <v>733</v>
      </c>
      <c r="E90" s="25">
        <f t="shared" si="42"/>
        <v>-5.4274084124830389E-3</v>
      </c>
      <c r="F90" s="104">
        <f>IF(ISNUMBER(D90), $B91 * E90, "")</f>
        <v>-542.74084124830392</v>
      </c>
      <c r="G90" s="102"/>
      <c r="H90" s="25" t="str">
        <f t="shared" si="43"/>
        <v/>
      </c>
      <c r="I90" s="103" t="str">
        <f>IF(ISNUMBER(G90), $B91 * H90, "")</f>
        <v/>
      </c>
      <c r="J90" s="24">
        <v>738</v>
      </c>
      <c r="K90" s="25">
        <f t="shared" si="44"/>
        <v>1.3568521031207597E-3</v>
      </c>
      <c r="L90" s="104">
        <f>IF(ISNUMBER(J90), $B91 * K90, "")</f>
        <v>135.68521031207598</v>
      </c>
      <c r="M90" s="102">
        <v>740</v>
      </c>
      <c r="N90" s="25">
        <f t="shared" si="45"/>
        <v>4.0705563093622792E-3</v>
      </c>
      <c r="O90" s="104">
        <f>IF(ISNUMBER(M90), $B91 * N90, "")</f>
        <v>407.05563093622794</v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-1.3477908442209075E-2</v>
      </c>
      <c r="F91" s="28">
        <f>SUM(F71:F90)</f>
        <v>-26955.816884418156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1.3914165774599244E-3</v>
      </c>
      <c r="L91" s="28">
        <f>SUM(L71:L90)</f>
        <v>2782.8331549198506</v>
      </c>
      <c r="M91" s="26" t="s">
        <v>272</v>
      </c>
      <c r="N91" s="27">
        <f>IF(COUNT(N71:N90), SUM(N71:N90) / COUNT(N71:N90), 0)</f>
        <v>1.0479850523314651E-2</v>
      </c>
      <c r="O91" s="28">
        <f>SUM(O71:O90)</f>
        <v>20959.7010466293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197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2021-07-11(일) 오전 00:00</v>
      </c>
      <c r="C96" s="268"/>
      <c r="D96" s="240" t="str">
        <f>TEXT($G$1, "[$-ko-KR]yyyy-mm-dd(ddd) ") &amp; "오후 14:00"</f>
        <v>2021-07-11(일) 오후 14:00</v>
      </c>
      <c r="E96" s="241"/>
      <c r="F96" s="242"/>
      <c r="G96" s="240" t="str">
        <f>TEXT($G$1, "[$-ko-KR]yyyy-mm-dd(ddd) ") &amp; "오후 19:00"</f>
        <v>2021-07-11(일) 오후 19:00</v>
      </c>
      <c r="H96" s="241"/>
      <c r="I96" s="242"/>
      <c r="J96" s="240" t="str">
        <f>TEXT($G$1, "[$-ko-KR]yyyy-mm-dd(ddd) ") &amp; "오후 21:00"</f>
        <v>2021-07-11(일) 오후 21:00</v>
      </c>
      <c r="K96" s="241"/>
      <c r="L96" s="242"/>
      <c r="M96" s="240" t="str">
        <f>TEXT($G$1+1, "[$-ko-KR]yyyy-mm-dd(ddd) ") &amp; "오전 00:00"</f>
        <v>2021-07-12(월)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98" t="s">
        <v>58</v>
      </c>
      <c r="H97" s="199" t="s">
        <v>269</v>
      </c>
      <c r="I97" s="20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198</v>
      </c>
      <c r="B98" s="124">
        <v>21100</v>
      </c>
      <c r="C98" s="76">
        <v>0.1728738188</v>
      </c>
      <c r="D98" s="13">
        <v>21410</v>
      </c>
      <c r="E98" s="14">
        <f>IF(ISNUMBER(D98), (D98 - $B98) / $B98, "")</f>
        <v>1.4691943127962086E-2</v>
      </c>
      <c r="F98" s="16">
        <f>IF(ISNUMBER(D98), $B118 * E98, "")</f>
        <v>1469.1943127962086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21800</v>
      </c>
      <c r="K98" s="14">
        <f>IF(ISNUMBER(J98), (J98 - $B98) / $B98, "")</f>
        <v>3.3175355450236969E-2</v>
      </c>
      <c r="L98" s="16">
        <f>IF(ISNUMBER(J98), $B118 * K98, "")</f>
        <v>3317.5355450236971</v>
      </c>
      <c r="M98" s="29">
        <v>21640</v>
      </c>
      <c r="N98" s="14">
        <f>IF(ISNUMBER(M98), (M98 - $B98) / $B98, "")</f>
        <v>2.5592417061611375E-2</v>
      </c>
      <c r="O98" s="16">
        <f>IF(ISNUMBER(M98), $B118 * N98, "")</f>
        <v>2559.2417061611377</v>
      </c>
      <c r="Q98" s="226"/>
      <c r="R98" s="226"/>
      <c r="S98" s="226"/>
    </row>
    <row r="99" spans="1:19" ht="17.25" thickBot="1">
      <c r="A99" s="125" t="s">
        <v>241</v>
      </c>
      <c r="B99" s="126">
        <v>56.9</v>
      </c>
      <c r="C99" s="77">
        <v>0.12450592890000001</v>
      </c>
      <c r="D99" s="15">
        <v>51.8</v>
      </c>
      <c r="E99" s="32">
        <f t="shared" ref="E99:E102" si="46">IF(ISNUMBER(D99), (D99 - $B99) / $B99, "")</f>
        <v>-8.9630931458699506E-2</v>
      </c>
      <c r="F99" s="18">
        <f>IF(ISNUMBER(D99), $B118 * E99, "")</f>
        <v>-8963.0931458699506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53.5</v>
      </c>
      <c r="K99" s="32">
        <f t="shared" ref="K99:K102" si="48">IF(ISNUMBER(J99), (J99 - $B99) / $B99, "")</f>
        <v>-5.9753954305799627E-2</v>
      </c>
      <c r="L99" s="18">
        <f>IF(ISNUMBER(J99), $B118 * K99, "")</f>
        <v>-5975.3954305799625</v>
      </c>
      <c r="M99" s="31">
        <v>53.9</v>
      </c>
      <c r="N99" s="32">
        <f t="shared" ref="N99:N102" si="49">IF(ISNUMBER(M99), (M99 - $B99) / $B99, "")</f>
        <v>-5.272407732864675E-2</v>
      </c>
      <c r="O99" s="18">
        <f>IF(ISNUMBER(M99), $B118 * N99, "")</f>
        <v>-5272.4077328646754</v>
      </c>
      <c r="Q99" s="226"/>
      <c r="R99" s="226"/>
      <c r="S99" s="226"/>
    </row>
    <row r="100" spans="1:19" ht="17.25" thickBot="1">
      <c r="A100" s="125" t="s">
        <v>61</v>
      </c>
      <c r="B100" s="126">
        <v>916</v>
      </c>
      <c r="C100" s="77">
        <v>0.1184371184</v>
      </c>
      <c r="D100" s="15">
        <v>870</v>
      </c>
      <c r="E100" s="32">
        <f t="shared" si="46"/>
        <v>-5.0218340611353711E-2</v>
      </c>
      <c r="F100" s="18">
        <f>IF(ISNUMBER(D100), $B118 * E100, "")</f>
        <v>-5021.8340611353715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865</v>
      </c>
      <c r="K100" s="32">
        <f t="shared" si="48"/>
        <v>-5.5676855895196505E-2</v>
      </c>
      <c r="L100" s="18">
        <f>IF(ISNUMBER(J100), $B118 * K100, "")</f>
        <v>-5567.6855895196504</v>
      </c>
      <c r="M100" s="31">
        <v>870</v>
      </c>
      <c r="N100" s="32">
        <f t="shared" si="49"/>
        <v>-5.0218340611353711E-2</v>
      </c>
      <c r="O100" s="18">
        <f>IF(ISNUMBER(M100), $B118 * N100, "")</f>
        <v>-5021.8340611353715</v>
      </c>
      <c r="Q100" s="216"/>
      <c r="R100" s="216"/>
      <c r="S100" s="216"/>
    </row>
    <row r="101" spans="1:19" ht="17.25" thickBot="1">
      <c r="A101" s="125" t="s">
        <v>168</v>
      </c>
      <c r="B101" s="126">
        <v>1565</v>
      </c>
      <c r="C101" s="77">
        <v>0.1138790036</v>
      </c>
      <c r="D101" s="15">
        <v>1650</v>
      </c>
      <c r="E101" s="32">
        <f t="shared" si="46"/>
        <v>5.4313099041533544E-2</v>
      </c>
      <c r="F101" s="18">
        <f>IF(ISNUMBER(D101), $B118 * E101, "")</f>
        <v>5431.3099041533542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1590</v>
      </c>
      <c r="K101" s="32">
        <f t="shared" si="48"/>
        <v>1.5974440894568689E-2</v>
      </c>
      <c r="L101" s="18">
        <f>IF(ISNUMBER(J101), $B118 * K101, "")</f>
        <v>1597.4440894568691</v>
      </c>
      <c r="M101" s="31">
        <v>1560</v>
      </c>
      <c r="N101" s="32">
        <f t="shared" si="49"/>
        <v>-3.1948881789137379E-3</v>
      </c>
      <c r="O101" s="18">
        <f>IF(ISNUMBER(M101), $B118 * N101, "")</f>
        <v>-319.4888178913738</v>
      </c>
      <c r="Q101" s="216"/>
      <c r="R101" s="216"/>
      <c r="S101" s="216"/>
    </row>
    <row r="102" spans="1:19" ht="17.25" thickBot="1">
      <c r="A102" s="127" t="s">
        <v>154</v>
      </c>
      <c r="B102" s="128">
        <v>21830</v>
      </c>
      <c r="C102" s="78">
        <v>0.1126401631</v>
      </c>
      <c r="D102" s="20">
        <v>19340</v>
      </c>
      <c r="E102" s="21">
        <f t="shared" si="46"/>
        <v>-0.11406321575813101</v>
      </c>
      <c r="F102" s="22">
        <f>IF(ISNUMBER(D102), $B118 * E102, "")</f>
        <v>-11406.321575813101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20540</v>
      </c>
      <c r="K102" s="21">
        <f t="shared" si="48"/>
        <v>-5.9092991296381125E-2</v>
      </c>
      <c r="L102" s="22">
        <f>IF(ISNUMBER(J102), $B118 * K102, "")</f>
        <v>-5909.2991296381124</v>
      </c>
      <c r="M102" s="30">
        <v>20740</v>
      </c>
      <c r="N102" s="21">
        <f t="shared" si="49"/>
        <v>-4.9931287219422811E-2</v>
      </c>
      <c r="O102" s="22">
        <f>IF(ISNUMBER(M102), $B118 * N102, "")</f>
        <v>-4993.1287219422811</v>
      </c>
      <c r="Q102" s="216"/>
      <c r="R102" s="216"/>
      <c r="S102" s="216"/>
    </row>
    <row r="103" spans="1:19" ht="17.25" thickBot="1">
      <c r="A103" s="125" t="s">
        <v>210</v>
      </c>
      <c r="B103" s="129">
        <v>9.8800000000000008</v>
      </c>
      <c r="C103" s="80">
        <v>9.1712707199999993E-2</v>
      </c>
      <c r="D103" s="106">
        <v>9.27</v>
      </c>
      <c r="E103" s="107">
        <f>IF(ISNUMBER(D103), (D103 - $B103) / $B103, "")</f>
        <v>-6.1740890688259227E-2</v>
      </c>
      <c r="F103" s="108">
        <f>IF(ISNUMBER(D103), $B118 * E103, "")</f>
        <v>-6174.0890688259224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9.5399999999999991</v>
      </c>
      <c r="K103" s="107">
        <f>IF(ISNUMBER(J103), (J103 - $B103) / $B103, "")</f>
        <v>-3.441295546558721E-2</v>
      </c>
      <c r="L103" s="108">
        <f>IF(ISNUMBER(J103), $B118 * K103, "")</f>
        <v>-3441.2955465587211</v>
      </c>
      <c r="M103" s="109">
        <v>9.5</v>
      </c>
      <c r="N103" s="107">
        <f>IF(ISNUMBER(M103), (M103 - $B103) / $B103, "")</f>
        <v>-3.846153846153854E-2</v>
      </c>
      <c r="O103" s="108">
        <f>IF(ISNUMBER(M103), $B118 * N103, "")</f>
        <v>-3846.1538461538539</v>
      </c>
      <c r="Q103" s="216"/>
      <c r="R103" s="216"/>
      <c r="S103" s="216"/>
    </row>
    <row r="104" spans="1:19" ht="17.25" thickBot="1">
      <c r="A104" s="125" t="s">
        <v>196</v>
      </c>
      <c r="B104" s="126">
        <v>3515</v>
      </c>
      <c r="C104" s="77">
        <v>8.6553323000000001E-2</v>
      </c>
      <c r="D104" s="15">
        <v>3745</v>
      </c>
      <c r="E104" s="32">
        <f t="shared" ref="E104:E107" si="50">IF(ISNUMBER(D104), (D104 - $B104) / $B104, "")</f>
        <v>6.5433854907539113E-2</v>
      </c>
      <c r="F104" s="18">
        <f>IF(ISNUMBER(D104), $B118 * E104, "")</f>
        <v>6543.3854907539117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3695</v>
      </c>
      <c r="K104" s="32">
        <f t="shared" ref="K104:K107" si="52">IF(ISNUMBER(J104), (J104 - $B104) / $B104, "")</f>
        <v>5.1209103840682786E-2</v>
      </c>
      <c r="L104" s="18">
        <f>IF(ISNUMBER(J104), $B118 * K104, "")</f>
        <v>5120.9103840682783</v>
      </c>
      <c r="M104" s="31">
        <v>3680</v>
      </c>
      <c r="N104" s="32">
        <f t="shared" ref="N104:N107" si="53">IF(ISNUMBER(M104), (M104 - $B104) / $B104, "")</f>
        <v>4.694167852062589E-2</v>
      </c>
      <c r="O104" s="18">
        <f>IF(ISNUMBER(M104), $B118 * N104, "")</f>
        <v>4694.1678520625892</v>
      </c>
      <c r="Q104" s="216"/>
      <c r="R104" s="216"/>
      <c r="S104" s="216"/>
    </row>
    <row r="105" spans="1:19" ht="17.25" thickBot="1">
      <c r="A105" s="125" t="s">
        <v>237</v>
      </c>
      <c r="B105" s="126">
        <v>459</v>
      </c>
      <c r="C105" s="77">
        <v>5.27522936E-2</v>
      </c>
      <c r="D105" s="15">
        <v>491</v>
      </c>
      <c r="E105" s="32">
        <f t="shared" si="50"/>
        <v>6.9716775599128547E-2</v>
      </c>
      <c r="F105" s="18">
        <f>IF(ISNUMBER(D105), $B118 * E105, "")</f>
        <v>6971.677559912855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489</v>
      </c>
      <c r="K105" s="32">
        <f t="shared" si="52"/>
        <v>6.535947712418301E-2</v>
      </c>
      <c r="L105" s="18">
        <f>IF(ISNUMBER(J105), $B118 * K105, "")</f>
        <v>6535.9477124183013</v>
      </c>
      <c r="M105" s="31">
        <v>489</v>
      </c>
      <c r="N105" s="32">
        <f t="shared" si="53"/>
        <v>6.535947712418301E-2</v>
      </c>
      <c r="O105" s="18">
        <f>IF(ISNUMBER(M105), $B118 * N105, "")</f>
        <v>6535.9477124183013</v>
      </c>
      <c r="Q105" s="216"/>
      <c r="R105" s="216"/>
      <c r="S105" s="216"/>
    </row>
    <row r="106" spans="1:19" ht="17.25" thickBot="1">
      <c r="A106" s="125" t="s">
        <v>156</v>
      </c>
      <c r="B106" s="126">
        <v>1595</v>
      </c>
      <c r="C106" s="77">
        <v>4.5901639299999998E-2</v>
      </c>
      <c r="D106" s="15">
        <v>1530</v>
      </c>
      <c r="E106" s="32">
        <f t="shared" si="50"/>
        <v>-4.0752351097178681E-2</v>
      </c>
      <c r="F106" s="18">
        <f>IF(ISNUMBER(D106), $B118 * E106, "")</f>
        <v>-4075.235109717868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1585</v>
      </c>
      <c r="K106" s="32">
        <f t="shared" si="52"/>
        <v>-6.269592476489028E-3</v>
      </c>
      <c r="L106" s="18">
        <f>IF(ISNUMBER(J106), $B118 * K106, "")</f>
        <v>-626.95924764890276</v>
      </c>
      <c r="M106" s="31">
        <v>1635</v>
      </c>
      <c r="N106" s="32">
        <f t="shared" si="53"/>
        <v>2.5078369905956112E-2</v>
      </c>
      <c r="O106" s="18">
        <f>IF(ISNUMBER(M106), $B118 * N106, "")</f>
        <v>2507.836990595611</v>
      </c>
      <c r="Q106" s="33"/>
      <c r="R106" s="33"/>
    </row>
    <row r="107" spans="1:19" ht="17.25" thickBot="1">
      <c r="A107" s="130" t="s">
        <v>110</v>
      </c>
      <c r="B107" s="131">
        <v>119</v>
      </c>
      <c r="C107" s="79">
        <v>4.3859649100000002E-2</v>
      </c>
      <c r="D107" s="24">
        <v>118</v>
      </c>
      <c r="E107" s="25">
        <f t="shared" si="50"/>
        <v>-8.4033613445378148E-3</v>
      </c>
      <c r="F107" s="104">
        <f>IF(ISNUMBER(D107), $B118 * E107, "")</f>
        <v>-840.33613445378148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121</v>
      </c>
      <c r="K107" s="25">
        <f t="shared" si="52"/>
        <v>1.680672268907563E-2</v>
      </c>
      <c r="L107" s="104">
        <f>IF(ISNUMBER(J107), $B118 * K107, "")</f>
        <v>1680.672268907563</v>
      </c>
      <c r="M107" s="102">
        <v>122</v>
      </c>
      <c r="N107" s="25">
        <f t="shared" si="53"/>
        <v>2.5210084033613446E-2</v>
      </c>
      <c r="O107" s="104">
        <f>IF(ISNUMBER(M107), $B118 * N107, "")</f>
        <v>2521.0084033613448</v>
      </c>
      <c r="Q107" s="217"/>
      <c r="R107" s="218"/>
      <c r="S107" s="219"/>
    </row>
    <row r="108" spans="1:19">
      <c r="A108" s="123" t="s">
        <v>114</v>
      </c>
      <c r="B108" s="124">
        <v>607</v>
      </c>
      <c r="C108" s="76">
        <v>4.2955326500000002E-2</v>
      </c>
      <c r="D108" s="13">
        <v>551</v>
      </c>
      <c r="E108" s="14">
        <f>IF(ISNUMBER(D108), (D108 - $B108) / $B108, "")</f>
        <v>-9.2257001647446463E-2</v>
      </c>
      <c r="F108" s="16">
        <f>IF(ISNUMBER(D108), $B118 * E108, "")</f>
        <v>-9225.7001647446468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564</v>
      </c>
      <c r="K108" s="14">
        <f>IF(ISNUMBER(J108), (J108 - $B108) / $B108, "")</f>
        <v>-7.0840197693574955E-2</v>
      </c>
      <c r="L108" s="16">
        <f>IF(ISNUMBER(J108), $B118 * K108, "")</f>
        <v>-7084.0197693574955</v>
      </c>
      <c r="M108" s="29">
        <v>562</v>
      </c>
      <c r="N108" s="14">
        <f>IF(ISNUMBER(M108), (M108 - $B108) / $B108, "")</f>
        <v>-7.4135090609555185E-2</v>
      </c>
      <c r="O108" s="16">
        <f>IF(ISNUMBER(M108), $B118 * N108, "")</f>
        <v>-7413.5090609555182</v>
      </c>
      <c r="Q108" s="220"/>
      <c r="R108" s="221"/>
      <c r="S108" s="222"/>
    </row>
    <row r="109" spans="1:19" ht="17.25" thickBot="1">
      <c r="A109" s="125" t="s">
        <v>208</v>
      </c>
      <c r="B109" s="126">
        <v>9.44</v>
      </c>
      <c r="C109" s="77">
        <v>3.8503850399999998E-2</v>
      </c>
      <c r="D109" s="15">
        <v>9.07</v>
      </c>
      <c r="E109" s="32">
        <f t="shared" ref="E109:E112" si="54">IF(ISNUMBER(D109), (D109 - $B109) / $B109, "")</f>
        <v>-3.9194915254237205E-2</v>
      </c>
      <c r="F109" s="18">
        <f>IF(ISNUMBER(D109), $B118 * E109, "")</f>
        <v>-3919.4915254237203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9.34</v>
      </c>
      <c r="K109" s="32">
        <f t="shared" ref="K109:K112" si="56">IF(ISNUMBER(J109), (J109 - $B109) / $B109, "")</f>
        <v>-1.0593220338983014E-2</v>
      </c>
      <c r="L109" s="18">
        <f>IF(ISNUMBER(J109), $B118 * K109, "")</f>
        <v>-1059.3220338983015</v>
      </c>
      <c r="M109" s="31">
        <v>9.76</v>
      </c>
      <c r="N109" s="32">
        <f t="shared" ref="N109:N112" si="57">IF(ISNUMBER(M109), (M109 - $B109) / $B109, "")</f>
        <v>3.3898305084745797E-2</v>
      </c>
      <c r="O109" s="18">
        <f>IF(ISNUMBER(M109), $B118 * N109, "")</f>
        <v>3389.8305084745798</v>
      </c>
      <c r="Q109" s="223"/>
      <c r="R109" s="224"/>
      <c r="S109" s="225"/>
    </row>
    <row r="110" spans="1:19" ht="17.25" thickBot="1">
      <c r="A110" s="125" t="s">
        <v>222</v>
      </c>
      <c r="B110" s="126">
        <v>107</v>
      </c>
      <c r="C110" s="77">
        <v>2.88461538E-2</v>
      </c>
      <c r="D110" s="15">
        <v>106</v>
      </c>
      <c r="E110" s="32">
        <f t="shared" si="54"/>
        <v>-9.3457943925233638E-3</v>
      </c>
      <c r="F110" s="18">
        <f>IF(ISNUMBER(D110), $B118 * E110, "")</f>
        <v>-934.57943925233633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107</v>
      </c>
      <c r="K110" s="32">
        <f t="shared" si="56"/>
        <v>0</v>
      </c>
      <c r="L110" s="18">
        <f>IF(ISNUMBER(J110), $B118 * K110, "")</f>
        <v>0</v>
      </c>
      <c r="M110" s="31">
        <v>109</v>
      </c>
      <c r="N110" s="32">
        <f t="shared" si="57"/>
        <v>1.8691588785046728E-2</v>
      </c>
      <c r="O110" s="18">
        <f>IF(ISNUMBER(M110), $B118 * N110, "")</f>
        <v>1869.1588785046727</v>
      </c>
      <c r="Q110" s="216"/>
      <c r="R110" s="216"/>
      <c r="S110" s="216"/>
    </row>
    <row r="111" spans="1:19" ht="17.25" thickBot="1">
      <c r="A111" s="125" t="s">
        <v>86</v>
      </c>
      <c r="B111" s="126">
        <v>306</v>
      </c>
      <c r="C111" s="77">
        <v>2.3411371199999999E-2</v>
      </c>
      <c r="D111" s="15">
        <v>300</v>
      </c>
      <c r="E111" s="32">
        <f t="shared" si="54"/>
        <v>-1.9607843137254902E-2</v>
      </c>
      <c r="F111" s="18">
        <f>IF(ISNUMBER(D111), $B118 * E111, "")</f>
        <v>-1960.7843137254902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302</v>
      </c>
      <c r="K111" s="32">
        <f t="shared" si="56"/>
        <v>-1.3071895424836602E-2</v>
      </c>
      <c r="L111" s="18">
        <f>IF(ISNUMBER(J111), $B118 * K111, "")</f>
        <v>-1307.1895424836603</v>
      </c>
      <c r="M111" s="31">
        <v>305</v>
      </c>
      <c r="N111" s="32">
        <f t="shared" si="57"/>
        <v>-3.2679738562091504E-3</v>
      </c>
      <c r="O111" s="18">
        <f>IF(ISNUMBER(M111), $B118 * N111, "")</f>
        <v>-326.79738562091507</v>
      </c>
      <c r="Q111" s="226"/>
      <c r="R111" s="226"/>
      <c r="S111" s="226"/>
    </row>
    <row r="112" spans="1:19" ht="17.25" thickBot="1">
      <c r="A112" s="127" t="s">
        <v>74</v>
      </c>
      <c r="B112" s="128">
        <v>15870</v>
      </c>
      <c r="C112" s="78">
        <v>2.32108317E-2</v>
      </c>
      <c r="D112" s="20">
        <v>16550</v>
      </c>
      <c r="E112" s="21">
        <f t="shared" si="54"/>
        <v>4.2848141146817897E-2</v>
      </c>
      <c r="F112" s="22">
        <f>IF(ISNUMBER(D112), $B118 * E112, "")</f>
        <v>4284.8141146817898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16840</v>
      </c>
      <c r="K112" s="21">
        <f t="shared" si="56"/>
        <v>6.1121613106490232E-2</v>
      </c>
      <c r="L112" s="22">
        <f>IF(ISNUMBER(J112), $B118 * K112, "")</f>
        <v>6112.1613106490231</v>
      </c>
      <c r="M112" s="30">
        <v>17130</v>
      </c>
      <c r="N112" s="21">
        <f t="shared" si="57"/>
        <v>7.9395085066162566E-2</v>
      </c>
      <c r="O112" s="22">
        <f>IF(ISNUMBER(M112), $B118 * N112, "")</f>
        <v>7939.5085066162565</v>
      </c>
      <c r="Q112" s="226"/>
      <c r="R112" s="226"/>
      <c r="S112" s="226"/>
    </row>
    <row r="113" spans="1:19" ht="17.25" thickBot="1">
      <c r="A113" s="125" t="s">
        <v>166</v>
      </c>
      <c r="B113" s="129">
        <v>138</v>
      </c>
      <c r="C113" s="80">
        <v>2.2222222199999999E-2</v>
      </c>
      <c r="D113" s="106">
        <v>130</v>
      </c>
      <c r="E113" s="107">
        <f>IF(ISNUMBER(D113), (D113 - $B113) / $B113, "")</f>
        <v>-5.7971014492753624E-2</v>
      </c>
      <c r="F113" s="108">
        <f>IF(ISNUMBER(D113), $B118 * E113, "")</f>
        <v>-5797.101449275362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137</v>
      </c>
      <c r="K113" s="107">
        <f>IF(ISNUMBER(J113), (J113 - $B113) / $B113, "")</f>
        <v>-7.246376811594203E-3</v>
      </c>
      <c r="L113" s="108">
        <f>IF(ISNUMBER(J113), $B118 * K113, "")</f>
        <v>-724.63768115942025</v>
      </c>
      <c r="M113" s="109">
        <v>139</v>
      </c>
      <c r="N113" s="107">
        <f>IF(ISNUMBER(M113), (M113 - $B113) / $B113, "")</f>
        <v>7.246376811594203E-3</v>
      </c>
      <c r="O113" s="108">
        <f>IF(ISNUMBER(M113), $B118 * N113, "")</f>
        <v>724.63768115942025</v>
      </c>
      <c r="Q113" s="216"/>
      <c r="R113" s="216"/>
      <c r="S113" s="216"/>
    </row>
    <row r="114" spans="1:19" ht="17.25" thickBot="1">
      <c r="A114" s="125" t="s">
        <v>188</v>
      </c>
      <c r="B114" s="126">
        <v>9.89</v>
      </c>
      <c r="C114" s="77">
        <v>1.74897119E-2</v>
      </c>
      <c r="D114" s="15">
        <v>9.3800000000000008</v>
      </c>
      <c r="E114" s="32">
        <f t="shared" ref="E114:E117" si="58">IF(ISNUMBER(D114), (D114 - $B114) / $B114, "")</f>
        <v>-5.156723963599593E-2</v>
      </c>
      <c r="F114" s="18">
        <f>IF(ISNUMBER(D114), $B118 * E114, "")</f>
        <v>-5156.7239635995929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9.68</v>
      </c>
      <c r="K114" s="32">
        <f t="shared" ref="K114:K117" si="60">IF(ISNUMBER(J114), (J114 - $B114) / $B114, "")</f>
        <v>-2.1233569261880771E-2</v>
      </c>
      <c r="L114" s="18">
        <f>IF(ISNUMBER(J114), $B118 * K114, "")</f>
        <v>-2123.3569261880771</v>
      </c>
      <c r="M114" s="31">
        <v>9.6999999999999993</v>
      </c>
      <c r="N114" s="32">
        <f t="shared" ref="N114:N117" si="61">IF(ISNUMBER(M114), (M114 - $B114) / $B114, "")</f>
        <v>-1.9211324570273133E-2</v>
      </c>
      <c r="O114" s="18">
        <f>IF(ISNUMBER(M114), $B118 * N114, "")</f>
        <v>-1921.1324570273132</v>
      </c>
      <c r="Q114" s="216"/>
      <c r="R114" s="216"/>
      <c r="S114" s="216"/>
    </row>
    <row r="115" spans="1:19" ht="17.25" thickBot="1">
      <c r="A115" s="125" t="s">
        <v>178</v>
      </c>
      <c r="B115" s="126">
        <v>14.1</v>
      </c>
      <c r="C115" s="77">
        <v>1.43884892E-2</v>
      </c>
      <c r="D115" s="15">
        <v>14.1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14.3</v>
      </c>
      <c r="K115" s="32">
        <f t="shared" si="60"/>
        <v>1.4184397163120643E-2</v>
      </c>
      <c r="L115" s="18">
        <f>IF(ISNUMBER(J115), $B118 * K115, "")</f>
        <v>1418.4397163120643</v>
      </c>
      <c r="M115" s="31">
        <v>14.3</v>
      </c>
      <c r="N115" s="32">
        <f t="shared" si="61"/>
        <v>1.4184397163120643E-2</v>
      </c>
      <c r="O115" s="18">
        <f>IF(ISNUMBER(M115), $B118 * N115, "")</f>
        <v>1418.4397163120643</v>
      </c>
      <c r="Q115" s="216"/>
      <c r="R115" s="216"/>
      <c r="S115" s="216"/>
    </row>
    <row r="116" spans="1:19">
      <c r="A116" s="125" t="s">
        <v>190</v>
      </c>
      <c r="B116" s="126">
        <v>14.4</v>
      </c>
      <c r="C116" s="77">
        <v>1.4084507E-2</v>
      </c>
      <c r="D116" s="15">
        <v>14</v>
      </c>
      <c r="E116" s="32">
        <f t="shared" si="58"/>
        <v>-2.7777777777777801E-2</v>
      </c>
      <c r="F116" s="18">
        <f>IF(ISNUMBER(D116), $B118 * E116, "")</f>
        <v>-2777.7777777777801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14.4</v>
      </c>
      <c r="K116" s="32">
        <f t="shared" si="60"/>
        <v>0</v>
      </c>
      <c r="L116" s="18">
        <f>IF(ISNUMBER(J116), $B118 * K116, "")</f>
        <v>0</v>
      </c>
      <c r="M116" s="31">
        <v>14.5</v>
      </c>
      <c r="N116" s="32">
        <f t="shared" si="61"/>
        <v>6.9444444444444198E-3</v>
      </c>
      <c r="O116" s="18">
        <f>IF(ISNUMBER(M116), $B118 * N116, "")</f>
        <v>694.44444444444196</v>
      </c>
      <c r="Q116" s="205"/>
      <c r="R116" s="206"/>
      <c r="S116" s="207"/>
    </row>
    <row r="117" spans="1:19" ht="17.25" thickBot="1">
      <c r="A117" s="130" t="s">
        <v>233</v>
      </c>
      <c r="B117" s="131">
        <v>364</v>
      </c>
      <c r="C117" s="79">
        <v>1.39275766E-2</v>
      </c>
      <c r="D117" s="24">
        <v>364</v>
      </c>
      <c r="E117" s="25">
        <f t="shared" si="58"/>
        <v>0</v>
      </c>
      <c r="F117" s="104">
        <f>IF(ISNUMBER(D117), $B118 * E117, "")</f>
        <v>0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370</v>
      </c>
      <c r="K117" s="25">
        <f t="shared" si="60"/>
        <v>1.6483516483516484E-2</v>
      </c>
      <c r="L117" s="104">
        <f>IF(ISNUMBER(J117), $B118 * K117, "")</f>
        <v>1648.3516483516485</v>
      </c>
      <c r="M117" s="102">
        <v>372</v>
      </c>
      <c r="N117" s="25">
        <f t="shared" si="61"/>
        <v>2.197802197802198E-2</v>
      </c>
      <c r="O117" s="104">
        <f>IF(ISNUMBER(M117), $B118 * N117, "")</f>
        <v>2197.802197802198</v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-2.0776343173658399E-2</v>
      </c>
      <c r="F118" s="28">
        <f>SUM(F98:F117)</f>
        <v>-41552.686347316798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-3.1938491109224296E-3</v>
      </c>
      <c r="L118" s="28">
        <f>SUM(L98:L117)</f>
        <v>-6387.6982218448593</v>
      </c>
      <c r="M118" s="26" t="s">
        <v>272</v>
      </c>
      <c r="N118" s="27">
        <f>IF(COUNT(N98:N117), SUM(N98:N117) / COUNT(N98:N117), 0)</f>
        <v>3.9687862571606575E-3</v>
      </c>
      <c r="O118" s="28">
        <f>SUM(O98:O117)</f>
        <v>7937.5725143213158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197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2021-07-11(일) 오전 00:00</v>
      </c>
      <c r="C123" s="268"/>
      <c r="D123" s="240" t="str">
        <f>TEXT($G$1, "[$-ko-KR]yyyy-mm-dd(ddd) ") &amp; "오후 14:00"</f>
        <v>2021-07-11(일) 오후 14:00</v>
      </c>
      <c r="E123" s="241"/>
      <c r="F123" s="242"/>
      <c r="G123" s="240" t="str">
        <f>TEXT($G$1, "[$-ko-KR]yyyy-mm-dd(ddd) ") &amp; "오후 19:00"</f>
        <v>2021-07-11(일) 오후 19:00</v>
      </c>
      <c r="H123" s="241"/>
      <c r="I123" s="242"/>
      <c r="J123" s="240" t="str">
        <f>TEXT($G$1, "[$-ko-KR]yyyy-mm-dd(ddd) ") &amp; "오후 21:00"</f>
        <v>2021-07-11(일) 오후 21:00</v>
      </c>
      <c r="K123" s="241"/>
      <c r="L123" s="242"/>
      <c r="M123" s="240" t="str">
        <f>TEXT($G$1+1, "[$-ko-KR]yyyy-mm-dd(ddd) ") &amp; "오전 00:00"</f>
        <v>2021-07-12(월)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98" t="s">
        <v>58</v>
      </c>
      <c r="H124" s="199" t="s">
        <v>269</v>
      </c>
      <c r="I124" s="20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178</v>
      </c>
      <c r="B125" s="124">
        <v>14.1</v>
      </c>
      <c r="C125" s="76">
        <v>1.43884892E-2</v>
      </c>
      <c r="D125" s="13">
        <v>14.1</v>
      </c>
      <c r="E125" s="14">
        <f>IF(ISNUMBER(D125), (D125 - $B125) / $B125, "")</f>
        <v>0</v>
      </c>
      <c r="F125" s="16">
        <f>IF(ISNUMBER(D125), $B145 * E125, "")</f>
        <v>0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14.3</v>
      </c>
      <c r="K125" s="14">
        <f>IF(ISNUMBER(J125), (J125 - $B125) / $B125, "")</f>
        <v>1.4184397163120643E-2</v>
      </c>
      <c r="L125" s="16">
        <f>IF(ISNUMBER(J125), $B145 * K125, "")</f>
        <v>1418.4397163120643</v>
      </c>
      <c r="M125" s="29">
        <v>14.3</v>
      </c>
      <c r="N125" s="14">
        <f>IF(ISNUMBER(M125), (M125 - $B125) / $B125, "")</f>
        <v>1.4184397163120643E-2</v>
      </c>
      <c r="O125" s="16">
        <f>IF(ISNUMBER(M125), $B145 * N125, "")</f>
        <v>1418.4397163120643</v>
      </c>
      <c r="Q125" s="226"/>
      <c r="R125" s="226"/>
      <c r="S125" s="226"/>
    </row>
    <row r="126" spans="1:19" ht="17.25" thickBot="1">
      <c r="A126" s="125" t="s">
        <v>190</v>
      </c>
      <c r="B126" s="126">
        <v>14.4</v>
      </c>
      <c r="C126" s="77">
        <v>1.4084507E-2</v>
      </c>
      <c r="D126" s="15">
        <v>14</v>
      </c>
      <c r="E126" s="32">
        <f t="shared" ref="E126:E129" si="62">IF(ISNUMBER(D126), (D126 - $B126) / $B126, "")</f>
        <v>-2.7777777777777801E-2</v>
      </c>
      <c r="F126" s="18">
        <f>IF(ISNUMBER(D126), $B145 * E126, "")</f>
        <v>-2777.7777777777801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14.5</v>
      </c>
      <c r="N126" s="32">
        <f t="shared" ref="N126:N129" si="65">IF(ISNUMBER(M126), (M126 - $B126) / $B126, "")</f>
        <v>6.9444444444444198E-3</v>
      </c>
      <c r="O126" s="18">
        <f>IF(ISNUMBER(M126), $B145 * N126, "")</f>
        <v>694.44444444444196</v>
      </c>
      <c r="Q126" s="226"/>
      <c r="R126" s="226"/>
      <c r="S126" s="226"/>
    </row>
    <row r="127" spans="1:19" ht="17.25" thickBot="1">
      <c r="A127" s="125" t="s">
        <v>216</v>
      </c>
      <c r="B127" s="126">
        <v>8.2799999999999994</v>
      </c>
      <c r="C127" s="77">
        <v>1.0989011E-2</v>
      </c>
      <c r="D127" s="15">
        <v>7.96</v>
      </c>
      <c r="E127" s="32">
        <f t="shared" si="62"/>
        <v>-3.8647342995169011E-2</v>
      </c>
      <c r="F127" s="18">
        <f>IF(ISNUMBER(D127), $B145 * E127, "")</f>
        <v>-3864.734299516901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8.32</v>
      </c>
      <c r="K127" s="32">
        <f t="shared" si="64"/>
        <v>4.8309178743962469E-3</v>
      </c>
      <c r="L127" s="18">
        <f>IF(ISNUMBER(J127), $B145 * K127, "")</f>
        <v>483.09178743962468</v>
      </c>
      <c r="M127" s="31">
        <v>8.32</v>
      </c>
      <c r="N127" s="32">
        <f t="shared" si="65"/>
        <v>4.8309178743962469E-3</v>
      </c>
      <c r="O127" s="18">
        <f>IF(ISNUMBER(M127), $B145 * N127, "")</f>
        <v>483.09178743962468</v>
      </c>
      <c r="Q127" s="216"/>
      <c r="R127" s="216"/>
      <c r="S127" s="216"/>
    </row>
    <row r="128" spans="1:19" ht="17.25" thickBot="1">
      <c r="A128" s="125" t="s">
        <v>150</v>
      </c>
      <c r="B128" s="126">
        <v>9.4</v>
      </c>
      <c r="C128" s="77">
        <v>1.0752688200000001E-2</v>
      </c>
      <c r="D128" s="15">
        <v>9</v>
      </c>
      <c r="E128" s="32">
        <f t="shared" si="62"/>
        <v>-4.2553191489361736E-2</v>
      </c>
      <c r="F128" s="18">
        <f>IF(ISNUMBER(D128), $B145 * E128, "")</f>
        <v>-4255.3191489361734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9.27</v>
      </c>
      <c r="K128" s="32">
        <f t="shared" si="64"/>
        <v>-1.3829787234042636E-2</v>
      </c>
      <c r="L128" s="18">
        <f>IF(ISNUMBER(J128), $B145 * K128, "")</f>
        <v>-1382.9787234042635</v>
      </c>
      <c r="M128" s="31">
        <v>9.32</v>
      </c>
      <c r="N128" s="32">
        <f t="shared" si="65"/>
        <v>-8.5106382978723475E-3</v>
      </c>
      <c r="O128" s="18">
        <f>IF(ISNUMBER(M128), $B145 * N128, "")</f>
        <v>-851.06382978723479</v>
      </c>
      <c r="Q128" s="216"/>
      <c r="R128" s="216"/>
      <c r="S128" s="216"/>
    </row>
    <row r="129" spans="1:19" ht="17.25" thickBot="1">
      <c r="A129" s="127" t="s">
        <v>122</v>
      </c>
      <c r="B129" s="128">
        <v>22</v>
      </c>
      <c r="C129" s="78">
        <v>9.1743119000000008E-3</v>
      </c>
      <c r="D129" s="20">
        <v>21.3</v>
      </c>
      <c r="E129" s="21">
        <f t="shared" si="62"/>
        <v>-3.1818181818181787E-2</v>
      </c>
      <c r="F129" s="22">
        <f>IF(ISNUMBER(D129), $B145 * E129, "")</f>
        <v>-3181.8181818181788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22</v>
      </c>
      <c r="K129" s="21">
        <f t="shared" si="64"/>
        <v>0</v>
      </c>
      <c r="L129" s="22">
        <f>IF(ISNUMBER(J129), $B145 * K129, "")</f>
        <v>0</v>
      </c>
      <c r="M129" s="30">
        <v>22.1</v>
      </c>
      <c r="N129" s="21">
        <f t="shared" si="65"/>
        <v>4.5454545454546103E-3</v>
      </c>
      <c r="O129" s="22">
        <f>IF(ISNUMBER(M129), $B145 * N129, "")</f>
        <v>454.54545454546104</v>
      </c>
      <c r="Q129" s="216"/>
      <c r="R129" s="216"/>
      <c r="S129" s="216"/>
    </row>
    <row r="130" spans="1:19" ht="17.25" thickBot="1">
      <c r="A130" s="125" t="s">
        <v>235</v>
      </c>
      <c r="B130" s="129">
        <v>52</v>
      </c>
      <c r="C130" s="80">
        <v>5.8027078999999997E-3</v>
      </c>
      <c r="D130" s="106">
        <v>50.9</v>
      </c>
      <c r="E130" s="107">
        <f>IF(ISNUMBER(D130), (D130 - $B130) / $B130, "")</f>
        <v>-2.1153846153846183E-2</v>
      </c>
      <c r="F130" s="108">
        <f>IF(ISNUMBER(D130), $B145 * E130, "")</f>
        <v>-2115.3846153846184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56.6</v>
      </c>
      <c r="K130" s="107">
        <f>IF(ISNUMBER(J130), (J130 - $B130) / $B130, "")</f>
        <v>8.8461538461538494E-2</v>
      </c>
      <c r="L130" s="108">
        <f>IF(ISNUMBER(J130), $B145 * K130, "")</f>
        <v>8846.1538461538494</v>
      </c>
      <c r="M130" s="109">
        <v>54.7</v>
      </c>
      <c r="N130" s="107">
        <f>IF(ISNUMBER(M130), (M130 - $B130) / $B130, "")</f>
        <v>5.1923076923076975E-2</v>
      </c>
      <c r="O130" s="108">
        <f>IF(ISNUMBER(M130), $B145 * N130, "")</f>
        <v>5192.3076923076978</v>
      </c>
      <c r="Q130" s="216"/>
      <c r="R130" s="216"/>
      <c r="S130" s="216"/>
    </row>
    <row r="131" spans="1:19" ht="17.25" thickBot="1">
      <c r="A131" s="125" t="s">
        <v>130</v>
      </c>
      <c r="B131" s="126">
        <v>82.3</v>
      </c>
      <c r="C131" s="77">
        <v>1.2165450000000001E-3</v>
      </c>
      <c r="D131" s="15">
        <v>79.400000000000006</v>
      </c>
      <c r="E131" s="32">
        <f t="shared" ref="E131:E134" si="66">IF(ISNUMBER(D131), (D131 - $B131) / $B131, "")</f>
        <v>-3.5236938031591634E-2</v>
      </c>
      <c r="F131" s="18">
        <f>IF(ISNUMBER(D131), $B145 * E131, "")</f>
        <v>-3523.6938031591635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81.400000000000006</v>
      </c>
      <c r="K131" s="32">
        <f t="shared" ref="K131:K134" si="68">IF(ISNUMBER(J131), (J131 - $B131) / $B131, "")</f>
        <v>-1.0935601458080091E-2</v>
      </c>
      <c r="L131" s="18">
        <f>IF(ISNUMBER(J131), $B145 * K131, "")</f>
        <v>-1093.5601458080091</v>
      </c>
      <c r="M131" s="31">
        <v>81.8</v>
      </c>
      <c r="N131" s="32">
        <f t="shared" ref="N131:N134" si="69">IF(ISNUMBER(M131), (M131 - $B131) / $B131, "")</f>
        <v>-6.0753341433778859E-3</v>
      </c>
      <c r="O131" s="18">
        <f>IF(ISNUMBER(M131), $B145 * N131, "")</f>
        <v>-607.5334143377886</v>
      </c>
      <c r="Q131" s="216"/>
      <c r="R131" s="216"/>
      <c r="S131" s="216"/>
    </row>
    <row r="132" spans="1:19" ht="17.25" thickBot="1">
      <c r="A132" s="125" t="s">
        <v>72</v>
      </c>
      <c r="B132" s="126">
        <v>17.8</v>
      </c>
      <c r="C132" s="77">
        <v>0</v>
      </c>
      <c r="D132" s="15">
        <v>17.600000000000001</v>
      </c>
      <c r="E132" s="32">
        <f t="shared" si="66"/>
        <v>-1.1235955056179735E-2</v>
      </c>
      <c r="F132" s="18">
        <f>IF(ISNUMBER(D132), $B145 * E132, "")</f>
        <v>-1123.5955056179735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18</v>
      </c>
      <c r="K132" s="32">
        <f t="shared" si="68"/>
        <v>1.1235955056179735E-2</v>
      </c>
      <c r="L132" s="18">
        <f>IF(ISNUMBER(J132), $B145 * K132, "")</f>
        <v>1123.5955056179735</v>
      </c>
      <c r="M132" s="31">
        <v>18.2</v>
      </c>
      <c r="N132" s="32">
        <f t="shared" si="69"/>
        <v>2.247191011235947E-2</v>
      </c>
      <c r="O132" s="18">
        <f>IF(ISNUMBER(M132), $B145 * N132, "")</f>
        <v>2247.1910112359469</v>
      </c>
      <c r="Q132" s="216"/>
      <c r="R132" s="216"/>
      <c r="S132" s="216"/>
    </row>
    <row r="133" spans="1:19" ht="17.25" thickBot="1">
      <c r="A133" s="125" t="s">
        <v>202</v>
      </c>
      <c r="B133" s="126">
        <v>53.8</v>
      </c>
      <c r="C133" s="77">
        <v>-1.8552875999999999E-3</v>
      </c>
      <c r="D133" s="15">
        <v>53.4</v>
      </c>
      <c r="E133" s="32">
        <f t="shared" si="66"/>
        <v>-7.4349442379181892E-3</v>
      </c>
      <c r="F133" s="18">
        <f>IF(ISNUMBER(D133), $B145 * E133, "")</f>
        <v>-743.49442379181892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57.2</v>
      </c>
      <c r="K133" s="32">
        <f t="shared" si="68"/>
        <v>6.3197026022304939E-2</v>
      </c>
      <c r="L133" s="18">
        <f>IF(ISNUMBER(J133), $B145 * K133, "")</f>
        <v>6319.7026022304935</v>
      </c>
      <c r="M133" s="31">
        <v>57.1</v>
      </c>
      <c r="N133" s="32">
        <f t="shared" si="69"/>
        <v>6.1338289962825358E-2</v>
      </c>
      <c r="O133" s="18">
        <f>IF(ISNUMBER(M133), $B145 * N133, "")</f>
        <v>6133.8289962825356</v>
      </c>
      <c r="Q133" s="33"/>
      <c r="R133" s="33"/>
    </row>
    <row r="134" spans="1:19" ht="17.25" thickBot="1">
      <c r="A134" s="130" t="s">
        <v>98</v>
      </c>
      <c r="B134" s="131">
        <v>2.98</v>
      </c>
      <c r="C134" s="79">
        <v>-6.6666666999999997E-3</v>
      </c>
      <c r="D134" s="24">
        <v>2.93</v>
      </c>
      <c r="E134" s="25">
        <f t="shared" si="66"/>
        <v>-1.6778523489932827E-2</v>
      </c>
      <c r="F134" s="104">
        <f>IF(ISNUMBER(D134), $B145 * E134, "")</f>
        <v>-1677.8523489932827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2.94</v>
      </c>
      <c r="K134" s="25">
        <f t="shared" si="68"/>
        <v>-1.3422818791946321E-2</v>
      </c>
      <c r="L134" s="104">
        <f>IF(ISNUMBER(J134), $B145 * K134, "")</f>
        <v>-1342.281879194632</v>
      </c>
      <c r="M134" s="102">
        <v>2.97</v>
      </c>
      <c r="N134" s="25">
        <f t="shared" si="69"/>
        <v>-3.3557046979865056E-3</v>
      </c>
      <c r="O134" s="104">
        <f>IF(ISNUMBER(M134), $B145 * N134, "")</f>
        <v>-335.57046979865055</v>
      </c>
      <c r="Q134" s="217"/>
      <c r="R134" s="218"/>
      <c r="S134" s="219"/>
    </row>
    <row r="135" spans="1:19">
      <c r="A135" s="123" t="s">
        <v>128</v>
      </c>
      <c r="B135" s="124">
        <v>90.2</v>
      </c>
      <c r="C135" s="76">
        <v>-7.7007700999999996E-3</v>
      </c>
      <c r="D135" s="13">
        <v>89.1</v>
      </c>
      <c r="E135" s="14">
        <f>IF(ISNUMBER(D135), (D135 - $B135) / $B135, "")</f>
        <v>-1.2195121951219606E-2</v>
      </c>
      <c r="F135" s="16">
        <f>IF(ISNUMBER(D135), $B145 * E135, "")</f>
        <v>-1219.5121951219605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90.5</v>
      </c>
      <c r="K135" s="14">
        <f>IF(ISNUMBER(J135), (J135 - $B135) / $B135, "")</f>
        <v>3.3259423503325626E-3</v>
      </c>
      <c r="L135" s="16">
        <f>IF(ISNUMBER(J135), $B145 * K135, "")</f>
        <v>332.59423503325627</v>
      </c>
      <c r="M135" s="29">
        <v>91.5</v>
      </c>
      <c r="N135" s="14">
        <f>IF(ISNUMBER(M135), (M135 - $B135) / $B135, "")</f>
        <v>1.441241685144121E-2</v>
      </c>
      <c r="O135" s="16">
        <f>IF(ISNUMBER(M135), $B145 * N135, "")</f>
        <v>1441.241685144121</v>
      </c>
      <c r="Q135" s="220"/>
      <c r="R135" s="221"/>
      <c r="S135" s="222"/>
    </row>
    <row r="136" spans="1:19" ht="17.25" thickBot="1">
      <c r="A136" s="125" t="s">
        <v>152</v>
      </c>
      <c r="B136" s="126">
        <v>72.8</v>
      </c>
      <c r="C136" s="77">
        <v>-9.5238094999999991E-3</v>
      </c>
      <c r="D136" s="15">
        <v>71.900000000000006</v>
      </c>
      <c r="E136" s="32">
        <f t="shared" ref="E136:E139" si="70">IF(ISNUMBER(D136), (D136 - $B136) / $B136, "")</f>
        <v>-1.2362637362637246E-2</v>
      </c>
      <c r="F136" s="18">
        <f>IF(ISNUMBER(D136), $B145 * E136, "")</f>
        <v>-1236.2637362637247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72.5</v>
      </c>
      <c r="K136" s="32">
        <f t="shared" ref="K136:K139" si="72">IF(ISNUMBER(J136), (J136 - $B136) / $B136, "")</f>
        <v>-4.120879120879082E-3</v>
      </c>
      <c r="L136" s="18">
        <f>IF(ISNUMBER(J136), $B145 * K136, "")</f>
        <v>-412.08791208790819</v>
      </c>
      <c r="M136" s="31">
        <v>72.900000000000006</v>
      </c>
      <c r="N136" s="32">
        <f t="shared" ref="N136:N139" si="73">IF(ISNUMBER(M136), (M136 - $B136) / $B136, "")</f>
        <v>1.3736263736264908E-3</v>
      </c>
      <c r="O136" s="18">
        <f>IF(ISNUMBER(M136), $B145 * N136, "")</f>
        <v>137.36263736264908</v>
      </c>
      <c r="Q136" s="223"/>
      <c r="R136" s="224"/>
      <c r="S136" s="225"/>
    </row>
    <row r="137" spans="1:19" ht="17.25" thickBot="1">
      <c r="A137" s="125" t="s">
        <v>251</v>
      </c>
      <c r="B137" s="126">
        <v>60.1</v>
      </c>
      <c r="C137" s="77">
        <v>-1.1513157899999999E-2</v>
      </c>
      <c r="D137" s="15">
        <v>58.7</v>
      </c>
      <c r="E137" s="32">
        <f t="shared" si="70"/>
        <v>-2.3294509151414285E-2</v>
      </c>
      <c r="F137" s="18">
        <f>IF(ISNUMBER(D137), $B145 * E137, "")</f>
        <v>-2329.4509151414286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58.7</v>
      </c>
      <c r="K137" s="32">
        <f t="shared" si="72"/>
        <v>-2.3294509151414285E-2</v>
      </c>
      <c r="L137" s="18">
        <f>IF(ISNUMBER(J137), $B145 * K137, "")</f>
        <v>-2329.4509151414286</v>
      </c>
      <c r="M137" s="31">
        <v>59</v>
      </c>
      <c r="N137" s="32">
        <f t="shared" si="73"/>
        <v>-1.8302828618968408E-2</v>
      </c>
      <c r="O137" s="18">
        <f>IF(ISNUMBER(M137), $B145 * N137, "")</f>
        <v>-1830.2828618968408</v>
      </c>
      <c r="Q137" s="216"/>
      <c r="R137" s="216"/>
      <c r="S137" s="216"/>
    </row>
    <row r="138" spans="1:19" ht="17.25" thickBot="1">
      <c r="A138" s="125" t="s">
        <v>239</v>
      </c>
      <c r="B138" s="126">
        <v>71.8</v>
      </c>
      <c r="C138" s="77">
        <v>-1.50891632E-2</v>
      </c>
      <c r="D138" s="15">
        <v>70.599999999999994</v>
      </c>
      <c r="E138" s="32">
        <f t="shared" si="70"/>
        <v>-1.671309192200561E-2</v>
      </c>
      <c r="F138" s="18">
        <f>IF(ISNUMBER(D138), $B145 * E138, "")</f>
        <v>-1671.309192200561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73.599999999999994</v>
      </c>
      <c r="K138" s="32">
        <f t="shared" si="72"/>
        <v>2.5069637883008318E-2</v>
      </c>
      <c r="L138" s="18">
        <f>IF(ISNUMBER(J138), $B145 * K138, "")</f>
        <v>2506.9637883008318</v>
      </c>
      <c r="M138" s="31">
        <v>72.900000000000006</v>
      </c>
      <c r="N138" s="32">
        <f t="shared" si="73"/>
        <v>1.5320334261838559E-2</v>
      </c>
      <c r="O138" s="18">
        <f>IF(ISNUMBER(M138), $B145 * N138, "")</f>
        <v>1532.0334261838559</v>
      </c>
      <c r="Q138" s="226"/>
      <c r="R138" s="226"/>
      <c r="S138" s="226"/>
    </row>
    <row r="139" spans="1:19" ht="17.25" thickBot="1">
      <c r="A139" s="127" t="s">
        <v>144</v>
      </c>
      <c r="B139" s="128">
        <v>83.3</v>
      </c>
      <c r="C139" s="78">
        <v>-1.6528925600000001E-2</v>
      </c>
      <c r="D139" s="20">
        <v>82.6</v>
      </c>
      <c r="E139" s="21">
        <f t="shared" si="70"/>
        <v>-8.4033613445378495E-3</v>
      </c>
      <c r="F139" s="22">
        <f>IF(ISNUMBER(D139), $B145 * E139, "")</f>
        <v>-840.33613445378489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83.8</v>
      </c>
      <c r="K139" s="21">
        <f t="shared" si="72"/>
        <v>6.0024009603841539E-3</v>
      </c>
      <c r="L139" s="22">
        <f>IF(ISNUMBER(J139), $B145 * K139, "")</f>
        <v>600.24009603841534</v>
      </c>
      <c r="M139" s="30">
        <v>84.4</v>
      </c>
      <c r="N139" s="21">
        <f t="shared" si="73"/>
        <v>1.3205282112845241E-2</v>
      </c>
      <c r="O139" s="22">
        <f>IF(ISNUMBER(M139), $B145 * N139, "")</f>
        <v>1320.5282112845241</v>
      </c>
      <c r="Q139" s="226"/>
      <c r="R139" s="226"/>
      <c r="S139" s="226"/>
    </row>
    <row r="140" spans="1:19" ht="17.25" thickBot="1">
      <c r="A140" s="125" t="s">
        <v>65</v>
      </c>
      <c r="B140" s="129">
        <v>24.6</v>
      </c>
      <c r="C140" s="80">
        <v>-1.9920318699999998E-2</v>
      </c>
      <c r="D140" s="106">
        <v>24.1</v>
      </c>
      <c r="E140" s="107">
        <f>IF(ISNUMBER(D140), (D140 - $B140) / $B140, "")</f>
        <v>-2.032520325203252E-2</v>
      </c>
      <c r="F140" s="108">
        <f>IF(ISNUMBER(D140), $B145 * E140, "")</f>
        <v>-2032.520325203252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24.8</v>
      </c>
      <c r="K140" s="107">
        <f>IF(ISNUMBER(J140), (J140 - $B140) / $B140, "")</f>
        <v>8.1300813008129795E-3</v>
      </c>
      <c r="L140" s="108">
        <f>IF(ISNUMBER(J140), $B145 * K140, "")</f>
        <v>813.00813008129796</v>
      </c>
      <c r="M140" s="109">
        <v>25</v>
      </c>
      <c r="N140" s="107">
        <f>IF(ISNUMBER(M140), (M140 - $B140) / $B140, "")</f>
        <v>1.6260162601625959E-2</v>
      </c>
      <c r="O140" s="108">
        <f>IF(ISNUMBER(M140), $B145 * N140, "")</f>
        <v>1626.0162601625959</v>
      </c>
      <c r="Q140" s="216"/>
      <c r="R140" s="216"/>
      <c r="S140" s="216"/>
    </row>
    <row r="141" spans="1:19" ht="17.25" thickBot="1">
      <c r="A141" s="125" t="s">
        <v>162</v>
      </c>
      <c r="B141" s="126">
        <v>76.099999999999994</v>
      </c>
      <c r="C141" s="77">
        <v>-2.43589744E-2</v>
      </c>
      <c r="D141" s="15">
        <v>76.400000000000006</v>
      </c>
      <c r="E141" s="32">
        <f t="shared" ref="E141:E144" si="74">IF(ISNUMBER(D141), (D141 - $B141) / $B141, "")</f>
        <v>3.9421813403418054E-3</v>
      </c>
      <c r="F141" s="18">
        <f>IF(ISNUMBER(D141), $B145 * E141, "")</f>
        <v>394.21813403418054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79.400000000000006</v>
      </c>
      <c r="K141" s="32">
        <f t="shared" ref="K141:K144" si="76">IF(ISNUMBER(J141), (J141 - $B141) / $B141, "")</f>
        <v>4.3363994743758363E-2</v>
      </c>
      <c r="L141" s="18">
        <f>IF(ISNUMBER(J141), $B145 * K141, "")</f>
        <v>4336.3994743758367</v>
      </c>
      <c r="M141" s="31">
        <v>79.7</v>
      </c>
      <c r="N141" s="32">
        <f t="shared" ref="N141:N144" si="77">IF(ISNUMBER(M141), (M141 - $B141) / $B141, "")</f>
        <v>4.7306176084099982E-2</v>
      </c>
      <c r="O141" s="18">
        <f>IF(ISNUMBER(M141), $B145 * N141, "")</f>
        <v>4730.617608409998</v>
      </c>
      <c r="Q141" s="216"/>
      <c r="R141" s="216"/>
      <c r="S141" s="216"/>
    </row>
    <row r="142" spans="1:19" ht="17.25" thickBot="1">
      <c r="A142" s="125" t="s">
        <v>204</v>
      </c>
      <c r="B142" s="126">
        <v>11.8</v>
      </c>
      <c r="C142" s="77">
        <v>-2.4793388400000001E-2</v>
      </c>
      <c r="D142" s="15">
        <v>11.8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11.9</v>
      </c>
      <c r="K142" s="32">
        <f t="shared" si="76"/>
        <v>8.4745762711864094E-3</v>
      </c>
      <c r="L142" s="18">
        <f>IF(ISNUMBER(J142), $B145 * K142, "")</f>
        <v>847.45762711864097</v>
      </c>
      <c r="M142" s="31">
        <v>12</v>
      </c>
      <c r="N142" s="32">
        <f t="shared" si="77"/>
        <v>1.6949152542372819E-2</v>
      </c>
      <c r="O142" s="18">
        <f>IF(ISNUMBER(M142), $B145 * N142, "")</f>
        <v>1694.9152542372819</v>
      </c>
      <c r="Q142" s="216"/>
      <c r="R142" s="216"/>
      <c r="S142" s="216"/>
    </row>
    <row r="143" spans="1:19">
      <c r="A143" s="125" t="s">
        <v>148</v>
      </c>
      <c r="B143" s="126">
        <v>15.2</v>
      </c>
      <c r="C143" s="77">
        <v>-2.5641025599999999E-2</v>
      </c>
      <c r="D143" s="15">
        <v>14.8</v>
      </c>
      <c r="E143" s="32">
        <f t="shared" si="74"/>
        <v>-2.6315789473684119E-2</v>
      </c>
      <c r="F143" s="18">
        <f>IF(ISNUMBER(D143), $B145 * E143, "")</f>
        <v>-2631.5789473684117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15.1</v>
      </c>
      <c r="K143" s="32">
        <f t="shared" si="76"/>
        <v>-6.5789473684210297E-3</v>
      </c>
      <c r="L143" s="18">
        <f>IF(ISNUMBER(J143), $B145 * K143, "")</f>
        <v>-657.89473684210293</v>
      </c>
      <c r="M143" s="31">
        <v>15.3</v>
      </c>
      <c r="N143" s="32">
        <f t="shared" si="77"/>
        <v>6.5789473684211468E-3</v>
      </c>
      <c r="O143" s="18">
        <f>IF(ISNUMBER(M143), $B145 * N143, "")</f>
        <v>657.89473684211464</v>
      </c>
      <c r="Q143" s="205"/>
      <c r="R143" s="206"/>
      <c r="S143" s="207"/>
    </row>
    <row r="144" spans="1:19" ht="17.25" thickBot="1">
      <c r="A144" s="130" t="s">
        <v>132</v>
      </c>
      <c r="B144" s="131">
        <v>85.8</v>
      </c>
      <c r="C144" s="79">
        <v>-2.72108844E-2</v>
      </c>
      <c r="D144" s="24">
        <v>85.1</v>
      </c>
      <c r="E144" s="25">
        <f t="shared" si="74"/>
        <v>-8.1585081585081928E-3</v>
      </c>
      <c r="F144" s="104">
        <f>IF(ISNUMBER(D144), $B145 * E144, "")</f>
        <v>-815.85081585081923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86.6</v>
      </c>
      <c r="K144" s="25">
        <f t="shared" si="76"/>
        <v>9.324009324009291E-3</v>
      </c>
      <c r="L144" s="104">
        <f>IF(ISNUMBER(J144), $B145 * K144, "")</f>
        <v>932.40093240092915</v>
      </c>
      <c r="M144" s="102">
        <v>86.6</v>
      </c>
      <c r="N144" s="25">
        <f t="shared" si="77"/>
        <v>9.324009324009291E-3</v>
      </c>
      <c r="O144" s="104">
        <f>IF(ISNUMBER(M144), $B145 * N144, "")</f>
        <v>932.40093240092915</v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-1.7823137116282826E-2</v>
      </c>
      <c r="F145" s="28">
        <f>SUM(F125:F144)</f>
        <v>-35646.274232565651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1.0670896714312433E-2</v>
      </c>
      <c r="L145" s="28">
        <f>SUM(L125:L144)</f>
        <v>21341.793428624867</v>
      </c>
      <c r="M145" s="26" t="s">
        <v>272</v>
      </c>
      <c r="N145" s="27">
        <f>IF(COUNT(N125:N144), SUM(N125:N144) / COUNT(N125:N144), 0)</f>
        <v>1.3536204639387664E-2</v>
      </c>
      <c r="O145" s="28">
        <f>SUM(O125:O144)</f>
        <v>27072.409278775325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197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2021-07-11(일) 오전 00:00</v>
      </c>
      <c r="C150" s="268"/>
      <c r="D150" s="240" t="str">
        <f>TEXT($G$1, "[$-ko-KR]yyyy-mm-dd(ddd) ") &amp; "오후 14:00"</f>
        <v>2021-07-11(일) 오후 14:00</v>
      </c>
      <c r="E150" s="241"/>
      <c r="F150" s="242"/>
      <c r="G150" s="240" t="str">
        <f>TEXT($G$1, "[$-ko-KR]yyyy-mm-dd(ddd) ") &amp; "오후 19:00"</f>
        <v>2021-07-11(일) 오후 19:00</v>
      </c>
      <c r="H150" s="241"/>
      <c r="I150" s="242"/>
      <c r="J150" s="240" t="str">
        <f>TEXT($G$1, "[$-ko-KR]yyyy-mm-dd(ddd) ") &amp; "오후 21:00"</f>
        <v>2021-07-11(일) 오후 21:00</v>
      </c>
      <c r="K150" s="241"/>
      <c r="L150" s="242"/>
      <c r="M150" s="240" t="str">
        <f>TEXT($G$1+1, "[$-ko-KR]yyyy-mm-dd(ddd) ") &amp; "오전 00:00"</f>
        <v>2021-07-12(월)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98" t="s">
        <v>58</v>
      </c>
      <c r="H151" s="199" t="s">
        <v>269</v>
      </c>
      <c r="I151" s="20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104</v>
      </c>
      <c r="B152" s="124">
        <v>973</v>
      </c>
      <c r="C152" s="76">
        <v>-1.5182186199999999E-2</v>
      </c>
      <c r="D152" s="13">
        <v>910</v>
      </c>
      <c r="E152" s="14">
        <f>IF(ISNUMBER(D152), (D152 - $B152) / $B152, "")</f>
        <v>-6.4748201438848921E-2</v>
      </c>
      <c r="F152" s="16">
        <f>IF(ISNUMBER(D152), $B172 * E152, "")</f>
        <v>-6474.8201438848919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916</v>
      </c>
      <c r="K152" s="14">
        <f>IF(ISNUMBER(J152), (J152 - $B152) / $B152, "")</f>
        <v>-5.858170606372045E-2</v>
      </c>
      <c r="L152" s="16">
        <f>IF(ISNUMBER(J152), $B172 * K152, "")</f>
        <v>-5858.1706063720449</v>
      </c>
      <c r="M152" s="29">
        <v>936</v>
      </c>
      <c r="N152" s="14">
        <f>IF(ISNUMBER(M152), (M152 - $B152) / $B152, "")</f>
        <v>-3.8026721479958892E-2</v>
      </c>
      <c r="O152" s="16">
        <f>IF(ISNUMBER(M152), $B172 * N152, "")</f>
        <v>-3802.6721479958892</v>
      </c>
      <c r="Q152" s="226"/>
      <c r="R152" s="226"/>
      <c r="S152" s="226"/>
    </row>
    <row r="153" spans="1:19" ht="17.25" thickBot="1">
      <c r="A153" s="125" t="s">
        <v>267</v>
      </c>
      <c r="B153" s="126">
        <v>254</v>
      </c>
      <c r="C153" s="77">
        <v>-1.5503876E-2</v>
      </c>
      <c r="D153" s="15">
        <v>251</v>
      </c>
      <c r="E153" s="32">
        <f t="shared" ref="E153:E156" si="78">IF(ISNUMBER(D153), (D153 - $B153) / $B153, "")</f>
        <v>-1.1811023622047244E-2</v>
      </c>
      <c r="F153" s="18">
        <f>IF(ISNUMBER(D153), $B172 * E153, "")</f>
        <v>-1181.1023622047244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250</v>
      </c>
      <c r="K153" s="32">
        <f t="shared" ref="K153:K156" si="80">IF(ISNUMBER(J153), (J153 - $B153) / $B153, "")</f>
        <v>-1.5748031496062992E-2</v>
      </c>
      <c r="L153" s="18">
        <f>IF(ISNUMBER(J153), $B172 * K153, "")</f>
        <v>-1574.8031496062993</v>
      </c>
      <c r="M153" s="31">
        <v>254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6"/>
      <c r="R153" s="226"/>
      <c r="S153" s="226"/>
    </row>
    <row r="154" spans="1:19" ht="17.25" thickBot="1">
      <c r="A154" s="125" t="s">
        <v>255</v>
      </c>
      <c r="B154" s="126">
        <v>189</v>
      </c>
      <c r="C154" s="77">
        <v>-1.5625E-2</v>
      </c>
      <c r="D154" s="15">
        <v>186</v>
      </c>
      <c r="E154" s="32">
        <f t="shared" si="78"/>
        <v>-1.5873015873015872E-2</v>
      </c>
      <c r="F154" s="18">
        <f>IF(ISNUMBER(D154), $B172 * E154, "")</f>
        <v>-1587.3015873015872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190</v>
      </c>
      <c r="K154" s="32">
        <f t="shared" si="80"/>
        <v>5.2910052910052907E-3</v>
      </c>
      <c r="L154" s="18">
        <f>IF(ISNUMBER(J154), $B172 * K154, "")</f>
        <v>529.10052910052912</v>
      </c>
      <c r="M154" s="31">
        <v>190</v>
      </c>
      <c r="N154" s="32">
        <f t="shared" si="81"/>
        <v>5.2910052910052907E-3</v>
      </c>
      <c r="O154" s="18">
        <f>IF(ISNUMBER(M154), $B172 * N154, "")</f>
        <v>529.10052910052912</v>
      </c>
      <c r="Q154" s="216"/>
      <c r="R154" s="216"/>
      <c r="S154" s="216"/>
    </row>
    <row r="155" spans="1:19" ht="17.25" thickBot="1">
      <c r="A155" s="125" t="s">
        <v>51</v>
      </c>
      <c r="B155" s="126">
        <v>285</v>
      </c>
      <c r="C155" s="77">
        <v>-1.7241379300000002E-2</v>
      </c>
      <c r="D155" s="15">
        <v>286</v>
      </c>
      <c r="E155" s="32">
        <f t="shared" si="78"/>
        <v>3.5087719298245615E-3</v>
      </c>
      <c r="F155" s="18">
        <f>IF(ISNUMBER(D155), $B172 * E155, "")</f>
        <v>350.87719298245617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287</v>
      </c>
      <c r="K155" s="32">
        <f t="shared" si="80"/>
        <v>7.0175438596491229E-3</v>
      </c>
      <c r="L155" s="18">
        <f>IF(ISNUMBER(J155), $B172 * K155, "")</f>
        <v>701.75438596491233</v>
      </c>
      <c r="M155" s="31">
        <v>289</v>
      </c>
      <c r="N155" s="32">
        <f t="shared" si="81"/>
        <v>1.4035087719298246E-2</v>
      </c>
      <c r="O155" s="18">
        <f>IF(ISNUMBER(M155), $B172 * N155, "")</f>
        <v>1403.5087719298247</v>
      </c>
      <c r="Q155" s="216"/>
      <c r="R155" s="216"/>
      <c r="S155" s="216"/>
    </row>
    <row r="156" spans="1:19" ht="17.25" thickBot="1">
      <c r="A156" s="127" t="s">
        <v>174</v>
      </c>
      <c r="B156" s="128">
        <v>213</v>
      </c>
      <c r="C156" s="78">
        <v>-1.84331797E-2</v>
      </c>
      <c r="D156" s="20">
        <v>226</v>
      </c>
      <c r="E156" s="21">
        <f t="shared" si="78"/>
        <v>6.1032863849765258E-2</v>
      </c>
      <c r="F156" s="22">
        <f>IF(ISNUMBER(D156), $B172 * E156, "")</f>
        <v>6103.2863849765254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227</v>
      </c>
      <c r="K156" s="21">
        <f t="shared" si="80"/>
        <v>6.5727699530516437E-2</v>
      </c>
      <c r="L156" s="22">
        <f>IF(ISNUMBER(J156), $B172 * K156, "")</f>
        <v>6572.7699530516438</v>
      </c>
      <c r="M156" s="30">
        <v>226</v>
      </c>
      <c r="N156" s="21">
        <f t="shared" si="81"/>
        <v>6.1032863849765258E-2</v>
      </c>
      <c r="O156" s="22">
        <f>IF(ISNUMBER(M156), $B172 * N156, "")</f>
        <v>6103.2863849765254</v>
      </c>
      <c r="Q156" s="216"/>
      <c r="R156" s="216"/>
      <c r="S156" s="216"/>
    </row>
    <row r="157" spans="1:19" ht="17.25" thickBot="1">
      <c r="A157" s="125" t="s">
        <v>90</v>
      </c>
      <c r="B157" s="129">
        <v>737</v>
      </c>
      <c r="C157" s="80">
        <v>-1.86418109E-2</v>
      </c>
      <c r="D157" s="106">
        <v>733</v>
      </c>
      <c r="E157" s="107">
        <f>IF(ISNUMBER(D157), (D157 - $B157) / $B157, "")</f>
        <v>-5.4274084124830389E-3</v>
      </c>
      <c r="F157" s="108">
        <f>IF(ISNUMBER(D157), $B172 * E157, "")</f>
        <v>-542.74084124830392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738</v>
      </c>
      <c r="K157" s="107">
        <f>IF(ISNUMBER(J157), (J157 - $B157) / $B157, "")</f>
        <v>1.3568521031207597E-3</v>
      </c>
      <c r="L157" s="108">
        <f>IF(ISNUMBER(J157), $B172 * K157, "")</f>
        <v>135.68521031207598</v>
      </c>
      <c r="M157" s="109">
        <v>740</v>
      </c>
      <c r="N157" s="107">
        <f>IF(ISNUMBER(M157), (M157 - $B157) / $B157, "")</f>
        <v>4.0705563093622792E-3</v>
      </c>
      <c r="O157" s="108">
        <f>IF(ISNUMBER(M157), $B172 * N157, "")</f>
        <v>407.05563093622794</v>
      </c>
      <c r="Q157" s="216"/>
      <c r="R157" s="216"/>
      <c r="S157" s="216"/>
    </row>
    <row r="158" spans="1:19" ht="17.25" thickBot="1">
      <c r="A158" s="125" t="s">
        <v>80</v>
      </c>
      <c r="B158" s="126">
        <v>656</v>
      </c>
      <c r="C158" s="77">
        <v>-2.2354694500000001E-2</v>
      </c>
      <c r="D158" s="15">
        <v>648</v>
      </c>
      <c r="E158" s="32">
        <f t="shared" ref="E158:E161" si="82">IF(ISNUMBER(D158), (D158 - $B158) / $B158, "")</f>
        <v>-1.2195121951219513E-2</v>
      </c>
      <c r="F158" s="18">
        <f>IF(ISNUMBER(D158), $B172 * E158, "")</f>
        <v>-1219.5121951219512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653</v>
      </c>
      <c r="K158" s="32">
        <f t="shared" ref="K158:K161" si="84">IF(ISNUMBER(J158), (J158 - $B158) / $B158, "")</f>
        <v>-4.5731707317073168E-3</v>
      </c>
      <c r="L158" s="18">
        <f>IF(ISNUMBER(J158), $B172 * K158, "")</f>
        <v>-457.3170731707317</v>
      </c>
      <c r="M158" s="31">
        <v>660</v>
      </c>
      <c r="N158" s="32">
        <f t="shared" ref="N158:N161" si="85">IF(ISNUMBER(M158), (M158 - $B158) / $B158, "")</f>
        <v>6.0975609756097563E-3</v>
      </c>
      <c r="O158" s="18">
        <f>IF(ISNUMBER(M158), $B172 * N158, "")</f>
        <v>609.7560975609756</v>
      </c>
      <c r="Q158" s="216"/>
      <c r="R158" s="216"/>
      <c r="S158" s="216"/>
    </row>
    <row r="159" spans="1:19" ht="17.25" thickBot="1">
      <c r="A159" s="125" t="s">
        <v>194</v>
      </c>
      <c r="B159" s="126">
        <v>123</v>
      </c>
      <c r="C159" s="77">
        <v>-2.3809523799999999E-2</v>
      </c>
      <c r="D159" s="15">
        <v>125</v>
      </c>
      <c r="E159" s="32">
        <f t="shared" si="82"/>
        <v>1.6260162601626018E-2</v>
      </c>
      <c r="F159" s="18">
        <f>IF(ISNUMBER(D159), $B172 * E159, "")</f>
        <v>1626.0162601626018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133</v>
      </c>
      <c r="K159" s="32">
        <f t="shared" si="84"/>
        <v>8.1300813008130079E-2</v>
      </c>
      <c r="L159" s="18">
        <f>IF(ISNUMBER(J159), $B172 * K159, "")</f>
        <v>8130.0813008130081</v>
      </c>
      <c r="M159" s="31">
        <v>136</v>
      </c>
      <c r="N159" s="32">
        <f t="shared" si="85"/>
        <v>0.10569105691056911</v>
      </c>
      <c r="O159" s="18">
        <f>IF(ISNUMBER(M159), $B172 * N159, "")</f>
        <v>10569.105691056911</v>
      </c>
      <c r="Q159" s="216"/>
      <c r="R159" s="216"/>
      <c r="S159" s="216"/>
    </row>
    <row r="160" spans="1:19" ht="17.25" thickBot="1">
      <c r="A160" s="125" t="s">
        <v>214</v>
      </c>
      <c r="B160" s="126">
        <v>238</v>
      </c>
      <c r="C160" s="77">
        <v>-2.45901639E-2</v>
      </c>
      <c r="D160" s="15">
        <v>233</v>
      </c>
      <c r="E160" s="32">
        <f t="shared" si="82"/>
        <v>-2.100840336134454E-2</v>
      </c>
      <c r="F160" s="18">
        <f>IF(ISNUMBER(D160), $B172 * E160, "")</f>
        <v>-2100.840336134454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239</v>
      </c>
      <c r="K160" s="32">
        <f t="shared" si="84"/>
        <v>4.2016806722689074E-3</v>
      </c>
      <c r="L160" s="18">
        <f>IF(ISNUMBER(J160), $B172 * K160, "")</f>
        <v>420.16806722689074</v>
      </c>
      <c r="M160" s="31">
        <v>239</v>
      </c>
      <c r="N160" s="32">
        <f t="shared" si="85"/>
        <v>4.2016806722689074E-3</v>
      </c>
      <c r="O160" s="18">
        <f>IF(ISNUMBER(M160), $B172 * N160, "")</f>
        <v>420.16806722689074</v>
      </c>
      <c r="Q160" s="33"/>
      <c r="R160" s="33"/>
    </row>
    <row r="161" spans="1:19" ht="17.25" thickBot="1">
      <c r="A161" s="130" t="s">
        <v>253</v>
      </c>
      <c r="B161" s="131">
        <v>736</v>
      </c>
      <c r="C161" s="79">
        <v>-2.6455026499999999E-2</v>
      </c>
      <c r="D161" s="24">
        <v>752</v>
      </c>
      <c r="E161" s="25">
        <f t="shared" si="82"/>
        <v>2.1739130434782608E-2</v>
      </c>
      <c r="F161" s="104">
        <f>IF(ISNUMBER(D161), $B172 * E161, "")</f>
        <v>2173.913043478261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766</v>
      </c>
      <c r="K161" s="25">
        <f t="shared" si="84"/>
        <v>4.0760869565217392E-2</v>
      </c>
      <c r="L161" s="104">
        <f>IF(ISNUMBER(J161), $B172 * K161, "")</f>
        <v>4076.086956521739</v>
      </c>
      <c r="M161" s="102">
        <v>782</v>
      </c>
      <c r="N161" s="25">
        <f t="shared" si="85"/>
        <v>6.25E-2</v>
      </c>
      <c r="O161" s="104">
        <f>IF(ISNUMBER(M161), $B172 * N161, "")</f>
        <v>6250</v>
      </c>
      <c r="Q161" s="217"/>
      <c r="R161" s="218"/>
      <c r="S161" s="219"/>
    </row>
    <row r="162" spans="1:19">
      <c r="A162" s="123" t="s">
        <v>57</v>
      </c>
      <c r="B162" s="124">
        <v>143</v>
      </c>
      <c r="C162" s="76">
        <v>-2.72108844E-2</v>
      </c>
      <c r="D162" s="13">
        <v>141</v>
      </c>
      <c r="E162" s="14">
        <f>IF(ISNUMBER(D162), (D162 - $B162) / $B162, "")</f>
        <v>-1.3986013986013986E-2</v>
      </c>
      <c r="F162" s="16">
        <f>IF(ISNUMBER(D162), $B172 * E162, "")</f>
        <v>-1398.6013986013986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144</v>
      </c>
      <c r="K162" s="14">
        <f>IF(ISNUMBER(J162), (J162 - $B162) / $B162, "")</f>
        <v>6.993006993006993E-3</v>
      </c>
      <c r="L162" s="16">
        <f>IF(ISNUMBER(J162), $B172 * K162, "")</f>
        <v>699.30069930069931</v>
      </c>
      <c r="M162" s="29">
        <v>144</v>
      </c>
      <c r="N162" s="14">
        <f>IF(ISNUMBER(M162), (M162 - $B162) / $B162, "")</f>
        <v>6.993006993006993E-3</v>
      </c>
      <c r="O162" s="16">
        <f>IF(ISNUMBER(M162), $B172 * N162, "")</f>
        <v>699.30069930069931</v>
      </c>
      <c r="Q162" s="220"/>
      <c r="R162" s="221"/>
      <c r="S162" s="222"/>
    </row>
    <row r="163" spans="1:19" ht="17.25" thickBot="1">
      <c r="A163" s="125" t="s">
        <v>184</v>
      </c>
      <c r="B163" s="126">
        <v>850</v>
      </c>
      <c r="C163" s="77">
        <v>-2.85714286E-2</v>
      </c>
      <c r="D163" s="15">
        <v>860</v>
      </c>
      <c r="E163" s="32">
        <f t="shared" ref="E163:E166" si="86">IF(ISNUMBER(D163), (D163 - $B163) / $B163, "")</f>
        <v>1.1764705882352941E-2</v>
      </c>
      <c r="F163" s="18">
        <f>IF(ISNUMBER(D163), $B172 * E163, "")</f>
        <v>1176.4705882352941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865</v>
      </c>
      <c r="K163" s="32">
        <f t="shared" ref="K163:K166" si="88">IF(ISNUMBER(J163), (J163 - $B163) / $B163, "")</f>
        <v>1.7647058823529412E-2</v>
      </c>
      <c r="L163" s="18">
        <f>IF(ISNUMBER(J163), $B172 * K163, "")</f>
        <v>1764.7058823529412</v>
      </c>
      <c r="M163" s="31">
        <v>874</v>
      </c>
      <c r="N163" s="32">
        <f t="shared" ref="N163:N166" si="89">IF(ISNUMBER(M163), (M163 - $B163) / $B163, "")</f>
        <v>2.823529411764706E-2</v>
      </c>
      <c r="O163" s="18">
        <f>IF(ISNUMBER(M163), $B172 * N163, "")</f>
        <v>2823.5294117647059</v>
      </c>
      <c r="Q163" s="223"/>
      <c r="R163" s="224"/>
      <c r="S163" s="225"/>
    </row>
    <row r="164" spans="1:19" ht="17.25" thickBot="1">
      <c r="A164" s="125" t="s">
        <v>138</v>
      </c>
      <c r="B164" s="126">
        <v>409</v>
      </c>
      <c r="C164" s="77">
        <v>-3.0805687200000001E-2</v>
      </c>
      <c r="D164" s="15">
        <v>398</v>
      </c>
      <c r="E164" s="32">
        <f t="shared" si="86"/>
        <v>-2.6894865525672371E-2</v>
      </c>
      <c r="F164" s="18">
        <f>IF(ISNUMBER(D164), $B172 * E164, "")</f>
        <v>-2689.4865525672371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407</v>
      </c>
      <c r="K164" s="32">
        <f t="shared" si="88"/>
        <v>-4.8899755501222494E-3</v>
      </c>
      <c r="L164" s="18">
        <f>IF(ISNUMBER(J164), $B172 * K164, "")</f>
        <v>-488.99755501222495</v>
      </c>
      <c r="M164" s="31">
        <v>406</v>
      </c>
      <c r="N164" s="32">
        <f t="shared" si="89"/>
        <v>-7.3349633251833741E-3</v>
      </c>
      <c r="O164" s="18">
        <f>IF(ISNUMBER(M164), $B172 * N164, "")</f>
        <v>-733.49633251833745</v>
      </c>
      <c r="Q164" s="216"/>
      <c r="R164" s="216"/>
      <c r="S164" s="216"/>
    </row>
    <row r="165" spans="1:19" ht="17.25" thickBot="1">
      <c r="A165" s="125" t="s">
        <v>243</v>
      </c>
      <c r="B165" s="126">
        <v>369</v>
      </c>
      <c r="C165" s="77">
        <v>-3.1496062999999998E-2</v>
      </c>
      <c r="D165" s="15">
        <v>363</v>
      </c>
      <c r="E165" s="32">
        <f t="shared" si="86"/>
        <v>-1.6260162601626018E-2</v>
      </c>
      <c r="F165" s="18">
        <f>IF(ISNUMBER(D165), $B172 * E165, "")</f>
        <v>-1626.0162601626018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367</v>
      </c>
      <c r="K165" s="32">
        <f t="shared" si="88"/>
        <v>-5.4200542005420054E-3</v>
      </c>
      <c r="L165" s="18">
        <f>IF(ISNUMBER(J165), $B172 * K165, "")</f>
        <v>-542.0054200542005</v>
      </c>
      <c r="M165" s="31">
        <v>369</v>
      </c>
      <c r="N165" s="32">
        <f t="shared" si="89"/>
        <v>0</v>
      </c>
      <c r="O165" s="18">
        <f>IF(ISNUMBER(M165), $B172 * N165, "")</f>
        <v>0</v>
      </c>
      <c r="Q165" s="226"/>
      <c r="R165" s="226"/>
      <c r="S165" s="226"/>
    </row>
    <row r="166" spans="1:19" ht="17.25" thickBot="1">
      <c r="A166" s="127" t="s">
        <v>192</v>
      </c>
      <c r="B166" s="128">
        <v>180</v>
      </c>
      <c r="C166" s="78">
        <v>-3.2258064500000003E-2</v>
      </c>
      <c r="D166" s="20">
        <v>182</v>
      </c>
      <c r="E166" s="21">
        <f t="shared" si="86"/>
        <v>1.1111111111111112E-2</v>
      </c>
      <c r="F166" s="22">
        <f>IF(ISNUMBER(D166), $B172 * E166, "")</f>
        <v>1111.1111111111111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184</v>
      </c>
      <c r="K166" s="21">
        <f t="shared" si="88"/>
        <v>2.2222222222222223E-2</v>
      </c>
      <c r="L166" s="22">
        <f>IF(ISNUMBER(J166), $B172 * K166, "")</f>
        <v>2222.2222222222222</v>
      </c>
      <c r="M166" s="30">
        <v>184</v>
      </c>
      <c r="N166" s="21">
        <f t="shared" si="89"/>
        <v>2.2222222222222223E-2</v>
      </c>
      <c r="O166" s="22">
        <f>IF(ISNUMBER(M166), $B172 * N166, "")</f>
        <v>2222.2222222222222</v>
      </c>
      <c r="Q166" s="226"/>
      <c r="R166" s="226"/>
      <c r="S166" s="226"/>
    </row>
    <row r="167" spans="1:19" ht="17.25" thickBot="1">
      <c r="A167" s="125" t="s">
        <v>164</v>
      </c>
      <c r="B167" s="129">
        <v>232</v>
      </c>
      <c r="C167" s="80">
        <v>-3.3333333299999997E-2</v>
      </c>
      <c r="D167" s="106">
        <v>232</v>
      </c>
      <c r="E167" s="107">
        <f>IF(ISNUMBER(D167), (D167 - $B167) / $B167, "")</f>
        <v>0</v>
      </c>
      <c r="F167" s="108">
        <f>IF(ISNUMBER(D167), $B172 * E167, "")</f>
        <v>0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238</v>
      </c>
      <c r="K167" s="107">
        <f>IF(ISNUMBER(J167), (J167 - $B167) / $B167, "")</f>
        <v>2.5862068965517241E-2</v>
      </c>
      <c r="L167" s="108">
        <f>IF(ISNUMBER(J167), $B172 * K167, "")</f>
        <v>2586.2068965517242</v>
      </c>
      <c r="M167" s="109">
        <v>241</v>
      </c>
      <c r="N167" s="107">
        <f>IF(ISNUMBER(M167), (M167 - $B167) / $B167, "")</f>
        <v>3.8793103448275863E-2</v>
      </c>
      <c r="O167" s="108">
        <f>IF(ISNUMBER(M167), $B172 * N167, "")</f>
        <v>3879.3103448275865</v>
      </c>
      <c r="Q167" s="216"/>
      <c r="R167" s="216"/>
      <c r="S167" s="216"/>
    </row>
    <row r="168" spans="1:19" ht="17.25" thickBot="1">
      <c r="A168" s="125" t="s">
        <v>54</v>
      </c>
      <c r="B168" s="126">
        <v>200</v>
      </c>
      <c r="C168" s="77">
        <v>-3.3816425099999999E-2</v>
      </c>
      <c r="D168" s="15">
        <v>200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201</v>
      </c>
      <c r="K168" s="32">
        <f t="shared" ref="K168:K171" si="92">IF(ISNUMBER(J168), (J168 - $B168) / $B168, "")</f>
        <v>5.0000000000000001E-3</v>
      </c>
      <c r="L168" s="18">
        <f>IF(ISNUMBER(J168), $B172 * K168, "")</f>
        <v>500</v>
      </c>
      <c r="M168" s="31">
        <v>202</v>
      </c>
      <c r="N168" s="32">
        <f t="shared" ref="N168:N171" si="93">IF(ISNUMBER(M168), (M168 - $B168) / $B168, "")</f>
        <v>0.01</v>
      </c>
      <c r="O168" s="18">
        <f>IF(ISNUMBER(M168), $B172 * N168, "")</f>
        <v>1000</v>
      </c>
      <c r="Q168" s="216"/>
      <c r="R168" s="216"/>
      <c r="S168" s="216"/>
    </row>
    <row r="169" spans="1:19" ht="17.25" thickBot="1">
      <c r="A169" s="125" t="s">
        <v>200</v>
      </c>
      <c r="B169" s="126">
        <v>111</v>
      </c>
      <c r="C169" s="77">
        <v>-3.4782608700000002E-2</v>
      </c>
      <c r="D169" s="15">
        <v>107</v>
      </c>
      <c r="E169" s="32">
        <f t="shared" si="90"/>
        <v>-3.6036036036036036E-2</v>
      </c>
      <c r="F169" s="18">
        <f>IF(ISNUMBER(D169), $B172 * E169, "")</f>
        <v>-3603.6036036036035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110</v>
      </c>
      <c r="K169" s="32">
        <f t="shared" si="92"/>
        <v>-9.0090090090090089E-3</v>
      </c>
      <c r="L169" s="18">
        <f>IF(ISNUMBER(J169), $B172 * K169, "")</f>
        <v>-900.90090090090087</v>
      </c>
      <c r="M169" s="31">
        <v>113</v>
      </c>
      <c r="N169" s="32">
        <f t="shared" si="93"/>
        <v>1.8018018018018018E-2</v>
      </c>
      <c r="O169" s="18">
        <f>IF(ISNUMBER(M169), $B172 * N169, "")</f>
        <v>1801.8018018018017</v>
      </c>
      <c r="Q169" s="216"/>
      <c r="R169" s="216"/>
      <c r="S169" s="216"/>
    </row>
    <row r="170" spans="1:19">
      <c r="A170" s="125" t="s">
        <v>228</v>
      </c>
      <c r="B170" s="126">
        <v>298</v>
      </c>
      <c r="C170" s="77">
        <v>-3.8709677400000003E-2</v>
      </c>
      <c r="D170" s="15">
        <v>290</v>
      </c>
      <c r="E170" s="32">
        <f t="shared" si="90"/>
        <v>-2.6845637583892617E-2</v>
      </c>
      <c r="F170" s="18">
        <f>IF(ISNUMBER(D170), $B172 * E170, "")</f>
        <v>-2684.5637583892617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295</v>
      </c>
      <c r="K170" s="32">
        <f t="shared" si="92"/>
        <v>-1.0067114093959731E-2</v>
      </c>
      <c r="L170" s="18">
        <f>IF(ISNUMBER(J170), $B172 * K170, "")</f>
        <v>-1006.7114093959731</v>
      </c>
      <c r="M170" s="31">
        <v>299</v>
      </c>
      <c r="N170" s="32">
        <f t="shared" si="93"/>
        <v>3.3557046979865771E-3</v>
      </c>
      <c r="O170" s="18">
        <f>IF(ISNUMBER(M170), $B172 * N170, "")</f>
        <v>335.57046979865771</v>
      </c>
      <c r="Q170" s="205"/>
      <c r="R170" s="206"/>
      <c r="S170" s="207"/>
    </row>
    <row r="171" spans="1:19" ht="17.25" thickBot="1">
      <c r="A171" s="130" t="s">
        <v>124</v>
      </c>
      <c r="B171" s="131">
        <v>285</v>
      </c>
      <c r="C171" s="79">
        <v>-4.0404040400000001E-2</v>
      </c>
      <c r="D171" s="24">
        <v>276</v>
      </c>
      <c r="E171" s="25">
        <f t="shared" si="90"/>
        <v>-3.1578947368421054E-2</v>
      </c>
      <c r="F171" s="104">
        <f>IF(ISNUMBER(D171), $B172 * E171, "")</f>
        <v>-3157.8947368421054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283</v>
      </c>
      <c r="K171" s="25">
        <f t="shared" si="92"/>
        <v>-7.0175438596491229E-3</v>
      </c>
      <c r="L171" s="104">
        <f>IF(ISNUMBER(J171), $B172 * K171, "")</f>
        <v>-701.75438596491233</v>
      </c>
      <c r="M171" s="102">
        <v>286</v>
      </c>
      <c r="N171" s="25">
        <f t="shared" si="93"/>
        <v>3.5087719298245615E-3</v>
      </c>
      <c r="O171" s="104">
        <f>IF(ISNUMBER(M171), $B172 * N171, "")</f>
        <v>350.87719298245617</v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-7.8624045975579336E-3</v>
      </c>
      <c r="F172" s="28">
        <f>SUM(F152:F171)</f>
        <v>-15724.809195115871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8.4037108014705496E-3</v>
      </c>
      <c r="L172" s="28">
        <f>SUM(L152:L171)</f>
        <v>16807.4216029411</v>
      </c>
      <c r="M172" s="26" t="s">
        <v>272</v>
      </c>
      <c r="N172" s="27">
        <f>IF(COUNT(N152:N171), SUM(N152:N171) / COUNT(N152:N171), 0)</f>
        <v>1.7434212417485894E-2</v>
      </c>
      <c r="O172" s="28">
        <f>SUM(O152:O171)</f>
        <v>34868.424834971796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197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2021-07-11(일) 오전 00:00</v>
      </c>
      <c r="C177" s="268"/>
      <c r="D177" s="240" t="str">
        <f>TEXT($G$1, "[$-ko-KR]yyyy-mm-dd(ddd) ") &amp; "오후 14:00"</f>
        <v>2021-07-11(일) 오후 14:00</v>
      </c>
      <c r="E177" s="241"/>
      <c r="F177" s="242"/>
      <c r="G177" s="240" t="str">
        <f>TEXT($G$1, "[$-ko-KR]yyyy-mm-dd(ddd) ") &amp; "오후 19:00"</f>
        <v>2021-07-11(일) 오후 19:00</v>
      </c>
      <c r="H177" s="241"/>
      <c r="I177" s="242"/>
      <c r="J177" s="240" t="str">
        <f>TEXT($G$1, "[$-ko-KR]yyyy-mm-dd(ddd) ") &amp; "오후 21:00"</f>
        <v>2021-07-11(일) 오후 21:00</v>
      </c>
      <c r="K177" s="241"/>
      <c r="L177" s="242"/>
      <c r="M177" s="240" t="str">
        <f>TEXT($G$1+1, "[$-ko-KR]yyyy-mm-dd(ddd) ") &amp; "오전 00:00"</f>
        <v>2021-07-12(월)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98" t="s">
        <v>58</v>
      </c>
      <c r="H178" s="199" t="s">
        <v>269</v>
      </c>
      <c r="I178" s="20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160</v>
      </c>
      <c r="B179" s="124">
        <v>1135</v>
      </c>
      <c r="C179" s="76">
        <v>-2.99145299E-2</v>
      </c>
      <c r="D179" s="13">
        <v>1075</v>
      </c>
      <c r="E179" s="14">
        <f>IF(ISNUMBER(D179), (D179 - $B179) / $B179, "")</f>
        <v>-5.2863436123348019E-2</v>
      </c>
      <c r="F179" s="16">
        <f>IF(ISNUMBER(D179), $B199 * E179, "")</f>
        <v>-5286.3436123348019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1100</v>
      </c>
      <c r="K179" s="14">
        <f>IF(ISNUMBER(J179), (J179 - $B179) / $B179, "")</f>
        <v>-3.0837004405286344E-2</v>
      </c>
      <c r="L179" s="16">
        <f>IF(ISNUMBER(J179), $B199 * K179, "")</f>
        <v>-3083.7004405286343</v>
      </c>
      <c r="M179" s="29">
        <v>1115</v>
      </c>
      <c r="N179" s="14">
        <f>IF(ISNUMBER(M179), (M179 - $B179) / $B179, "")</f>
        <v>-1.7621145374449341E-2</v>
      </c>
      <c r="O179" s="16">
        <f>IF(ISNUMBER(M179), $B199 * N179, "")</f>
        <v>-1762.1145374449341</v>
      </c>
      <c r="Q179" s="226"/>
      <c r="R179" s="226"/>
      <c r="S179" s="226"/>
    </row>
    <row r="180" spans="1:19" ht="17.25" thickBot="1">
      <c r="A180" s="125" t="s">
        <v>120</v>
      </c>
      <c r="B180" s="126">
        <v>2590</v>
      </c>
      <c r="C180" s="77">
        <v>-2.99625468E-2</v>
      </c>
      <c r="D180" s="15">
        <v>2870</v>
      </c>
      <c r="E180" s="32">
        <f t="shared" ref="E180:E183" si="94">IF(ISNUMBER(D180), (D180 - $B180) / $B180, "")</f>
        <v>0.10810810810810811</v>
      </c>
      <c r="F180" s="18">
        <f>IF(ISNUMBER(D180), $B199 * E180, "")</f>
        <v>10810.810810810812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2975</v>
      </c>
      <c r="K180" s="32">
        <f t="shared" ref="K180:K183" si="96">IF(ISNUMBER(J180), (J180 - $B180) / $B180, "")</f>
        <v>0.14864864864864866</v>
      </c>
      <c r="L180" s="18">
        <f>IF(ISNUMBER(J180), $B199 * K180, "")</f>
        <v>14864.864864864865</v>
      </c>
      <c r="M180" s="31">
        <v>2885</v>
      </c>
      <c r="N180" s="32">
        <f t="shared" ref="N180:N183" si="97">IF(ISNUMBER(M180), (M180 - $B180) / $B180, "")</f>
        <v>0.11389961389961389</v>
      </c>
      <c r="O180" s="18">
        <f>IF(ISNUMBER(M180), $B199 * N180, "")</f>
        <v>11389.961389961389</v>
      </c>
      <c r="Q180" s="226"/>
      <c r="R180" s="226"/>
      <c r="S180" s="226"/>
    </row>
    <row r="181" spans="1:19" ht="17.25" thickBot="1">
      <c r="A181" s="125" t="s">
        <v>142</v>
      </c>
      <c r="B181" s="126">
        <v>6780</v>
      </c>
      <c r="C181" s="77">
        <v>-3.0042918500000002E-2</v>
      </c>
      <c r="D181" s="15">
        <v>7035</v>
      </c>
      <c r="E181" s="32">
        <f t="shared" si="94"/>
        <v>3.7610619469026552E-2</v>
      </c>
      <c r="F181" s="18">
        <f>IF(ISNUMBER(D181), $B199 * E181, "")</f>
        <v>3761.0619469026551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7030</v>
      </c>
      <c r="K181" s="32">
        <f t="shared" si="96"/>
        <v>3.687315634218289E-2</v>
      </c>
      <c r="L181" s="18">
        <f>IF(ISNUMBER(J181), $B199 * K181, "")</f>
        <v>3687.3156342182892</v>
      </c>
      <c r="M181" s="31">
        <v>6995</v>
      </c>
      <c r="N181" s="32">
        <f t="shared" si="97"/>
        <v>3.1710914454277289E-2</v>
      </c>
      <c r="O181" s="18">
        <f>IF(ISNUMBER(M181), $B199 * N181, "")</f>
        <v>3171.091445427729</v>
      </c>
      <c r="Q181" s="216"/>
      <c r="R181" s="216"/>
      <c r="S181" s="216"/>
    </row>
    <row r="182" spans="1:19" ht="17.25" thickBot="1">
      <c r="A182" s="125" t="s">
        <v>226</v>
      </c>
      <c r="B182" s="126">
        <v>1275</v>
      </c>
      <c r="C182" s="77">
        <v>-3.0418251E-2</v>
      </c>
      <c r="D182" s="15">
        <v>1255</v>
      </c>
      <c r="E182" s="32">
        <f t="shared" si="94"/>
        <v>-1.5686274509803921E-2</v>
      </c>
      <c r="F182" s="18">
        <f>IF(ISNUMBER(D182), $B199 * E182, "")</f>
        <v>-1568.627450980392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1275</v>
      </c>
      <c r="K182" s="32">
        <f t="shared" si="96"/>
        <v>0</v>
      </c>
      <c r="L182" s="18">
        <f>IF(ISNUMBER(J182), $B199 * K182, "")</f>
        <v>0</v>
      </c>
      <c r="M182" s="31">
        <v>1295</v>
      </c>
      <c r="N182" s="32">
        <f t="shared" si="97"/>
        <v>1.5686274509803921E-2</v>
      </c>
      <c r="O182" s="18">
        <f>IF(ISNUMBER(M182), $B199 * N182, "")</f>
        <v>1568.627450980392</v>
      </c>
      <c r="Q182" s="216"/>
      <c r="R182" s="216"/>
      <c r="S182" s="216"/>
    </row>
    <row r="183" spans="1:19" ht="17.25" thickBot="1">
      <c r="A183" s="127" t="s">
        <v>138</v>
      </c>
      <c r="B183" s="128">
        <v>409</v>
      </c>
      <c r="C183" s="78">
        <v>-3.0805687200000001E-2</v>
      </c>
      <c r="D183" s="20">
        <v>398</v>
      </c>
      <c r="E183" s="21">
        <f t="shared" si="94"/>
        <v>-2.6894865525672371E-2</v>
      </c>
      <c r="F183" s="22">
        <f>IF(ISNUMBER(D183), $B199 * E183, "")</f>
        <v>-2689.4865525672371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407</v>
      </c>
      <c r="K183" s="21">
        <f t="shared" si="96"/>
        <v>-4.8899755501222494E-3</v>
      </c>
      <c r="L183" s="22">
        <f>IF(ISNUMBER(J183), $B199 * K183, "")</f>
        <v>-488.99755501222495</v>
      </c>
      <c r="M183" s="30">
        <v>406</v>
      </c>
      <c r="N183" s="21">
        <f t="shared" si="97"/>
        <v>-7.3349633251833741E-3</v>
      </c>
      <c r="O183" s="22">
        <f>IF(ISNUMBER(M183), $B199 * N183, "")</f>
        <v>-733.49633251833745</v>
      </c>
      <c r="Q183" s="216"/>
      <c r="R183" s="216"/>
      <c r="S183" s="216"/>
    </row>
    <row r="184" spans="1:19" ht="17.25" thickBot="1">
      <c r="A184" s="125" t="s">
        <v>243</v>
      </c>
      <c r="B184" s="129">
        <v>369</v>
      </c>
      <c r="C184" s="80">
        <v>-3.1496062999999998E-2</v>
      </c>
      <c r="D184" s="106">
        <v>363</v>
      </c>
      <c r="E184" s="107">
        <f>IF(ISNUMBER(D184), (D184 - $B184) / $B184, "")</f>
        <v>-1.6260162601626018E-2</v>
      </c>
      <c r="F184" s="108">
        <f>IF(ISNUMBER(D184), $B199 * E184, "")</f>
        <v>-1626.0162601626018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367</v>
      </c>
      <c r="K184" s="107">
        <f>IF(ISNUMBER(J184), (J184 - $B184) / $B184, "")</f>
        <v>-5.4200542005420054E-3</v>
      </c>
      <c r="L184" s="108">
        <f>IF(ISNUMBER(J184), $B199 * K184, "")</f>
        <v>-542.0054200542005</v>
      </c>
      <c r="M184" s="109">
        <v>369</v>
      </c>
      <c r="N184" s="107">
        <f>IF(ISNUMBER(M184), (M184 - $B184) / $B184, "")</f>
        <v>0</v>
      </c>
      <c r="O184" s="108">
        <f>IF(ISNUMBER(M184), $B199 * N184, "")</f>
        <v>0</v>
      </c>
      <c r="Q184" s="216"/>
      <c r="R184" s="216"/>
      <c r="S184" s="216"/>
    </row>
    <row r="185" spans="1:19" ht="17.25" thickBot="1">
      <c r="A185" s="125" t="s">
        <v>172</v>
      </c>
      <c r="B185" s="126">
        <v>1830</v>
      </c>
      <c r="C185" s="77">
        <v>-3.1746031700000003E-2</v>
      </c>
      <c r="D185" s="15">
        <v>1970</v>
      </c>
      <c r="E185" s="32">
        <f t="shared" ref="E185:E188" si="98">IF(ISNUMBER(D185), (D185 - $B185) / $B185, "")</f>
        <v>7.650273224043716E-2</v>
      </c>
      <c r="F185" s="18">
        <f>IF(ISNUMBER(D185), $B199 * E185, "")</f>
        <v>7650.2732240437163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1985</v>
      </c>
      <c r="K185" s="32">
        <f t="shared" ref="K185:K188" si="100">IF(ISNUMBER(J185), (J185 - $B185) / $B185, "")</f>
        <v>8.4699453551912565E-2</v>
      </c>
      <c r="L185" s="18">
        <f>IF(ISNUMBER(J185), $B199 * K185, "")</f>
        <v>8469.9453551912557</v>
      </c>
      <c r="M185" s="31">
        <v>1955</v>
      </c>
      <c r="N185" s="32">
        <f t="shared" ref="N185:N188" si="101">IF(ISNUMBER(M185), (M185 - $B185) / $B185, "")</f>
        <v>6.8306010928961755E-2</v>
      </c>
      <c r="O185" s="18">
        <f>IF(ISNUMBER(M185), $B199 * N185, "")</f>
        <v>6830.6010928961759</v>
      </c>
      <c r="Q185" s="216"/>
      <c r="R185" s="216"/>
      <c r="S185" s="216"/>
    </row>
    <row r="186" spans="1:19" ht="17.25" thickBot="1">
      <c r="A186" s="125" t="s">
        <v>192</v>
      </c>
      <c r="B186" s="126">
        <v>180</v>
      </c>
      <c r="C186" s="77">
        <v>-3.2258064500000003E-2</v>
      </c>
      <c r="D186" s="15">
        <v>182</v>
      </c>
      <c r="E186" s="32">
        <f t="shared" si="98"/>
        <v>1.1111111111111112E-2</v>
      </c>
      <c r="F186" s="18">
        <f>IF(ISNUMBER(D186), $B199 * E186, "")</f>
        <v>1111.1111111111111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184</v>
      </c>
      <c r="K186" s="32">
        <f t="shared" si="100"/>
        <v>2.2222222222222223E-2</v>
      </c>
      <c r="L186" s="18">
        <f>IF(ISNUMBER(J186), $B199 * K186, "")</f>
        <v>2222.2222222222222</v>
      </c>
      <c r="M186" s="31">
        <v>184</v>
      </c>
      <c r="N186" s="32">
        <f t="shared" si="101"/>
        <v>2.2222222222222223E-2</v>
      </c>
      <c r="O186" s="18">
        <f>IF(ISNUMBER(M186), $B199 * N186, "")</f>
        <v>2222.2222222222222</v>
      </c>
      <c r="Q186" s="216"/>
      <c r="R186" s="216"/>
      <c r="S186" s="216"/>
    </row>
    <row r="187" spans="1:19" ht="17.25" thickBot="1">
      <c r="A187" s="125" t="s">
        <v>186</v>
      </c>
      <c r="B187" s="126">
        <v>6030</v>
      </c>
      <c r="C187" s="77">
        <v>-3.2878909400000003E-2</v>
      </c>
      <c r="D187" s="15">
        <v>6410</v>
      </c>
      <c r="E187" s="32">
        <f t="shared" si="98"/>
        <v>6.3018242122719739E-2</v>
      </c>
      <c r="F187" s="18">
        <f>IF(ISNUMBER(D187), $B199 * E187, "")</f>
        <v>6301.8242122719739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6720</v>
      </c>
      <c r="K187" s="32">
        <f t="shared" si="100"/>
        <v>0.11442786069651742</v>
      </c>
      <c r="L187" s="18">
        <f>IF(ISNUMBER(J187), $B199 * K187, "")</f>
        <v>11442.786069651742</v>
      </c>
      <c r="M187" s="31">
        <v>6435</v>
      </c>
      <c r="N187" s="32">
        <f t="shared" si="101"/>
        <v>6.7164179104477612E-2</v>
      </c>
      <c r="O187" s="18">
        <f>IF(ISNUMBER(M187), $B199 * N187, "")</f>
        <v>6716.4179104477607</v>
      </c>
      <c r="Q187" s="33"/>
      <c r="R187" s="33"/>
    </row>
    <row r="188" spans="1:19" ht="17.25" thickBot="1">
      <c r="A188" s="130" t="s">
        <v>164</v>
      </c>
      <c r="B188" s="131">
        <v>232</v>
      </c>
      <c r="C188" s="79">
        <v>-3.3333333299999997E-2</v>
      </c>
      <c r="D188" s="24">
        <v>232</v>
      </c>
      <c r="E188" s="25">
        <f t="shared" si="98"/>
        <v>0</v>
      </c>
      <c r="F188" s="104">
        <f>IF(ISNUMBER(D188), $B199 * E188, "")</f>
        <v>0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238</v>
      </c>
      <c r="K188" s="25">
        <f t="shared" si="100"/>
        <v>2.5862068965517241E-2</v>
      </c>
      <c r="L188" s="104">
        <f>IF(ISNUMBER(J188), $B199 * K188, "")</f>
        <v>2586.2068965517242</v>
      </c>
      <c r="M188" s="102">
        <v>241</v>
      </c>
      <c r="N188" s="25">
        <f t="shared" si="101"/>
        <v>3.8793103448275863E-2</v>
      </c>
      <c r="O188" s="104">
        <f>IF(ISNUMBER(M188), $B199 * N188, "")</f>
        <v>3879.3103448275865</v>
      </c>
      <c r="Q188" s="217"/>
      <c r="R188" s="218"/>
      <c r="S188" s="219"/>
    </row>
    <row r="189" spans="1:19">
      <c r="A189" s="123" t="s">
        <v>54</v>
      </c>
      <c r="B189" s="124">
        <v>200</v>
      </c>
      <c r="C189" s="76">
        <v>-3.3816425099999999E-2</v>
      </c>
      <c r="D189" s="13">
        <v>200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201</v>
      </c>
      <c r="K189" s="14">
        <f>IF(ISNUMBER(J189), (J189 - $B189) / $B189, "")</f>
        <v>5.0000000000000001E-3</v>
      </c>
      <c r="L189" s="16">
        <f>IF(ISNUMBER(J189), $B199 * K189, "")</f>
        <v>500</v>
      </c>
      <c r="M189" s="29">
        <v>202</v>
      </c>
      <c r="N189" s="14">
        <f>IF(ISNUMBER(M189), (M189 - $B189) / $B189, "")</f>
        <v>0.01</v>
      </c>
      <c r="O189" s="16">
        <f>IF(ISNUMBER(M189), $B199 * N189, "")</f>
        <v>1000</v>
      </c>
      <c r="Q189" s="220"/>
      <c r="R189" s="221"/>
      <c r="S189" s="222"/>
    </row>
    <row r="190" spans="1:19" ht="17.25" thickBot="1">
      <c r="A190" s="125" t="s">
        <v>180</v>
      </c>
      <c r="B190" s="126">
        <v>7710</v>
      </c>
      <c r="C190" s="77">
        <v>-3.4439574200000003E-2</v>
      </c>
      <c r="D190" s="15">
        <v>7655</v>
      </c>
      <c r="E190" s="32">
        <f t="shared" ref="E190:E193" si="102">IF(ISNUMBER(D190), (D190 - $B190) / $B190, "")</f>
        <v>-7.133592736705577E-3</v>
      </c>
      <c r="F190" s="18">
        <f>IF(ISNUMBER(D190), $B199 * E190, "")</f>
        <v>-713.35927367055774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7730</v>
      </c>
      <c r="K190" s="32">
        <f t="shared" ref="K190:K193" si="104">IF(ISNUMBER(J190), (J190 - $B190) / $B190, "")</f>
        <v>2.5940337224383916E-3</v>
      </c>
      <c r="L190" s="18">
        <f>IF(ISNUMBER(J190), $B199 * K190, "")</f>
        <v>259.40337224383916</v>
      </c>
      <c r="M190" s="31">
        <v>7875</v>
      </c>
      <c r="N190" s="32">
        <f t="shared" ref="N190:N193" si="105">IF(ISNUMBER(M190), (M190 - $B190) / $B190, "")</f>
        <v>2.1400778210116732E-2</v>
      </c>
      <c r="O190" s="18">
        <f>IF(ISNUMBER(M190), $B199 * N190, "")</f>
        <v>2140.0778210116732</v>
      </c>
      <c r="Q190" s="223"/>
      <c r="R190" s="224"/>
      <c r="S190" s="225"/>
    </row>
    <row r="191" spans="1:19" ht="17.25" thickBot="1">
      <c r="A191" s="125" t="s">
        <v>200</v>
      </c>
      <c r="B191" s="126">
        <v>111</v>
      </c>
      <c r="C191" s="77">
        <v>-3.4782608700000002E-2</v>
      </c>
      <c r="D191" s="15">
        <v>107</v>
      </c>
      <c r="E191" s="32">
        <f t="shared" si="102"/>
        <v>-3.6036036036036036E-2</v>
      </c>
      <c r="F191" s="18">
        <f>IF(ISNUMBER(D191), $B199 * E191, "")</f>
        <v>-3603.6036036036035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110</v>
      </c>
      <c r="K191" s="32">
        <f t="shared" si="104"/>
        <v>-9.0090090090090089E-3</v>
      </c>
      <c r="L191" s="18">
        <f>IF(ISNUMBER(J191), $B199 * K191, "")</f>
        <v>-900.90090090090087</v>
      </c>
      <c r="M191" s="31">
        <v>113</v>
      </c>
      <c r="N191" s="32">
        <f t="shared" si="105"/>
        <v>1.8018018018018018E-2</v>
      </c>
      <c r="O191" s="18">
        <f>IF(ISNUMBER(M191), $B199 * N191, "")</f>
        <v>1801.8018018018017</v>
      </c>
      <c r="Q191" s="216"/>
      <c r="R191" s="216"/>
      <c r="S191" s="216"/>
    </row>
    <row r="192" spans="1:19" ht="17.25" thickBot="1">
      <c r="A192" s="125" t="s">
        <v>106</v>
      </c>
      <c r="B192" s="126">
        <v>30970</v>
      </c>
      <c r="C192" s="77">
        <v>-3.7899968899999997E-2</v>
      </c>
      <c r="D192" s="15">
        <v>30420</v>
      </c>
      <c r="E192" s="32">
        <f t="shared" si="102"/>
        <v>-1.7759121730707136E-2</v>
      </c>
      <c r="F192" s="18">
        <f>IF(ISNUMBER(D192), $B199 * E192, "")</f>
        <v>-1775.9121730707136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30590</v>
      </c>
      <c r="K192" s="32">
        <f t="shared" si="104"/>
        <v>-1.2269938650306749E-2</v>
      </c>
      <c r="L192" s="18">
        <f>IF(ISNUMBER(J192), $B199 * K192, "")</f>
        <v>-1226.9938650306749</v>
      </c>
      <c r="M192" s="31">
        <v>30950</v>
      </c>
      <c r="N192" s="32">
        <f t="shared" si="105"/>
        <v>-6.4578624475298673E-4</v>
      </c>
      <c r="O192" s="18">
        <f>IF(ISNUMBER(M192), $B199 * N192, "")</f>
        <v>-64.578624475298668</v>
      </c>
      <c r="Q192" s="226"/>
      <c r="R192" s="226"/>
      <c r="S192" s="226"/>
    </row>
    <row r="193" spans="1:19" ht="17.25" thickBot="1">
      <c r="A193" s="127" t="s">
        <v>228</v>
      </c>
      <c r="B193" s="128">
        <v>298</v>
      </c>
      <c r="C193" s="78">
        <v>-3.8709677400000003E-2</v>
      </c>
      <c r="D193" s="20">
        <v>290</v>
      </c>
      <c r="E193" s="21">
        <f t="shared" si="102"/>
        <v>-2.6845637583892617E-2</v>
      </c>
      <c r="F193" s="22">
        <f>IF(ISNUMBER(D193), $B199 * E193, "")</f>
        <v>-2684.5637583892617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295</v>
      </c>
      <c r="K193" s="21">
        <f t="shared" si="104"/>
        <v>-1.0067114093959731E-2</v>
      </c>
      <c r="L193" s="22">
        <f>IF(ISNUMBER(J193), $B199 * K193, "")</f>
        <v>-1006.7114093959731</v>
      </c>
      <c r="M193" s="30">
        <v>299</v>
      </c>
      <c r="N193" s="21">
        <f t="shared" si="105"/>
        <v>3.3557046979865771E-3</v>
      </c>
      <c r="O193" s="22">
        <f>IF(ISNUMBER(M193), $B199 * N193, "")</f>
        <v>335.57046979865771</v>
      </c>
      <c r="Q193" s="226"/>
      <c r="R193" s="226"/>
      <c r="S193" s="226"/>
    </row>
    <row r="194" spans="1:19" ht="17.25" thickBot="1">
      <c r="A194" s="125" t="s">
        <v>124</v>
      </c>
      <c r="B194" s="129">
        <v>285</v>
      </c>
      <c r="C194" s="80">
        <v>-4.0404040400000001E-2</v>
      </c>
      <c r="D194" s="106">
        <v>276</v>
      </c>
      <c r="E194" s="107">
        <f>IF(ISNUMBER(D194), (D194 - $B194) / $B194, "")</f>
        <v>-3.1578947368421054E-2</v>
      </c>
      <c r="F194" s="108">
        <f>IF(ISNUMBER(D194), $B199 * E194, "")</f>
        <v>-3157.8947368421054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283</v>
      </c>
      <c r="K194" s="107">
        <f>IF(ISNUMBER(J194), (J194 - $B194) / $B194, "")</f>
        <v>-7.0175438596491229E-3</v>
      </c>
      <c r="L194" s="108">
        <f>IF(ISNUMBER(J194), $B199 * K194, "")</f>
        <v>-701.75438596491233</v>
      </c>
      <c r="M194" s="109">
        <v>286</v>
      </c>
      <c r="N194" s="107">
        <f>IF(ISNUMBER(M194), (M194 - $B194) / $B194, "")</f>
        <v>3.5087719298245615E-3</v>
      </c>
      <c r="O194" s="108">
        <f>IF(ISNUMBER(M194), $B199 * N194, "")</f>
        <v>350.87719298245617</v>
      </c>
      <c r="Q194" s="216"/>
      <c r="R194" s="216"/>
      <c r="S194" s="216"/>
    </row>
    <row r="195" spans="1:19" ht="17.25" thickBot="1">
      <c r="A195" s="125" t="s">
        <v>212</v>
      </c>
      <c r="B195" s="126">
        <v>1020</v>
      </c>
      <c r="C195" s="77">
        <v>-4.6728972000000001E-2</v>
      </c>
      <c r="D195" s="15">
        <v>999</v>
      </c>
      <c r="E195" s="32">
        <f t="shared" ref="E195:E198" si="106">IF(ISNUMBER(D195), (D195 - $B195) / $B195, "")</f>
        <v>-2.0588235294117647E-2</v>
      </c>
      <c r="F195" s="18">
        <f>IF(ISNUMBER(D195), $B199 * E195, "")</f>
        <v>-2058.8235294117649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1030</v>
      </c>
      <c r="K195" s="32">
        <f t="shared" ref="K195:K198" si="108">IF(ISNUMBER(J195), (J195 - $B195) / $B195, "")</f>
        <v>9.8039215686274508E-3</v>
      </c>
      <c r="L195" s="18">
        <f>IF(ISNUMBER(J195), $B199 * K195, "")</f>
        <v>980.39215686274508</v>
      </c>
      <c r="M195" s="31">
        <v>1040</v>
      </c>
      <c r="N195" s="32">
        <f t="shared" ref="N195:N198" si="109">IF(ISNUMBER(M195), (M195 - $B195) / $B195, "")</f>
        <v>1.9607843137254902E-2</v>
      </c>
      <c r="O195" s="18">
        <f>IF(ISNUMBER(M195), $B199 * N195, "")</f>
        <v>1960.7843137254902</v>
      </c>
      <c r="Q195" s="216"/>
      <c r="R195" s="216"/>
      <c r="S195" s="216"/>
    </row>
    <row r="196" spans="1:19" ht="17.25" thickBot="1">
      <c r="A196" s="125" t="s">
        <v>108</v>
      </c>
      <c r="B196" s="126">
        <v>1100</v>
      </c>
      <c r="C196" s="77">
        <v>-4.7619047599999999E-2</v>
      </c>
      <c r="D196" s="15">
        <v>1055</v>
      </c>
      <c r="E196" s="32">
        <f t="shared" si="106"/>
        <v>-4.0909090909090909E-2</v>
      </c>
      <c r="F196" s="18">
        <f>IF(ISNUMBER(D196), $B199 * E196, "")</f>
        <v>-4090.909090909091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1090</v>
      </c>
      <c r="K196" s="32">
        <f t="shared" si="108"/>
        <v>-9.0909090909090905E-3</v>
      </c>
      <c r="L196" s="18">
        <f>IF(ISNUMBER(J196), $B199 * K196, "")</f>
        <v>-909.09090909090901</v>
      </c>
      <c r="M196" s="31">
        <v>1085</v>
      </c>
      <c r="N196" s="32">
        <f t="shared" si="109"/>
        <v>-1.3636363636363636E-2</v>
      </c>
      <c r="O196" s="18">
        <f>IF(ISNUMBER(M196), $B199 * N196, "")</f>
        <v>-1363.6363636363635</v>
      </c>
      <c r="Q196" s="216"/>
      <c r="R196" s="216"/>
      <c r="S196" s="216"/>
    </row>
    <row r="197" spans="1:19">
      <c r="A197" s="125" t="s">
        <v>158</v>
      </c>
      <c r="B197" s="126">
        <v>16790</v>
      </c>
      <c r="C197" s="77">
        <v>-4.9263873200000002E-2</v>
      </c>
      <c r="D197" s="15">
        <v>16580</v>
      </c>
      <c r="E197" s="32">
        <f t="shared" si="106"/>
        <v>-1.2507444907683145E-2</v>
      </c>
      <c r="F197" s="18">
        <f>IF(ISNUMBER(D197), $B199 * E197, "")</f>
        <v>-1250.7444907683146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16830</v>
      </c>
      <c r="K197" s="32">
        <f t="shared" si="108"/>
        <v>2.3823704586063135E-3</v>
      </c>
      <c r="L197" s="18">
        <f>IF(ISNUMBER(J197), $B199 * K197, "")</f>
        <v>238.23704586063135</v>
      </c>
      <c r="M197" s="31">
        <v>16940</v>
      </c>
      <c r="N197" s="32">
        <f t="shared" si="109"/>
        <v>8.9338892197736754E-3</v>
      </c>
      <c r="O197" s="18">
        <f>IF(ISNUMBER(M197), $B199 * N197, "")</f>
        <v>893.38892197736754</v>
      </c>
      <c r="Q197" s="205"/>
      <c r="R197" s="206"/>
      <c r="S197" s="207"/>
    </row>
    <row r="198" spans="1:19" ht="17.25" thickBot="1">
      <c r="A198" s="130" t="s">
        <v>84</v>
      </c>
      <c r="B198" s="131">
        <v>4720</v>
      </c>
      <c r="C198" s="79">
        <v>-5.03018109E-2</v>
      </c>
      <c r="D198" s="24">
        <v>4550</v>
      </c>
      <c r="E198" s="25">
        <f t="shared" si="106"/>
        <v>-3.6016949152542374E-2</v>
      </c>
      <c r="F198" s="104">
        <f>IF(ISNUMBER(D198), $B199 * E198, "")</f>
        <v>-3601.6949152542375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4600</v>
      </c>
      <c r="K198" s="25">
        <f t="shared" si="108"/>
        <v>-2.5423728813559324E-2</v>
      </c>
      <c r="L198" s="104">
        <f>IF(ISNUMBER(J198), $B199 * K198, "")</f>
        <v>-2542.3728813559323</v>
      </c>
      <c r="M198" s="102">
        <v>4795</v>
      </c>
      <c r="N198" s="25">
        <f t="shared" si="109"/>
        <v>1.5889830508474576E-2</v>
      </c>
      <c r="O198" s="104">
        <f>IF(ISNUMBER(M198), $B199 * N198, "")</f>
        <v>1588.9830508474577</v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-2.2364490714122062E-3</v>
      </c>
      <c r="F199" s="28">
        <f>SUM(F179:F198)</f>
        <v>-4472.898142824416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1.6924422925166476E-2</v>
      </c>
      <c r="L199" s="28">
        <f>SUM(L179:L198)</f>
        <v>33848.845850332946</v>
      </c>
      <c r="M199" s="26" t="s">
        <v>272</v>
      </c>
      <c r="N199" s="27">
        <f>IF(COUNT(N179:N198), SUM(N179:N198) / COUNT(N179:N198), 0)</f>
        <v>2.0962944785416611E-2</v>
      </c>
      <c r="O199" s="28">
        <f>SUM(O179:O198)</f>
        <v>41925.889570833235</v>
      </c>
      <c r="Q199" s="211"/>
      <c r="R199" s="212"/>
      <c r="S199" s="21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553C-2925-4D14-9FDD-D64564C68CEB}">
  <sheetPr codeName="Sheet18"/>
  <dimension ref="A1:S199"/>
  <sheetViews>
    <sheetView tabSelected="1" topLeftCell="A33" zoomScaleNormal="100" workbookViewId="0">
      <selection activeCell="G54" sqref="G5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7" t="s">
        <v>0</v>
      </c>
      <c r="B1" s="228"/>
      <c r="C1" s="228"/>
      <c r="D1" s="228"/>
      <c r="E1" s="228"/>
      <c r="F1" s="229"/>
      <c r="G1" s="258">
        <v>44389</v>
      </c>
      <c r="H1" s="259"/>
      <c r="I1" s="260"/>
      <c r="J1" s="227" t="s">
        <v>1</v>
      </c>
      <c r="K1" s="228"/>
      <c r="L1" s="228"/>
      <c r="M1" s="228"/>
      <c r="N1" s="228"/>
      <c r="O1" s="229"/>
      <c r="Q1" s="227" t="s">
        <v>2</v>
      </c>
      <c r="R1" s="229"/>
    </row>
    <row r="2" spans="1:19" ht="17.25" customHeight="1">
      <c r="A2" s="117" t="s">
        <v>3</v>
      </c>
      <c r="B2" s="261" t="s">
        <v>8</v>
      </c>
      <c r="C2" s="262"/>
      <c r="D2" s="262"/>
      <c r="E2" s="262"/>
      <c r="F2" s="263"/>
      <c r="G2" s="255" t="s">
        <v>46</v>
      </c>
      <c r="H2" s="256"/>
      <c r="I2" s="257"/>
      <c r="J2" s="1" t="s">
        <v>3</v>
      </c>
      <c r="K2" s="261" t="s">
        <v>321</v>
      </c>
      <c r="L2" s="262"/>
      <c r="M2" s="262"/>
      <c r="N2" s="262"/>
      <c r="O2" s="263"/>
      <c r="Q2" s="2" t="s">
        <v>6</v>
      </c>
      <c r="R2" s="3">
        <v>0.375</v>
      </c>
    </row>
    <row r="3" spans="1:19" ht="17.25" customHeight="1" thickBot="1">
      <c r="A3" s="118" t="s">
        <v>7</v>
      </c>
      <c r="B3" s="252" t="s">
        <v>329</v>
      </c>
      <c r="C3" s="253"/>
      <c r="D3" s="253"/>
      <c r="E3" s="253"/>
      <c r="F3" s="254"/>
      <c r="G3" s="24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116,111 KRW (5.81%)</v>
      </c>
      <c r="H3" s="249"/>
      <c r="I3" s="250"/>
      <c r="J3" s="4" t="s">
        <v>7</v>
      </c>
      <c r="K3" s="252" t="s">
        <v>322</v>
      </c>
      <c r="L3" s="253"/>
      <c r="M3" s="253"/>
      <c r="N3" s="253"/>
      <c r="O3" s="25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52" t="s">
        <v>16</v>
      </c>
      <c r="C4" s="253"/>
      <c r="D4" s="253"/>
      <c r="E4" s="253"/>
      <c r="F4" s="254"/>
      <c r="G4" s="255" t="s">
        <v>44</v>
      </c>
      <c r="H4" s="256"/>
      <c r="I4" s="257"/>
      <c r="J4" s="4" t="s">
        <v>11</v>
      </c>
      <c r="K4" s="252" t="s">
        <v>323</v>
      </c>
      <c r="L4" s="253"/>
      <c r="M4" s="253"/>
      <c r="N4" s="253"/>
      <c r="O4" s="25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52" t="s">
        <v>320</v>
      </c>
      <c r="C5" s="253"/>
      <c r="D5" s="253"/>
      <c r="E5" s="253"/>
      <c r="F5" s="254"/>
      <c r="G5" s="24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5,614 KRW (0.28%)</v>
      </c>
      <c r="H5" s="249"/>
      <c r="I5" s="250"/>
      <c r="J5" s="4" t="s">
        <v>15</v>
      </c>
      <c r="K5" s="252" t="s">
        <v>324</v>
      </c>
      <c r="L5" s="253"/>
      <c r="M5" s="253"/>
      <c r="N5" s="253"/>
      <c r="O5" s="254"/>
    </row>
    <row r="6" spans="1:19">
      <c r="A6" s="118" t="s">
        <v>18</v>
      </c>
      <c r="B6" s="252"/>
      <c r="C6" s="253"/>
      <c r="D6" s="253"/>
      <c r="E6" s="253"/>
      <c r="F6" s="254"/>
      <c r="G6" s="255" t="s">
        <v>45</v>
      </c>
      <c r="H6" s="256"/>
      <c r="I6" s="257"/>
      <c r="J6" s="4" t="s">
        <v>18</v>
      </c>
      <c r="K6" s="252" t="s">
        <v>325</v>
      </c>
      <c r="L6" s="253"/>
      <c r="M6" s="253"/>
      <c r="N6" s="253"/>
      <c r="O6" s="254"/>
    </row>
    <row r="7" spans="1:19" ht="17.25" thickBot="1">
      <c r="A7" s="118" t="s">
        <v>21</v>
      </c>
      <c r="B7" s="252"/>
      <c r="C7" s="253"/>
      <c r="D7" s="253"/>
      <c r="E7" s="253"/>
      <c r="F7" s="254"/>
      <c r="G7" s="24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20,774 KRW (1.04%)</v>
      </c>
      <c r="H7" s="249"/>
      <c r="I7" s="250"/>
      <c r="J7" s="4" t="s">
        <v>21</v>
      </c>
      <c r="K7" s="252" t="s">
        <v>326</v>
      </c>
      <c r="L7" s="253"/>
      <c r="M7" s="253"/>
      <c r="N7" s="253"/>
      <c r="O7" s="254"/>
    </row>
    <row r="8" spans="1:19" ht="17.25" thickBot="1">
      <c r="A8" s="118" t="s">
        <v>24</v>
      </c>
      <c r="B8" s="252"/>
      <c r="C8" s="253"/>
      <c r="D8" s="253"/>
      <c r="E8" s="253"/>
      <c r="F8" s="254"/>
      <c r="G8" s="255" t="s">
        <v>256</v>
      </c>
      <c r="H8" s="256"/>
      <c r="I8" s="257"/>
      <c r="J8" s="4" t="s">
        <v>24</v>
      </c>
      <c r="K8" s="252"/>
      <c r="L8" s="253"/>
      <c r="M8" s="253"/>
      <c r="N8" s="253"/>
      <c r="O8" s="254"/>
      <c r="Q8" s="227" t="s">
        <v>27</v>
      </c>
      <c r="R8" s="229"/>
    </row>
    <row r="9" spans="1:19" ht="17.25" thickBot="1">
      <c r="A9" s="118" t="s">
        <v>28</v>
      </c>
      <c r="B9" s="252"/>
      <c r="C9" s="253"/>
      <c r="D9" s="253"/>
      <c r="E9" s="253"/>
      <c r="F9" s="254"/>
      <c r="G9" s="24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-39,077 KRW (-1.95%)</v>
      </c>
      <c r="H9" s="249"/>
      <c r="I9" s="250"/>
      <c r="J9" s="4" t="s">
        <v>28</v>
      </c>
      <c r="K9" s="252"/>
      <c r="L9" s="253"/>
      <c r="M9" s="253"/>
      <c r="N9" s="253"/>
      <c r="O9" s="254"/>
      <c r="Q9" s="2" t="s">
        <v>29</v>
      </c>
      <c r="R9" s="6">
        <v>10</v>
      </c>
    </row>
    <row r="10" spans="1:19">
      <c r="A10" s="118" t="s">
        <v>30</v>
      </c>
      <c r="B10" s="252"/>
      <c r="C10" s="253"/>
      <c r="D10" s="253"/>
      <c r="E10" s="253"/>
      <c r="F10" s="254"/>
      <c r="G10" s="255" t="s">
        <v>47</v>
      </c>
      <c r="H10" s="256"/>
      <c r="I10" s="257"/>
      <c r="J10" s="4" t="s">
        <v>30</v>
      </c>
      <c r="K10" s="252" t="s">
        <v>327</v>
      </c>
      <c r="L10" s="253"/>
      <c r="M10" s="253"/>
      <c r="N10" s="253"/>
      <c r="O10" s="254"/>
      <c r="Q10" s="2" t="s">
        <v>31</v>
      </c>
      <c r="R10" s="6">
        <v>100</v>
      </c>
    </row>
    <row r="11" spans="1:19" ht="17.25" thickBot="1">
      <c r="A11" s="119" t="s">
        <v>32</v>
      </c>
      <c r="B11" s="245" t="s">
        <v>328</v>
      </c>
      <c r="C11" s="246"/>
      <c r="D11" s="246"/>
      <c r="E11" s="246"/>
      <c r="F11" s="247"/>
      <c r="G11" s="24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9"/>
      <c r="I11" s="250"/>
      <c r="J11" s="7" t="s">
        <v>32</v>
      </c>
      <c r="K11" s="245" t="s">
        <v>319</v>
      </c>
      <c r="L11" s="246"/>
      <c r="M11" s="246"/>
      <c r="N11" s="246"/>
      <c r="O11" s="247"/>
      <c r="Q11" s="65" t="s">
        <v>33</v>
      </c>
      <c r="R11" s="8">
        <v>1000</v>
      </c>
    </row>
    <row r="12" spans="1:19" ht="17.25" thickBot="1"/>
    <row r="13" spans="1:19" ht="17.25" customHeight="1" thickBot="1">
      <c r="A13" s="227" t="s">
        <v>34</v>
      </c>
      <c r="B13" s="228"/>
      <c r="C13" s="228"/>
      <c r="D13" s="228"/>
      <c r="E13" s="228"/>
      <c r="F13" s="228"/>
      <c r="G13" s="228"/>
      <c r="H13" s="228"/>
      <c r="I13" s="228"/>
      <c r="J13" s="228"/>
      <c r="K13" s="228"/>
      <c r="L13" s="228"/>
      <c r="M13" s="228"/>
      <c r="N13" s="228"/>
      <c r="O13" s="229"/>
      <c r="Q13" s="226"/>
      <c r="R13" s="226"/>
      <c r="S13" s="226"/>
    </row>
    <row r="14" spans="1:19" ht="17.25" customHeight="1" thickBot="1">
      <c r="A14" s="201" t="s">
        <v>35</v>
      </c>
      <c r="B14" s="227" t="s">
        <v>36</v>
      </c>
      <c r="C14" s="229"/>
      <c r="D14" s="227" t="s">
        <v>37</v>
      </c>
      <c r="E14" s="228"/>
      <c r="F14" s="229"/>
      <c r="G14" s="230">
        <f>_xlfn.IFNA(VLOOKUP(B14, 현재가테이블!$B$2:$D$200, 2, FALSE), "-")</f>
        <v>39516000</v>
      </c>
      <c r="H14" s="231"/>
      <c r="I14" s="232"/>
      <c r="J14" s="227" t="s">
        <v>38</v>
      </c>
      <c r="K14" s="228"/>
      <c r="L14" s="229"/>
      <c r="M14" s="233">
        <f>_xlfn.IFNA(VLOOKUP(B14, 현재가테이블!$B$2:$D$200, 3, FALSE), "-")</f>
        <v>-1.6868189299999999E-2</v>
      </c>
      <c r="N14" s="234"/>
      <c r="O14" s="235"/>
      <c r="Q14" s="226"/>
      <c r="R14" s="226"/>
      <c r="S14" s="226"/>
    </row>
    <row r="15" spans="1:19" ht="17.25" customHeight="1" thickBot="1">
      <c r="A15" s="264" t="s">
        <v>39</v>
      </c>
      <c r="B15" s="265" t="str">
        <f>TEXT($G$1, "[$-ko-KR]yyyy-mm-dd(ddd) ") &amp; "오전 00:00"</f>
        <v>2021-07-12(월) 오전 00:00</v>
      </c>
      <c r="C15" s="266"/>
      <c r="D15" s="240" t="str">
        <f>TEXT($G$1, "[$-ko-KR]yyyy-mm-dd(ddd) ") &amp; "오후 14:00"</f>
        <v>2021-07-12(월) 오후 14:00</v>
      </c>
      <c r="E15" s="241"/>
      <c r="F15" s="242"/>
      <c r="G15" s="240" t="str">
        <f>TEXT($G$1, "[$-ko-KR]yyyy-mm-dd(ddd) ") &amp; "오후 19:00"</f>
        <v>2021-07-12(월) 오후 19:00</v>
      </c>
      <c r="H15" s="241"/>
      <c r="I15" s="242"/>
      <c r="J15" s="240" t="str">
        <f>TEXT($G$1, "[$-ko-KR]yyyy-mm-dd(ddd) ") &amp; "오후 21:00"</f>
        <v>2021-07-12(월) 오후 21:00</v>
      </c>
      <c r="K15" s="241"/>
      <c r="L15" s="242"/>
      <c r="M15" s="240" t="str">
        <f>TEXT($G$1+1, "[$-ko-KR]yyyy-mm-dd(ddd) ") &amp; "오전 00:00"</f>
        <v>2021-07-13(화) 오전 00:00</v>
      </c>
      <c r="N15" s="241"/>
      <c r="O15" s="242"/>
      <c r="Q15" s="226"/>
      <c r="R15" s="226"/>
      <c r="S15" s="226"/>
    </row>
    <row r="16" spans="1:19" ht="17.25" customHeight="1" thickBot="1">
      <c r="A16" s="26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6"/>
      <c r="R16" s="216"/>
      <c r="S16" s="21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6"/>
      <c r="R17" s="226"/>
      <c r="S17" s="22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6"/>
      <c r="R18" s="226"/>
      <c r="S18" s="22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6"/>
      <c r="R19" s="216"/>
      <c r="S19" s="21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6"/>
      <c r="R20" s="216"/>
      <c r="S20" s="21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6"/>
      <c r="R21" s="216"/>
      <c r="S21" s="21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6"/>
      <c r="R22" s="216"/>
      <c r="S22" s="21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6"/>
      <c r="R23" s="216"/>
      <c r="S23" s="21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6"/>
      <c r="R24" s="216"/>
      <c r="S24" s="21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17"/>
      <c r="R26" s="218"/>
      <c r="S26" s="21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0"/>
      <c r="R27" s="221"/>
      <c r="S27" s="22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23"/>
      <c r="R28" s="224"/>
      <c r="S28" s="22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6"/>
      <c r="R29" s="216"/>
      <c r="S29" s="21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6"/>
      <c r="R30" s="226"/>
      <c r="S30" s="22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6"/>
      <c r="R31" s="226"/>
      <c r="S31" s="22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6"/>
      <c r="R32" s="216"/>
      <c r="S32" s="21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6"/>
      <c r="R33" s="216"/>
      <c r="S33" s="21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6"/>
      <c r="R34" s="216"/>
      <c r="S34" s="21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05"/>
      <c r="R35" s="206"/>
      <c r="S35" s="20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08"/>
      <c r="R36" s="209"/>
      <c r="S36" s="210"/>
    </row>
    <row r="37" spans="1:19" ht="17.25" customHeight="1" thickBot="1">
      <c r="A37" s="132" t="s">
        <v>42</v>
      </c>
      <c r="B37" s="269">
        <v>100000</v>
      </c>
      <c r="C37" s="27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11"/>
      <c r="R37" s="212"/>
      <c r="S37" s="213"/>
    </row>
    <row r="38" spans="1:19" ht="17.25" customHeight="1"/>
    <row r="39" spans="1:19" ht="17.25" customHeight="1" thickBot="1"/>
    <row r="40" spans="1:19" ht="17.25" customHeight="1" thickBot="1">
      <c r="A40" s="227" t="s">
        <v>44</v>
      </c>
      <c r="B40" s="228"/>
      <c r="C40" s="228"/>
      <c r="D40" s="228"/>
      <c r="E40" s="228"/>
      <c r="F40" s="228"/>
      <c r="G40" s="228"/>
      <c r="H40" s="228"/>
      <c r="I40" s="228"/>
      <c r="J40" s="228"/>
      <c r="K40" s="228"/>
      <c r="L40" s="228"/>
      <c r="M40" s="228"/>
      <c r="N40" s="228"/>
      <c r="O40" s="229"/>
      <c r="Q40" s="226"/>
      <c r="R40" s="226"/>
      <c r="S40" s="226"/>
    </row>
    <row r="41" spans="1:19" ht="17.25" customHeight="1" thickBot="1">
      <c r="A41" s="201" t="s">
        <v>268</v>
      </c>
      <c r="B41" s="227" t="s">
        <v>49</v>
      </c>
      <c r="C41" s="229"/>
      <c r="D41" s="227" t="s">
        <v>58</v>
      </c>
      <c r="E41" s="228"/>
      <c r="F41" s="229"/>
      <c r="G41" s="230">
        <f>_xlfn.IFNA(VLOOKUP(B41, 현재가테이블!$B$2:$D$200, 2, FALSE), "-")</f>
        <v>39516000</v>
      </c>
      <c r="H41" s="231"/>
      <c r="I41" s="232"/>
      <c r="J41" s="227" t="s">
        <v>59</v>
      </c>
      <c r="K41" s="228"/>
      <c r="L41" s="229"/>
      <c r="M41" s="233">
        <f>_xlfn.IFNA(VLOOKUP(B41, 현재가테이블!$B$2:$D$200, 3, FALSE), "-")</f>
        <v>-1.6868189299999999E-2</v>
      </c>
      <c r="N41" s="234"/>
      <c r="O41" s="235"/>
      <c r="Q41" s="226"/>
      <c r="R41" s="226"/>
      <c r="S41" s="226"/>
    </row>
    <row r="42" spans="1:19" ht="17.25" customHeight="1" thickBot="1">
      <c r="A42" s="271" t="s">
        <v>55</v>
      </c>
      <c r="B42" s="267" t="str">
        <f>TEXT($G$1, "[$-ko-KR]yyyy-mm-dd(ddd) ") &amp; "오전 00:00"</f>
        <v>2021-07-12(월) 오전 00:00</v>
      </c>
      <c r="C42" s="268"/>
      <c r="D42" s="240" t="str">
        <f>TEXT($G$1, "[$-ko-KR]yyyy-mm-dd(ddd) ") &amp; "오후 14:00"</f>
        <v>2021-07-12(월) 오후 14:00</v>
      </c>
      <c r="E42" s="241"/>
      <c r="F42" s="242"/>
      <c r="G42" s="240" t="str">
        <f>TEXT($G$1, "[$-ko-KR]yyyy-mm-dd(ddd) ") &amp; "오후 19:00"</f>
        <v>2021-07-12(월) 오후 19:00</v>
      </c>
      <c r="H42" s="241"/>
      <c r="I42" s="242"/>
      <c r="J42" s="240" t="str">
        <f>TEXT($G$1, "[$-ko-KR]yyyy-mm-dd(ddd) ") &amp; "오후 21:00"</f>
        <v>2021-07-12(월) 오후 21:00</v>
      </c>
      <c r="K42" s="241"/>
      <c r="L42" s="242"/>
      <c r="M42" s="240" t="str">
        <f>TEXT($G$1+1, "[$-ko-KR]yyyy-mm-dd(ddd) ") &amp; "오전 00:00"</f>
        <v>2021-07-13(화) 오전 00:00</v>
      </c>
      <c r="N42" s="241"/>
      <c r="O42" s="242"/>
      <c r="Q42" s="226"/>
      <c r="R42" s="226"/>
      <c r="S42" s="226"/>
    </row>
    <row r="43" spans="1:19" ht="17.25" customHeight="1" thickBot="1">
      <c r="A43" s="272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202" t="s">
        <v>58</v>
      </c>
      <c r="H43" s="203" t="s">
        <v>269</v>
      </c>
      <c r="I43" s="20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6"/>
      <c r="R43" s="216"/>
      <c r="S43" s="216"/>
    </row>
    <row r="44" spans="1:19" ht="17.25" customHeight="1" thickBot="1">
      <c r="A44" s="123" t="s">
        <v>202</v>
      </c>
      <c r="B44" s="124">
        <v>57.1</v>
      </c>
      <c r="C44" s="76">
        <v>5.9369202199999999E-2</v>
      </c>
      <c r="D44" s="13">
        <v>57.8</v>
      </c>
      <c r="E44" s="14">
        <f>IF(ISNUMBER(D44), (D44 - $B44) / $B44, "")</f>
        <v>1.2259194395796773E-2</v>
      </c>
      <c r="F44" s="16">
        <f>IF(ISNUMBER(D44), $B64 * E44, "")</f>
        <v>1225.9194395796774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>
        <v>56.4</v>
      </c>
      <c r="K44" s="14">
        <f>IF(ISNUMBER(J44), (J44 - $B44) / $B44, "")</f>
        <v>-1.2259194395796896E-2</v>
      </c>
      <c r="L44" s="16">
        <f>IF(ISNUMBER(J44), $B64 * K44, "")</f>
        <v>-1225.9194395796897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6"/>
      <c r="R44" s="226"/>
      <c r="S44" s="226"/>
    </row>
    <row r="45" spans="1:19" ht="17.25" customHeight="1" thickBot="1">
      <c r="A45" s="125" t="s">
        <v>235</v>
      </c>
      <c r="B45" s="126">
        <v>54.7</v>
      </c>
      <c r="C45" s="77">
        <v>5.5984555999999998E-2</v>
      </c>
      <c r="D45" s="15">
        <v>57.5</v>
      </c>
      <c r="E45" s="32">
        <f t="shared" ref="E45:E48" si="14">IF(ISNUMBER(D45), (D45 - $B45) / $B45, "")</f>
        <v>5.118829981718459E-2</v>
      </c>
      <c r="F45" s="18">
        <f>IF(ISNUMBER(D45), $B64 * E45, "")</f>
        <v>5118.8299817184588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>
        <v>58.4</v>
      </c>
      <c r="K45" s="32">
        <f t="shared" ref="K45:K48" si="16">IF(ISNUMBER(J45), (J45 - $B45) / $B45, "")</f>
        <v>6.7641681901279629E-2</v>
      </c>
      <c r="L45" s="18">
        <f>IF(ISNUMBER(J45), $B64 * K45, "")</f>
        <v>6764.1681901279626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6"/>
      <c r="R45" s="226"/>
      <c r="S45" s="226"/>
    </row>
    <row r="46" spans="1:19" ht="17.25" customHeight="1" thickBot="1">
      <c r="A46" s="125" t="s">
        <v>162</v>
      </c>
      <c r="B46" s="126">
        <v>79.7</v>
      </c>
      <c r="C46" s="77">
        <v>4.3193717299999997E-2</v>
      </c>
      <c r="D46" s="15">
        <v>79.5</v>
      </c>
      <c r="E46" s="32">
        <f t="shared" si="14"/>
        <v>-2.5094102885822186E-3</v>
      </c>
      <c r="F46" s="18">
        <f>IF(ISNUMBER(D46), $B64 * E46, "")</f>
        <v>-250.94102885822187</v>
      </c>
      <c r="G46" s="31"/>
      <c r="H46" s="32" t="str">
        <f t="shared" si="15"/>
        <v/>
      </c>
      <c r="I46" s="101" t="str">
        <f>IF(ISNUMBER(G46), $B64 * H46, "")</f>
        <v/>
      </c>
      <c r="J46" s="15">
        <v>78.599999999999994</v>
      </c>
      <c r="K46" s="32">
        <f t="shared" si="16"/>
        <v>-1.3801756587202113E-2</v>
      </c>
      <c r="L46" s="18">
        <f>IF(ISNUMBER(J46), $B64 * K46, "")</f>
        <v>-1380.1756587202112</v>
      </c>
      <c r="M46" s="31"/>
      <c r="N46" s="32" t="str">
        <f t="shared" si="17"/>
        <v/>
      </c>
      <c r="O46" s="18" t="str">
        <f>IF(ISNUMBER(M46), $B64 * N46, "")</f>
        <v/>
      </c>
      <c r="Q46" s="216"/>
      <c r="R46" s="216"/>
      <c r="S46" s="216"/>
    </row>
    <row r="47" spans="1:19" ht="17.25" customHeight="1" thickBot="1">
      <c r="A47" s="125" t="s">
        <v>204</v>
      </c>
      <c r="B47" s="126">
        <v>12</v>
      </c>
      <c r="C47" s="77">
        <v>3.4482758600000003E-2</v>
      </c>
      <c r="D47" s="15">
        <v>13.1</v>
      </c>
      <c r="E47" s="32">
        <f t="shared" si="14"/>
        <v>9.1666666666666632E-2</v>
      </c>
      <c r="F47" s="18">
        <f>IF(ISNUMBER(D47), $B64 * E47, "")</f>
        <v>9166.6666666666624</v>
      </c>
      <c r="G47" s="31"/>
      <c r="H47" s="32" t="str">
        <f t="shared" si="15"/>
        <v/>
      </c>
      <c r="I47" s="101" t="str">
        <f>IF(ISNUMBER(G47), $B64 * H47, "")</f>
        <v/>
      </c>
      <c r="J47" s="15">
        <v>12.7</v>
      </c>
      <c r="K47" s="32">
        <f t="shared" si="16"/>
        <v>5.8333333333333272E-2</v>
      </c>
      <c r="L47" s="18">
        <f>IF(ISNUMBER(J47), $B64 * K47, "")</f>
        <v>5833.3333333333276</v>
      </c>
      <c r="M47" s="31"/>
      <c r="N47" s="32" t="str">
        <f t="shared" si="17"/>
        <v/>
      </c>
      <c r="O47" s="18" t="str">
        <f>IF(ISNUMBER(M47), $B64 * N47, "")</f>
        <v/>
      </c>
      <c r="Q47" s="216"/>
      <c r="R47" s="216"/>
      <c r="S47" s="216"/>
    </row>
    <row r="48" spans="1:19" ht="17.25" customHeight="1" thickBot="1">
      <c r="A48" s="127" t="s">
        <v>208</v>
      </c>
      <c r="B48" s="128">
        <v>9.76</v>
      </c>
      <c r="C48" s="78">
        <v>2.9535865000000001E-2</v>
      </c>
      <c r="D48" s="20">
        <v>9.57</v>
      </c>
      <c r="E48" s="21">
        <f t="shared" si="14"/>
        <v>-1.9467213114754047E-2</v>
      </c>
      <c r="F48" s="22">
        <f>IF(ISNUMBER(D48), $B64 * E48, "")</f>
        <v>-1946.7213114754047</v>
      </c>
      <c r="G48" s="30"/>
      <c r="H48" s="21" t="str">
        <f t="shared" si="15"/>
        <v/>
      </c>
      <c r="I48" s="105" t="str">
        <f>IF(ISNUMBER(G48), $B64 * H48, "")</f>
        <v/>
      </c>
      <c r="J48" s="20">
        <v>9.57</v>
      </c>
      <c r="K48" s="21">
        <f t="shared" si="16"/>
        <v>-1.9467213114754047E-2</v>
      </c>
      <c r="L48" s="22">
        <f>IF(ISNUMBER(J48), $B64 * K48, "")</f>
        <v>-1946.7213114754047</v>
      </c>
      <c r="M48" s="30"/>
      <c r="N48" s="21" t="str">
        <f t="shared" si="17"/>
        <v/>
      </c>
      <c r="O48" s="22" t="str">
        <f>IF(ISNUMBER(M48), $B64 * N48, "")</f>
        <v/>
      </c>
      <c r="Q48" s="216"/>
      <c r="R48" s="216"/>
      <c r="S48" s="216"/>
    </row>
    <row r="49" spans="1:19" ht="17.25" customHeight="1" thickBot="1">
      <c r="A49" s="125" t="s">
        <v>178</v>
      </c>
      <c r="B49" s="129">
        <v>14.3</v>
      </c>
      <c r="C49" s="80">
        <v>2.87769784E-2</v>
      </c>
      <c r="D49" s="106">
        <v>14.6</v>
      </c>
      <c r="E49" s="107">
        <f>IF(ISNUMBER(D49), (D49 - $B49) / $B49, "")</f>
        <v>2.0979020979020904E-2</v>
      </c>
      <c r="F49" s="108">
        <f>IF(ISNUMBER(D49), $B64 * E49, "")</f>
        <v>2097.9020979020902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>
        <v>14.4</v>
      </c>
      <c r="K49" s="107">
        <f>IF(ISNUMBER(J49), (J49 - $B49) / $B49, "")</f>
        <v>6.9930069930069678E-3</v>
      </c>
      <c r="L49" s="108">
        <f>IF(ISNUMBER(J49), $B64 * K49, "")</f>
        <v>699.30069930069681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6"/>
      <c r="R49" s="216"/>
      <c r="S49" s="216"/>
    </row>
    <row r="50" spans="1:19" ht="17.25" customHeight="1" thickBot="1">
      <c r="A50" s="125" t="s">
        <v>128</v>
      </c>
      <c r="B50" s="126">
        <v>91.5</v>
      </c>
      <c r="C50" s="77">
        <v>2.1205357099999999E-2</v>
      </c>
      <c r="D50" s="15">
        <v>91.7</v>
      </c>
      <c r="E50" s="32">
        <f t="shared" ref="E50:E53" si="18">IF(ISNUMBER(D50), (D50 - $B50) / $B50, "")</f>
        <v>2.1857923497268072E-3</v>
      </c>
      <c r="F50" s="18">
        <f>IF(ISNUMBER(D50), $B64 * E50, "")</f>
        <v>218.57923497268072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>
        <v>89.9</v>
      </c>
      <c r="K50" s="32">
        <f t="shared" ref="K50:K53" si="20">IF(ISNUMBER(J50), (J50 - $B50) / $B50, "")</f>
        <v>-1.7486338797814145E-2</v>
      </c>
      <c r="L50" s="18">
        <f>IF(ISNUMBER(J50), $B64 * K50, "")</f>
        <v>-1748.6338797814144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6"/>
      <c r="R50" s="216"/>
      <c r="S50" s="216"/>
    </row>
    <row r="51" spans="1:19" ht="17.25" customHeight="1" thickBot="1">
      <c r="A51" s="125" t="s">
        <v>65</v>
      </c>
      <c r="B51" s="126">
        <v>25</v>
      </c>
      <c r="C51" s="77">
        <v>2.0408163300000001E-2</v>
      </c>
      <c r="D51" s="15">
        <v>25</v>
      </c>
      <c r="E51" s="32">
        <f t="shared" si="18"/>
        <v>0</v>
      </c>
      <c r="F51" s="18">
        <f>IF(ISNUMBER(D51), $B64 * E51, "")</f>
        <v>0</v>
      </c>
      <c r="G51" s="31"/>
      <c r="H51" s="32" t="str">
        <f t="shared" si="19"/>
        <v/>
      </c>
      <c r="I51" s="101" t="str">
        <f>IF(ISNUMBER(G51), $B64 * H51, "")</f>
        <v/>
      </c>
      <c r="J51" s="15">
        <v>24.6</v>
      </c>
      <c r="K51" s="32">
        <f t="shared" si="20"/>
        <v>-1.5999999999999945E-2</v>
      </c>
      <c r="L51" s="18">
        <f>IF(ISNUMBER(J51), $B64 * K51, "")</f>
        <v>-1599.9999999999945</v>
      </c>
      <c r="M51" s="31"/>
      <c r="N51" s="32" t="str">
        <f t="shared" si="21"/>
        <v/>
      </c>
      <c r="O51" s="18" t="str">
        <f>IF(ISNUMBER(M51), $B64 * N51, "")</f>
        <v/>
      </c>
      <c r="Q51" s="216"/>
      <c r="R51" s="216"/>
      <c r="S51" s="216"/>
    </row>
    <row r="52" spans="1:19" ht="17.25" customHeight="1" thickBot="1">
      <c r="A52" s="125" t="s">
        <v>239</v>
      </c>
      <c r="B52" s="126">
        <v>72.900000000000006</v>
      </c>
      <c r="C52" s="77">
        <v>1.9580419599999999E-2</v>
      </c>
      <c r="D52" s="15">
        <v>72.900000000000006</v>
      </c>
      <c r="E52" s="32">
        <f t="shared" si="18"/>
        <v>0</v>
      </c>
      <c r="F52" s="18">
        <f>IF(ISNUMBER(D52), $B64 * E52, "")</f>
        <v>0</v>
      </c>
      <c r="G52" s="31"/>
      <c r="H52" s="32" t="str">
        <f t="shared" si="19"/>
        <v/>
      </c>
      <c r="I52" s="101" t="str">
        <f>IF(ISNUMBER(G52), $B64 * H52, "")</f>
        <v/>
      </c>
      <c r="J52" s="15">
        <v>71.7</v>
      </c>
      <c r="K52" s="32">
        <f t="shared" si="20"/>
        <v>-1.6460905349794275E-2</v>
      </c>
      <c r="L52" s="18">
        <f>IF(ISNUMBER(J52), $B64 * K52, "")</f>
        <v>-1646.0905349794275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216</v>
      </c>
      <c r="B53" s="131">
        <v>8.32</v>
      </c>
      <c r="C53" s="79">
        <v>1.4634146299999999E-2</v>
      </c>
      <c r="D53" s="24">
        <v>8.36</v>
      </c>
      <c r="E53" s="25">
        <f t="shared" si="18"/>
        <v>4.8076923076922047E-3</v>
      </c>
      <c r="F53" s="104">
        <f>IF(ISNUMBER(D53), $B64 * E53, "")</f>
        <v>480.76923076922048</v>
      </c>
      <c r="G53" s="102"/>
      <c r="H53" s="25" t="str">
        <f t="shared" si="19"/>
        <v/>
      </c>
      <c r="I53" s="103" t="str">
        <f>IF(ISNUMBER(G53), $B64 * H53, "")</f>
        <v/>
      </c>
      <c r="J53" s="24">
        <v>8.33</v>
      </c>
      <c r="K53" s="25">
        <f t="shared" si="20"/>
        <v>1.2019230769230512E-3</v>
      </c>
      <c r="L53" s="104">
        <f>IF(ISNUMBER(J53), $B64 * K53, "")</f>
        <v>120.19230769230512</v>
      </c>
      <c r="M53" s="102"/>
      <c r="N53" s="25" t="str">
        <f t="shared" si="21"/>
        <v/>
      </c>
      <c r="O53" s="104" t="str">
        <f>IF(ISNUMBER(M53), $B64 * N53, "")</f>
        <v/>
      </c>
      <c r="Q53" s="217"/>
      <c r="R53" s="218"/>
      <c r="S53" s="219"/>
    </row>
    <row r="54" spans="1:19" ht="17.25" customHeight="1">
      <c r="A54" s="123" t="s">
        <v>190</v>
      </c>
      <c r="B54" s="124">
        <v>14.5</v>
      </c>
      <c r="C54" s="76">
        <v>1.3986014E-2</v>
      </c>
      <c r="D54" s="13">
        <v>15.2</v>
      </c>
      <c r="E54" s="14">
        <f>IF(ISNUMBER(D54), (D54 - $B54) / $B54, "")</f>
        <v>4.8275862068965468E-2</v>
      </c>
      <c r="F54" s="16">
        <f>IF(ISNUMBER(D54), $B64 * E54, "")</f>
        <v>4827.5862068965471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>
        <v>14.9</v>
      </c>
      <c r="K54" s="14">
        <f>IF(ISNUMBER(J54), (J54 - $B54) / $B54, "")</f>
        <v>2.7586206896551748E-2</v>
      </c>
      <c r="L54" s="16">
        <f>IF(ISNUMBER(J54), $B64 * K54, "")</f>
        <v>2758.6206896551748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0"/>
      <c r="R54" s="221"/>
      <c r="S54" s="222"/>
    </row>
    <row r="55" spans="1:19" ht="17.25" customHeight="1" thickBot="1">
      <c r="A55" s="125" t="s">
        <v>144</v>
      </c>
      <c r="B55" s="126">
        <v>84.4</v>
      </c>
      <c r="C55" s="77">
        <v>7.1599044999999997E-3</v>
      </c>
      <c r="D55" s="15">
        <v>84.3</v>
      </c>
      <c r="E55" s="32">
        <f t="shared" ref="E55:E58" si="22">IF(ISNUMBER(D55), (D55 - $B55) / $B55, "")</f>
        <v>-1.1848341232228497E-3</v>
      </c>
      <c r="F55" s="18">
        <f>IF(ISNUMBER(D55), $B64 * E55, "")</f>
        <v>-118.48341232228498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>
        <v>83.1</v>
      </c>
      <c r="K55" s="32">
        <f t="shared" ref="K55:K58" si="24">IF(ISNUMBER(J55), (J55 - $B55) / $B55, "")</f>
        <v>-1.5402843601895868E-2</v>
      </c>
      <c r="L55" s="18">
        <f>IF(ISNUMBER(J55), $B64 * K55, "")</f>
        <v>-1540.2843601895868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23"/>
      <c r="R55" s="224"/>
      <c r="S55" s="225"/>
    </row>
    <row r="56" spans="1:19" ht="17.25" customHeight="1" thickBot="1">
      <c r="A56" s="125" t="s">
        <v>98</v>
      </c>
      <c r="B56" s="126">
        <v>2.97</v>
      </c>
      <c r="C56" s="77">
        <v>6.7796610000000002E-3</v>
      </c>
      <c r="D56" s="15">
        <v>2.98</v>
      </c>
      <c r="E56" s="32">
        <f t="shared" si="22"/>
        <v>3.3670033670032949E-3</v>
      </c>
      <c r="F56" s="18">
        <f>IF(ISNUMBER(D56), $B64 * E56, "")</f>
        <v>336.7003367003295</v>
      </c>
      <c r="G56" s="31"/>
      <c r="H56" s="32" t="str">
        <f t="shared" si="23"/>
        <v/>
      </c>
      <c r="I56" s="101" t="str">
        <f>IF(ISNUMBER(G56), $B64 * H56, "")</f>
        <v/>
      </c>
      <c r="J56" s="15">
        <v>2.93</v>
      </c>
      <c r="K56" s="32">
        <f t="shared" si="24"/>
        <v>-1.346801346801348E-2</v>
      </c>
      <c r="L56" s="18">
        <f>IF(ISNUMBER(J56), $B64 * K56, "")</f>
        <v>-1346.801346801348</v>
      </c>
      <c r="M56" s="31"/>
      <c r="N56" s="32" t="str">
        <f t="shared" si="25"/>
        <v/>
      </c>
      <c r="O56" s="18" t="str">
        <f>IF(ISNUMBER(M56), $B64 * N56, "")</f>
        <v/>
      </c>
      <c r="Q56" s="216"/>
      <c r="R56" s="216"/>
      <c r="S56" s="216"/>
    </row>
    <row r="57" spans="1:19" ht="17.25" customHeight="1" thickBot="1">
      <c r="A57" s="125" t="s">
        <v>148</v>
      </c>
      <c r="B57" s="126">
        <v>15.3</v>
      </c>
      <c r="C57" s="77">
        <v>6.5789474000000001E-3</v>
      </c>
      <c r="D57" s="15">
        <v>15.2</v>
      </c>
      <c r="E57" s="32">
        <f t="shared" si="22"/>
        <v>-6.5359477124183937E-3</v>
      </c>
      <c r="F57" s="18">
        <f>IF(ISNUMBER(D57), $B64 * E57, "")</f>
        <v>-653.59477124183934</v>
      </c>
      <c r="G57" s="31"/>
      <c r="H57" s="32" t="str">
        <f t="shared" si="23"/>
        <v/>
      </c>
      <c r="I57" s="101" t="str">
        <f>IF(ISNUMBER(G57), $B64 * H57, "")</f>
        <v/>
      </c>
      <c r="J57" s="15">
        <v>15</v>
      </c>
      <c r="K57" s="32">
        <f t="shared" si="24"/>
        <v>-1.9607843137254947E-2</v>
      </c>
      <c r="L57" s="18">
        <f>IF(ISNUMBER(J57), $B64 * K57, "")</f>
        <v>-1960.7843137254947</v>
      </c>
      <c r="M57" s="31"/>
      <c r="N57" s="32" t="str">
        <f t="shared" si="25"/>
        <v/>
      </c>
      <c r="O57" s="18" t="str">
        <f>IF(ISNUMBER(M57), $B64 * N57, "")</f>
        <v/>
      </c>
      <c r="Q57" s="226"/>
      <c r="R57" s="226"/>
      <c r="S57" s="226"/>
    </row>
    <row r="58" spans="1:19" ht="17.25" customHeight="1" thickBot="1">
      <c r="A58" s="127" t="s">
        <v>122</v>
      </c>
      <c r="B58" s="128">
        <v>22.1</v>
      </c>
      <c r="C58" s="78">
        <v>4.5454544999999997E-3</v>
      </c>
      <c r="D58" s="20">
        <v>22.5</v>
      </c>
      <c r="E58" s="21">
        <f t="shared" si="22"/>
        <v>1.8099547511312153E-2</v>
      </c>
      <c r="F58" s="22">
        <f>IF(ISNUMBER(D58), $B64 * E58, "")</f>
        <v>1809.9547511312153</v>
      </c>
      <c r="G58" s="30"/>
      <c r="H58" s="21" t="str">
        <f t="shared" si="23"/>
        <v/>
      </c>
      <c r="I58" s="105" t="str">
        <f>IF(ISNUMBER(G58), $B64 * H58, "")</f>
        <v/>
      </c>
      <c r="J58" s="20">
        <v>22.6</v>
      </c>
      <c r="K58" s="21">
        <f t="shared" si="24"/>
        <v>2.2624434389140271E-2</v>
      </c>
      <c r="L58" s="22">
        <f>IF(ISNUMBER(J58), $B64 * K58, "")</f>
        <v>2262.443438914027</v>
      </c>
      <c r="M58" s="30"/>
      <c r="N58" s="21" t="str">
        <f t="shared" si="25"/>
        <v/>
      </c>
      <c r="O58" s="22" t="str">
        <f>IF(ISNUMBER(M58), $B64 * N58, "")</f>
        <v/>
      </c>
      <c r="Q58" s="226"/>
      <c r="R58" s="226"/>
      <c r="S58" s="226"/>
    </row>
    <row r="59" spans="1:19" ht="17.25" customHeight="1" thickBot="1">
      <c r="A59" s="125" t="s">
        <v>152</v>
      </c>
      <c r="B59" s="129">
        <v>72.900000000000006</v>
      </c>
      <c r="C59" s="80">
        <v>4.1322314000000002E-3</v>
      </c>
      <c r="D59" s="106">
        <v>73.099999999999994</v>
      </c>
      <c r="E59" s="107">
        <f>IF(ISNUMBER(D59), (D59 - $B59) / $B59, "")</f>
        <v>2.7434842249655501E-3</v>
      </c>
      <c r="F59" s="108">
        <f>IF(ISNUMBER(D59), $B64 * E59, "")</f>
        <v>274.34842249655503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>
        <v>72.2</v>
      </c>
      <c r="K59" s="107">
        <f>IF(ISNUMBER(J59), (J59 - $B59) / $B59, "")</f>
        <v>-9.6021947873800115E-3</v>
      </c>
      <c r="L59" s="108">
        <f>IF(ISNUMBER(J59), $B64 * K59, "")</f>
        <v>-960.21947873800116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6"/>
      <c r="R59" s="216"/>
      <c r="S59" s="216"/>
    </row>
    <row r="60" spans="1:19" ht="17.25" customHeight="1" thickBot="1">
      <c r="A60" s="125" t="s">
        <v>130</v>
      </c>
      <c r="B60" s="126">
        <v>81.8</v>
      </c>
      <c r="C60" s="77">
        <v>3.6809816E-3</v>
      </c>
      <c r="D60" s="15">
        <v>81.8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>
        <v>81</v>
      </c>
      <c r="K60" s="32">
        <f t="shared" ref="K60:K63" si="28">IF(ISNUMBER(J60), (J60 - $B60) / $B60, "")</f>
        <v>-9.779951100244464E-3</v>
      </c>
      <c r="L60" s="18">
        <f>IF(ISNUMBER(J60), $B64 * K60, "")</f>
        <v>-977.99511002444638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6"/>
      <c r="R60" s="216"/>
      <c r="S60" s="216"/>
    </row>
    <row r="61" spans="1:19" ht="17.25" customHeight="1" thickBot="1">
      <c r="A61" s="125" t="s">
        <v>132</v>
      </c>
      <c r="B61" s="126">
        <v>86.6</v>
      </c>
      <c r="C61" s="77">
        <v>3.4762457E-3</v>
      </c>
      <c r="D61" s="15">
        <v>87</v>
      </c>
      <c r="E61" s="32">
        <f t="shared" si="26"/>
        <v>4.6189376443418672E-3</v>
      </c>
      <c r="F61" s="18">
        <f>IF(ISNUMBER(D61), $B64 * E61, "")</f>
        <v>461.89376443418672</v>
      </c>
      <c r="G61" s="31"/>
      <c r="H61" s="32" t="str">
        <f t="shared" si="27"/>
        <v/>
      </c>
      <c r="I61" s="101" t="str">
        <f>IF(ISNUMBER(G61), $B64 * H61, "")</f>
        <v/>
      </c>
      <c r="J61" s="15">
        <v>85.9</v>
      </c>
      <c r="K61" s="32">
        <f t="shared" si="28"/>
        <v>-8.0831408775980211E-3</v>
      </c>
      <c r="L61" s="18">
        <f>IF(ISNUMBER(J61), $B64 * K61, "")</f>
        <v>-808.31408775980208</v>
      </c>
      <c r="M61" s="31"/>
      <c r="N61" s="32" t="str">
        <f t="shared" si="29"/>
        <v/>
      </c>
      <c r="O61" s="18" t="str">
        <f>IF(ISNUMBER(M61), $B64 * N61, "")</f>
        <v/>
      </c>
      <c r="Q61" s="216"/>
      <c r="R61" s="216"/>
      <c r="S61" s="216"/>
    </row>
    <row r="62" spans="1:19" ht="17.25" customHeight="1">
      <c r="A62" s="125" t="s">
        <v>150</v>
      </c>
      <c r="B62" s="126">
        <v>9.32</v>
      </c>
      <c r="C62" s="77">
        <v>1.0741138999999999E-3</v>
      </c>
      <c r="D62" s="15">
        <v>9.39</v>
      </c>
      <c r="E62" s="32">
        <f t="shared" si="26"/>
        <v>7.5107296137339359E-3</v>
      </c>
      <c r="F62" s="18">
        <f>IF(ISNUMBER(D62), $B64 * E62, "")</f>
        <v>751.07296137339358</v>
      </c>
      <c r="G62" s="31"/>
      <c r="H62" s="32" t="str">
        <f t="shared" si="27"/>
        <v/>
      </c>
      <c r="I62" s="101" t="str">
        <f>IF(ISNUMBER(G62), $B64 * H62, "")</f>
        <v/>
      </c>
      <c r="J62" s="15">
        <v>9.6199999999999992</v>
      </c>
      <c r="K62" s="32">
        <f t="shared" si="28"/>
        <v>3.2188841201716625E-2</v>
      </c>
      <c r="L62" s="18">
        <f>IF(ISNUMBER(J62), $B64 * K62, "")</f>
        <v>3218.8841201716627</v>
      </c>
      <c r="M62" s="31"/>
      <c r="N62" s="32" t="str">
        <f t="shared" si="29"/>
        <v/>
      </c>
      <c r="O62" s="18" t="str">
        <f>IF(ISNUMBER(M62), $B64 * N62, "")</f>
        <v/>
      </c>
      <c r="Q62" s="205"/>
      <c r="R62" s="206"/>
      <c r="S62" s="207"/>
    </row>
    <row r="63" spans="1:19" ht="17.25" customHeight="1" thickBot="1">
      <c r="A63" s="130" t="s">
        <v>72</v>
      </c>
      <c r="B63" s="131">
        <v>18.2</v>
      </c>
      <c r="C63" s="79">
        <v>0</v>
      </c>
      <c r="D63" s="24">
        <v>18.5</v>
      </c>
      <c r="E63" s="25">
        <f t="shared" si="26"/>
        <v>1.6483516483516522E-2</v>
      </c>
      <c r="F63" s="104">
        <f>IF(ISNUMBER(D63), $B64 * E63, "")</f>
        <v>1648.3516483516521</v>
      </c>
      <c r="G63" s="102"/>
      <c r="H63" s="25" t="str">
        <f t="shared" si="27"/>
        <v/>
      </c>
      <c r="I63" s="103" t="str">
        <f>IF(ISNUMBER(G63), $B64 * H63, "")</f>
        <v/>
      </c>
      <c r="J63" s="24">
        <v>18.399999999999999</v>
      </c>
      <c r="K63" s="25">
        <f t="shared" si="28"/>
        <v>1.098901098901095E-2</v>
      </c>
      <c r="L63" s="104">
        <f>IF(ISNUMBER(J63), $B64 * K63, "")</f>
        <v>1098.9010989010949</v>
      </c>
      <c r="M63" s="102"/>
      <c r="N63" s="25" t="str">
        <f t="shared" si="29"/>
        <v/>
      </c>
      <c r="O63" s="104" t="str">
        <f>IF(ISNUMBER(M63), $B64 * N63, "")</f>
        <v/>
      </c>
      <c r="Q63" s="208"/>
      <c r="R63" s="209"/>
      <c r="S63" s="210"/>
    </row>
    <row r="64" spans="1:19" ht="17.25" customHeight="1" thickBot="1">
      <c r="A64" s="132" t="s">
        <v>271</v>
      </c>
      <c r="B64" s="269">
        <f>$B$37</f>
        <v>100000</v>
      </c>
      <c r="C64" s="270"/>
      <c r="D64" s="26" t="s">
        <v>272</v>
      </c>
      <c r="E64" s="27">
        <f>IF(COUNT(E44:E63), SUM(E44:E63) / COUNT(E44:E63), 0)</f>
        <v>1.272441710954746E-2</v>
      </c>
      <c r="F64" s="28">
        <f>SUM(F44:F63)</f>
        <v>25448.834219094915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2.8069521781607146E-3</v>
      </c>
      <c r="L64" s="28">
        <f>SUM(L44:L63)</f>
        <v>5613.90435632143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11"/>
      <c r="R64" s="212"/>
      <c r="S64" s="213"/>
    </row>
    <row r="65" spans="1:19" ht="17.25" customHeight="1"/>
    <row r="66" spans="1:19" ht="17.25" customHeight="1" thickBot="1"/>
    <row r="67" spans="1:19" ht="17.25" thickBot="1">
      <c r="A67" s="227" t="s">
        <v>45</v>
      </c>
      <c r="B67" s="228"/>
      <c r="C67" s="228"/>
      <c r="D67" s="228"/>
      <c r="E67" s="228"/>
      <c r="F67" s="228"/>
      <c r="G67" s="228"/>
      <c r="H67" s="228"/>
      <c r="I67" s="228"/>
      <c r="J67" s="228"/>
      <c r="K67" s="228"/>
      <c r="L67" s="228"/>
      <c r="M67" s="228"/>
      <c r="N67" s="228"/>
      <c r="O67" s="229"/>
      <c r="Q67" s="226"/>
      <c r="R67" s="226"/>
      <c r="S67" s="226"/>
    </row>
    <row r="68" spans="1:19" ht="17.25" thickBot="1">
      <c r="A68" s="201" t="s">
        <v>268</v>
      </c>
      <c r="B68" s="227" t="s">
        <v>49</v>
      </c>
      <c r="C68" s="229"/>
      <c r="D68" s="227" t="s">
        <v>58</v>
      </c>
      <c r="E68" s="228"/>
      <c r="F68" s="229"/>
      <c r="G68" s="230">
        <f>_xlfn.IFNA(VLOOKUP(B68, 현재가테이블!$B$2:$D$200, 2, FALSE), "-")</f>
        <v>39516000</v>
      </c>
      <c r="H68" s="231"/>
      <c r="I68" s="232"/>
      <c r="J68" s="227" t="s">
        <v>59</v>
      </c>
      <c r="K68" s="228"/>
      <c r="L68" s="229"/>
      <c r="M68" s="233">
        <f>_xlfn.IFNA(VLOOKUP(B68, 현재가테이블!$B$2:$D$200, 3, FALSE), "-")</f>
        <v>-1.6868189299999999E-2</v>
      </c>
      <c r="N68" s="234"/>
      <c r="O68" s="235"/>
      <c r="Q68" s="226"/>
      <c r="R68" s="226"/>
      <c r="S68" s="226"/>
    </row>
    <row r="69" spans="1:19" ht="17.25" thickBot="1">
      <c r="A69" s="271" t="s">
        <v>55</v>
      </c>
      <c r="B69" s="267" t="str">
        <f>TEXT($G$1, "[$-ko-KR]yyyy-mm-dd(ddd) ") &amp; "오전 00:00"</f>
        <v>2021-07-12(월) 오전 00:00</v>
      </c>
      <c r="C69" s="268"/>
      <c r="D69" s="240" t="str">
        <f>TEXT($G$1, "[$-ko-KR]yyyy-mm-dd(ddd) ") &amp; "오후 14:00"</f>
        <v>2021-07-12(월) 오후 14:00</v>
      </c>
      <c r="E69" s="241"/>
      <c r="F69" s="242"/>
      <c r="G69" s="240" t="str">
        <f>TEXT($G$1, "[$-ko-KR]yyyy-mm-dd(ddd) ") &amp; "오후 19:00"</f>
        <v>2021-07-12(월) 오후 19:00</v>
      </c>
      <c r="H69" s="241"/>
      <c r="I69" s="242"/>
      <c r="J69" s="240" t="str">
        <f>TEXT($G$1, "[$-ko-KR]yyyy-mm-dd(ddd) ") &amp; "오후 21:00"</f>
        <v>2021-07-12(월) 오후 21:00</v>
      </c>
      <c r="K69" s="241"/>
      <c r="L69" s="242"/>
      <c r="M69" s="240" t="str">
        <f>TEXT($G$1+1, "[$-ko-KR]yyyy-mm-dd(ddd) ") &amp; "오전 00:00"</f>
        <v>2021-07-13(화) 오전 00:00</v>
      </c>
      <c r="N69" s="241"/>
      <c r="O69" s="242"/>
      <c r="Q69" s="226"/>
      <c r="R69" s="226"/>
      <c r="S69" s="226"/>
    </row>
    <row r="70" spans="1:19" ht="17.25" thickBot="1">
      <c r="A70" s="272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202" t="s">
        <v>58</v>
      </c>
      <c r="H70" s="203" t="s">
        <v>269</v>
      </c>
      <c r="I70" s="20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6"/>
      <c r="R70" s="216"/>
      <c r="S70" s="216"/>
    </row>
    <row r="71" spans="1:19" ht="17.25" thickBot="1">
      <c r="A71" s="123" t="s">
        <v>194</v>
      </c>
      <c r="B71" s="124">
        <v>136</v>
      </c>
      <c r="C71" s="76">
        <v>0.1056910569</v>
      </c>
      <c r="D71" s="13">
        <v>135</v>
      </c>
      <c r="E71" s="14">
        <f>IF(ISNUMBER(D71), (D71 - $B71) / $B71, "")</f>
        <v>-7.3529411764705881E-3</v>
      </c>
      <c r="F71" s="16">
        <f>IF(ISNUMBER(D71), $B91 * E71, "")</f>
        <v>-735.29411764705878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>
        <v>135</v>
      </c>
      <c r="K71" s="14">
        <f>IF(ISNUMBER(J71), (J71 - $B71) / $B71, "")</f>
        <v>-7.3529411764705881E-3</v>
      </c>
      <c r="L71" s="16">
        <f>IF(ISNUMBER(J71), $B91 * K71, "")</f>
        <v>-735.29411764705878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6"/>
      <c r="R71" s="226"/>
      <c r="S71" s="226"/>
    </row>
    <row r="72" spans="1:19" ht="17.25" thickBot="1">
      <c r="A72" s="125" t="s">
        <v>118</v>
      </c>
      <c r="B72" s="126">
        <v>149</v>
      </c>
      <c r="C72" s="77">
        <v>6.4285714300000005E-2</v>
      </c>
      <c r="D72" s="15">
        <v>150</v>
      </c>
      <c r="E72" s="32">
        <f t="shared" ref="E72:E75" si="30">IF(ISNUMBER(D72), (D72 - $B72) / $B72, "")</f>
        <v>6.7114093959731542E-3</v>
      </c>
      <c r="F72" s="18">
        <f>IF(ISNUMBER(D72), $B91 * E72, "")</f>
        <v>671.14093959731542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>
        <v>146</v>
      </c>
      <c r="K72" s="32">
        <f t="shared" ref="K72:K75" si="32">IF(ISNUMBER(J72), (J72 - $B72) / $B72, "")</f>
        <v>-2.0134228187919462E-2</v>
      </c>
      <c r="L72" s="18">
        <f>IF(ISNUMBER(J72), $B91 * K72, "")</f>
        <v>-2013.4228187919462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6"/>
      <c r="R72" s="226"/>
      <c r="S72" s="226"/>
    </row>
    <row r="73" spans="1:19" ht="17.25" thickBot="1">
      <c r="A73" s="125" t="s">
        <v>237</v>
      </c>
      <c r="B73" s="126">
        <v>489</v>
      </c>
      <c r="C73" s="77">
        <v>4.7109207700000003E-2</v>
      </c>
      <c r="D73" s="15">
        <v>485</v>
      </c>
      <c r="E73" s="32">
        <f t="shared" si="30"/>
        <v>-8.1799591002044997E-3</v>
      </c>
      <c r="F73" s="18">
        <f>IF(ISNUMBER(D73), $B91 * E73, "")</f>
        <v>-817.99591002044997</v>
      </c>
      <c r="G73" s="31"/>
      <c r="H73" s="32" t="str">
        <f t="shared" si="31"/>
        <v/>
      </c>
      <c r="I73" s="101" t="str">
        <f>IF(ISNUMBER(G73), $B91 * H73, "")</f>
        <v/>
      </c>
      <c r="J73" s="15">
        <v>474</v>
      </c>
      <c r="K73" s="32">
        <f t="shared" si="32"/>
        <v>-3.0674846625766871E-2</v>
      </c>
      <c r="L73" s="18">
        <f>IF(ISNUMBER(J73), $B91 * K73, "")</f>
        <v>-3067.4846625766872</v>
      </c>
      <c r="M73" s="31"/>
      <c r="N73" s="32" t="str">
        <f t="shared" si="33"/>
        <v/>
      </c>
      <c r="O73" s="18" t="str">
        <f>IF(ISNUMBER(M73), $B91 * N73, "")</f>
        <v/>
      </c>
      <c r="Q73" s="216"/>
      <c r="R73" s="216"/>
      <c r="S73" s="216"/>
    </row>
    <row r="74" spans="1:19" ht="17.25" thickBot="1">
      <c r="A74" s="125" t="s">
        <v>174</v>
      </c>
      <c r="B74" s="126">
        <v>226</v>
      </c>
      <c r="C74" s="77">
        <v>3.6697247699999998E-2</v>
      </c>
      <c r="D74" s="15">
        <v>231</v>
      </c>
      <c r="E74" s="32">
        <f t="shared" si="30"/>
        <v>2.2123893805309734E-2</v>
      </c>
      <c r="F74" s="18">
        <f>IF(ISNUMBER(D74), $B91 * E74, "")</f>
        <v>2212.3893805309735</v>
      </c>
      <c r="G74" s="31"/>
      <c r="H74" s="32" t="str">
        <f t="shared" si="31"/>
        <v/>
      </c>
      <c r="I74" s="101" t="str">
        <f>IF(ISNUMBER(G74), $B91 * H74, "")</f>
        <v/>
      </c>
      <c r="J74" s="15">
        <v>229</v>
      </c>
      <c r="K74" s="32">
        <f t="shared" si="32"/>
        <v>1.3274336283185841E-2</v>
      </c>
      <c r="L74" s="18">
        <f>IF(ISNUMBER(J74), $B91 * K74, "")</f>
        <v>1327.4336283185839</v>
      </c>
      <c r="M74" s="31"/>
      <c r="N74" s="32" t="str">
        <f t="shared" si="33"/>
        <v/>
      </c>
      <c r="O74" s="18" t="str">
        <f>IF(ISNUMBER(M74), $B91 * N74, "")</f>
        <v/>
      </c>
      <c r="Q74" s="216"/>
      <c r="R74" s="216"/>
      <c r="S74" s="216"/>
    </row>
    <row r="75" spans="1:19" ht="17.25" thickBot="1">
      <c r="A75" s="127" t="s">
        <v>218</v>
      </c>
      <c r="B75" s="128">
        <v>104</v>
      </c>
      <c r="C75" s="78">
        <v>2.9702970299999999E-2</v>
      </c>
      <c r="D75" s="20">
        <v>105</v>
      </c>
      <c r="E75" s="21">
        <f t="shared" si="30"/>
        <v>9.6153846153846159E-3</v>
      </c>
      <c r="F75" s="22">
        <f>IF(ISNUMBER(D75), $B91 * E75, "")</f>
        <v>961.53846153846155</v>
      </c>
      <c r="G75" s="30"/>
      <c r="H75" s="21" t="str">
        <f t="shared" si="31"/>
        <v/>
      </c>
      <c r="I75" s="105" t="str">
        <f>IF(ISNUMBER(G75), $B91 * H75, "")</f>
        <v/>
      </c>
      <c r="J75" s="20">
        <v>106</v>
      </c>
      <c r="K75" s="21">
        <f t="shared" si="32"/>
        <v>1.9230769230769232E-2</v>
      </c>
      <c r="L75" s="22">
        <f>IF(ISNUMBER(J75), $B91 * K75, "")</f>
        <v>1923.0769230769231</v>
      </c>
      <c r="M75" s="30"/>
      <c r="N75" s="21" t="str">
        <f t="shared" si="33"/>
        <v/>
      </c>
      <c r="O75" s="22" t="str">
        <f>IF(ISNUMBER(M75), $B91 * N75, "")</f>
        <v/>
      </c>
      <c r="Q75" s="216"/>
      <c r="R75" s="216"/>
      <c r="S75" s="216"/>
    </row>
    <row r="76" spans="1:19" ht="17.25" thickBot="1">
      <c r="A76" s="125" t="s">
        <v>206</v>
      </c>
      <c r="B76" s="129">
        <v>226</v>
      </c>
      <c r="C76" s="80">
        <v>2.7272727300000001E-2</v>
      </c>
      <c r="D76" s="106">
        <v>226</v>
      </c>
      <c r="E76" s="107">
        <f>IF(ISNUMBER(D76), (D76 - $B76) / $B76, "")</f>
        <v>0</v>
      </c>
      <c r="F76" s="108">
        <f>IF(ISNUMBER(D76), $B91 * E76, "")</f>
        <v>0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>
        <v>225</v>
      </c>
      <c r="K76" s="107">
        <f>IF(ISNUMBER(J76), (J76 - $B76) / $B76, "")</f>
        <v>-4.4247787610619468E-3</v>
      </c>
      <c r="L76" s="108">
        <f>IF(ISNUMBER(J76), $B91 * K76, "")</f>
        <v>-442.47787610619469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6"/>
      <c r="R76" s="216"/>
      <c r="S76" s="216"/>
    </row>
    <row r="77" spans="1:19" ht="17.25" thickBot="1">
      <c r="A77" s="125" t="s">
        <v>164</v>
      </c>
      <c r="B77" s="126">
        <v>241</v>
      </c>
      <c r="C77" s="77">
        <v>2.5531914900000001E-2</v>
      </c>
      <c r="D77" s="15">
        <v>245</v>
      </c>
      <c r="E77" s="32">
        <f t="shared" ref="E77:E80" si="34">IF(ISNUMBER(D77), (D77 - $B77) / $B77, "")</f>
        <v>1.6597510373443983E-2</v>
      </c>
      <c r="F77" s="18">
        <f>IF(ISNUMBER(D77), $B91 * E77, "")</f>
        <v>1659.7510373443984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>
        <v>246</v>
      </c>
      <c r="K77" s="32">
        <f t="shared" ref="K77:K80" si="36">IF(ISNUMBER(J77), (J77 - $B77) / $B77, "")</f>
        <v>2.0746887966804978E-2</v>
      </c>
      <c r="L77" s="18">
        <f>IF(ISNUMBER(J77), $B91 * K77, "")</f>
        <v>2074.6887966804979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6"/>
      <c r="R77" s="216"/>
      <c r="S77" s="216"/>
    </row>
    <row r="78" spans="1:19" ht="17.25" thickBot="1">
      <c r="A78" s="125" t="s">
        <v>110</v>
      </c>
      <c r="B78" s="126">
        <v>122</v>
      </c>
      <c r="C78" s="77">
        <v>2.5210084000000001E-2</v>
      </c>
      <c r="D78" s="15">
        <v>123</v>
      </c>
      <c r="E78" s="32">
        <f t="shared" si="34"/>
        <v>8.1967213114754103E-3</v>
      </c>
      <c r="F78" s="18">
        <f>IF(ISNUMBER(D78), $B91 * E78, "")</f>
        <v>819.67213114754099</v>
      </c>
      <c r="G78" s="31"/>
      <c r="H78" s="32" t="str">
        <f t="shared" si="35"/>
        <v/>
      </c>
      <c r="I78" s="101" t="str">
        <f>IF(ISNUMBER(G78), $B91 * H78, "")</f>
        <v/>
      </c>
      <c r="J78" s="15">
        <v>121</v>
      </c>
      <c r="K78" s="32">
        <f t="shared" si="36"/>
        <v>-8.1967213114754103E-3</v>
      </c>
      <c r="L78" s="18">
        <f>IF(ISNUMBER(J78), $B91 * K78, "")</f>
        <v>-819.67213114754099</v>
      </c>
      <c r="M78" s="31"/>
      <c r="N78" s="32" t="str">
        <f t="shared" si="37"/>
        <v/>
      </c>
      <c r="O78" s="18" t="str">
        <f>IF(ISNUMBER(M78), $B91 * N78, "")</f>
        <v/>
      </c>
      <c r="Q78" s="216"/>
      <c r="R78" s="216"/>
      <c r="S78" s="216"/>
    </row>
    <row r="79" spans="1:19" ht="17.25" thickBot="1">
      <c r="A79" s="125" t="s">
        <v>102</v>
      </c>
      <c r="B79" s="126">
        <v>831</v>
      </c>
      <c r="C79" s="77">
        <v>2.0884520899999998E-2</v>
      </c>
      <c r="D79" s="15">
        <v>836</v>
      </c>
      <c r="E79" s="32">
        <f t="shared" si="34"/>
        <v>6.0168471720818293E-3</v>
      </c>
      <c r="F79" s="18">
        <f>IF(ISNUMBER(D79), $B91 * E79, "")</f>
        <v>601.68471720818297</v>
      </c>
      <c r="G79" s="31"/>
      <c r="H79" s="32" t="str">
        <f t="shared" si="35"/>
        <v/>
      </c>
      <c r="I79" s="101" t="str">
        <f>IF(ISNUMBER(G79), $B91 * H79, "")</f>
        <v/>
      </c>
      <c r="J79" s="15">
        <v>823</v>
      </c>
      <c r="K79" s="32">
        <f t="shared" si="36"/>
        <v>-9.6269554753309269E-3</v>
      </c>
      <c r="L79" s="18">
        <f>IF(ISNUMBER(J79), $B91 * K79, "")</f>
        <v>-962.69554753309274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222</v>
      </c>
      <c r="B80" s="131">
        <v>109</v>
      </c>
      <c r="C80" s="79">
        <v>1.8691588799999999E-2</v>
      </c>
      <c r="D80" s="24">
        <v>109</v>
      </c>
      <c r="E80" s="25">
        <f t="shared" si="34"/>
        <v>0</v>
      </c>
      <c r="F80" s="104">
        <f>IF(ISNUMBER(D80), $B91 * E80, "")</f>
        <v>0</v>
      </c>
      <c r="G80" s="102"/>
      <c r="H80" s="25" t="str">
        <f t="shared" si="35"/>
        <v/>
      </c>
      <c r="I80" s="103" t="str">
        <f>IF(ISNUMBER(G80), $B91 * H80, "")</f>
        <v/>
      </c>
      <c r="J80" s="24">
        <v>118</v>
      </c>
      <c r="K80" s="25">
        <f t="shared" si="36"/>
        <v>8.2568807339449546E-2</v>
      </c>
      <c r="L80" s="104">
        <f>IF(ISNUMBER(J80), $B91 * K80, "")</f>
        <v>8256.880733944954</v>
      </c>
      <c r="M80" s="102"/>
      <c r="N80" s="25" t="str">
        <f t="shared" si="37"/>
        <v/>
      </c>
      <c r="O80" s="104" t="str">
        <f>IF(ISNUMBER(M80), $B91 * N80, "")</f>
        <v/>
      </c>
      <c r="Q80" s="217"/>
      <c r="R80" s="218"/>
      <c r="S80" s="219"/>
    </row>
    <row r="81" spans="1:19">
      <c r="A81" s="123" t="s">
        <v>200</v>
      </c>
      <c r="B81" s="124">
        <v>113</v>
      </c>
      <c r="C81" s="76">
        <v>1.8018018E-2</v>
      </c>
      <c r="D81" s="13">
        <v>122</v>
      </c>
      <c r="E81" s="14">
        <f>IF(ISNUMBER(D81), (D81 - $B81) / $B81, "")</f>
        <v>7.9646017699115043E-2</v>
      </c>
      <c r="F81" s="16">
        <f>IF(ISNUMBER(D81), $B91 * E81, "")</f>
        <v>7964.6017699115046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>
        <v>127</v>
      </c>
      <c r="K81" s="14">
        <f>IF(ISNUMBER(J81), (J81 - $B81) / $B81, "")</f>
        <v>0.12389380530973451</v>
      </c>
      <c r="L81" s="16">
        <f>IF(ISNUMBER(J81), $B91 * K81, "")</f>
        <v>12389.380530973451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0"/>
      <c r="R81" s="221"/>
      <c r="S81" s="222"/>
    </row>
    <row r="82" spans="1:19" ht="17.25" thickBot="1">
      <c r="A82" s="125" t="s">
        <v>192</v>
      </c>
      <c r="B82" s="126">
        <v>184</v>
      </c>
      <c r="C82" s="77">
        <v>1.65745856E-2</v>
      </c>
      <c r="D82" s="15">
        <v>187</v>
      </c>
      <c r="E82" s="32">
        <f t="shared" ref="E82:E85" si="38">IF(ISNUMBER(D82), (D82 - $B82) / $B82, "")</f>
        <v>1.6304347826086956E-2</v>
      </c>
      <c r="F82" s="18">
        <f>IF(ISNUMBER(D82), $B91 * E82, "")</f>
        <v>1630.4347826086955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>
        <v>185</v>
      </c>
      <c r="K82" s="32">
        <f t="shared" ref="K82:K85" si="40">IF(ISNUMBER(J82), (J82 - $B82) / $B82, "")</f>
        <v>5.434782608695652E-3</v>
      </c>
      <c r="L82" s="18">
        <f>IF(ISNUMBER(J82), $B91 * K82, "")</f>
        <v>543.47826086956525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23"/>
      <c r="R82" s="224"/>
      <c r="S82" s="225"/>
    </row>
    <row r="83" spans="1:19" ht="17.25" thickBot="1">
      <c r="A83" s="125" t="s">
        <v>166</v>
      </c>
      <c r="B83" s="126">
        <v>139</v>
      </c>
      <c r="C83" s="77">
        <v>1.45985401E-2</v>
      </c>
      <c r="D83" s="15">
        <v>139</v>
      </c>
      <c r="E83" s="32">
        <f t="shared" si="38"/>
        <v>0</v>
      </c>
      <c r="F83" s="18">
        <f>IF(ISNUMBER(D83), $B91 * E83, "")</f>
        <v>0</v>
      </c>
      <c r="G83" s="31"/>
      <c r="H83" s="32" t="str">
        <f t="shared" si="39"/>
        <v/>
      </c>
      <c r="I83" s="101" t="str">
        <f>IF(ISNUMBER(G83), $B91 * H83, "")</f>
        <v/>
      </c>
      <c r="J83" s="15">
        <v>137</v>
      </c>
      <c r="K83" s="32">
        <f t="shared" si="40"/>
        <v>-1.4388489208633094E-2</v>
      </c>
      <c r="L83" s="18">
        <f>IF(ISNUMBER(J83), $B91 * K83, "")</f>
        <v>-1438.8489208633093</v>
      </c>
      <c r="M83" s="31"/>
      <c r="N83" s="32" t="str">
        <f t="shared" si="41"/>
        <v/>
      </c>
      <c r="O83" s="18" t="str">
        <f>IF(ISNUMBER(M83), $B91 * N83, "")</f>
        <v/>
      </c>
      <c r="Q83" s="216"/>
      <c r="R83" s="216"/>
      <c r="S83" s="216"/>
    </row>
    <row r="84" spans="1:19" ht="17.25" thickBot="1">
      <c r="A84" s="125" t="s">
        <v>54</v>
      </c>
      <c r="B84" s="126">
        <v>202</v>
      </c>
      <c r="C84" s="77">
        <v>0.01</v>
      </c>
      <c r="D84" s="15">
        <v>202</v>
      </c>
      <c r="E84" s="32">
        <f t="shared" si="38"/>
        <v>0</v>
      </c>
      <c r="F84" s="18">
        <f>IF(ISNUMBER(D84), $B91 * E84, "")</f>
        <v>0</v>
      </c>
      <c r="G84" s="31"/>
      <c r="H84" s="32" t="str">
        <f t="shared" si="39"/>
        <v/>
      </c>
      <c r="I84" s="101" t="str">
        <f>IF(ISNUMBER(G84), $B91 * H84, "")</f>
        <v/>
      </c>
      <c r="J84" s="15">
        <v>200</v>
      </c>
      <c r="K84" s="32">
        <f t="shared" si="40"/>
        <v>-9.9009900990099011E-3</v>
      </c>
      <c r="L84" s="18">
        <f>IF(ISNUMBER(J84), $B91 * K84, "")</f>
        <v>-990.09900990099015</v>
      </c>
      <c r="M84" s="31"/>
      <c r="N84" s="32" t="str">
        <f t="shared" si="41"/>
        <v/>
      </c>
      <c r="O84" s="18" t="str">
        <f>IF(ISNUMBER(M84), $B91 * N84, "")</f>
        <v/>
      </c>
      <c r="Q84" s="226"/>
      <c r="R84" s="226"/>
      <c r="S84" s="226"/>
    </row>
    <row r="85" spans="1:19" ht="17.25" thickBot="1">
      <c r="A85" s="127" t="s">
        <v>86</v>
      </c>
      <c r="B85" s="128">
        <v>305</v>
      </c>
      <c r="C85" s="78">
        <v>9.9337747999999997E-3</v>
      </c>
      <c r="D85" s="20">
        <v>300</v>
      </c>
      <c r="E85" s="21">
        <f t="shared" si="38"/>
        <v>-1.6393442622950821E-2</v>
      </c>
      <c r="F85" s="22">
        <f>IF(ISNUMBER(D85), $B91 * E85, "")</f>
        <v>-1639.344262295082</v>
      </c>
      <c r="G85" s="30"/>
      <c r="H85" s="21" t="str">
        <f t="shared" si="39"/>
        <v/>
      </c>
      <c r="I85" s="105" t="str">
        <f>IF(ISNUMBER(G85), $B91 * H85, "")</f>
        <v/>
      </c>
      <c r="J85" s="20">
        <v>293</v>
      </c>
      <c r="K85" s="21">
        <f t="shared" si="40"/>
        <v>-3.9344262295081971E-2</v>
      </c>
      <c r="L85" s="22">
        <f>IF(ISNUMBER(J85), $B91 * K85, "")</f>
        <v>-3934.4262295081971</v>
      </c>
      <c r="M85" s="30"/>
      <c r="N85" s="21" t="str">
        <f t="shared" si="41"/>
        <v/>
      </c>
      <c r="O85" s="22" t="str">
        <f>IF(ISNUMBER(M85), $B91 * N85, "")</f>
        <v/>
      </c>
      <c r="Q85" s="226"/>
      <c r="R85" s="226"/>
      <c r="S85" s="226"/>
    </row>
    <row r="86" spans="1:19" ht="17.25" thickBot="1">
      <c r="A86" s="125" t="s">
        <v>253</v>
      </c>
      <c r="B86" s="129">
        <v>782</v>
      </c>
      <c r="C86" s="80">
        <v>9.0322580999999992E-3</v>
      </c>
      <c r="D86" s="106">
        <v>772</v>
      </c>
      <c r="E86" s="107">
        <f>IF(ISNUMBER(D86), (D86 - $B86) / $B86, "")</f>
        <v>-1.278772378516624E-2</v>
      </c>
      <c r="F86" s="108">
        <f>IF(ISNUMBER(D86), $B91 * E86, "")</f>
        <v>-1278.772378516624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>
        <v>773</v>
      </c>
      <c r="K86" s="107">
        <f>IF(ISNUMBER(J86), (J86 - $B86) / $B86, "")</f>
        <v>-1.1508951406649617E-2</v>
      </c>
      <c r="L86" s="108">
        <f>IF(ISNUMBER(J86), $B91 * K86, "")</f>
        <v>-1150.8951406649617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6"/>
      <c r="R86" s="216"/>
      <c r="S86" s="216"/>
    </row>
    <row r="87" spans="1:19" ht="17.25" thickBot="1">
      <c r="A87" s="125" t="s">
        <v>214</v>
      </c>
      <c r="B87" s="126">
        <v>239</v>
      </c>
      <c r="C87" s="77">
        <v>8.4388186E-3</v>
      </c>
      <c r="D87" s="15">
        <v>259</v>
      </c>
      <c r="E87" s="32">
        <f t="shared" ref="E87:E90" si="42">IF(ISNUMBER(D87), (D87 - $B87) / $B87, "")</f>
        <v>8.3682008368200833E-2</v>
      </c>
      <c r="F87" s="18">
        <f>IF(ISNUMBER(D87), $B91 * E87, "")</f>
        <v>8368.2008368200841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>
        <v>273</v>
      </c>
      <c r="K87" s="32">
        <f t="shared" ref="K87:K90" si="44">IF(ISNUMBER(J87), (J87 - $B87) / $B87, "")</f>
        <v>0.14225941422594143</v>
      </c>
      <c r="L87" s="18">
        <f>IF(ISNUMBER(J87), $B91 * K87, "")</f>
        <v>14225.941422594144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6"/>
      <c r="R87" s="216"/>
      <c r="S87" s="216"/>
    </row>
    <row r="88" spans="1:19" ht="17.25" thickBot="1">
      <c r="A88" s="125" t="s">
        <v>57</v>
      </c>
      <c r="B88" s="126">
        <v>144</v>
      </c>
      <c r="C88" s="77">
        <v>6.9930069999999999E-3</v>
      </c>
      <c r="D88" s="15">
        <v>145</v>
      </c>
      <c r="E88" s="32">
        <f t="shared" si="42"/>
        <v>6.9444444444444441E-3</v>
      </c>
      <c r="F88" s="18">
        <f>IF(ISNUMBER(D88), $B91 * E88, "")</f>
        <v>694.44444444444446</v>
      </c>
      <c r="G88" s="31"/>
      <c r="H88" s="32" t="str">
        <f t="shared" si="43"/>
        <v/>
      </c>
      <c r="I88" s="101" t="str">
        <f>IF(ISNUMBER(G88), $B91 * H88, "")</f>
        <v/>
      </c>
      <c r="J88" s="15">
        <v>143</v>
      </c>
      <c r="K88" s="32">
        <f t="shared" si="44"/>
        <v>-6.9444444444444441E-3</v>
      </c>
      <c r="L88" s="18">
        <f>IF(ISNUMBER(J88), $B91 * K88, "")</f>
        <v>-694.44444444444446</v>
      </c>
      <c r="M88" s="31"/>
      <c r="N88" s="32" t="str">
        <f t="shared" si="45"/>
        <v/>
      </c>
      <c r="O88" s="18" t="str">
        <f>IF(ISNUMBER(M88), $B91 * N88, "")</f>
        <v/>
      </c>
      <c r="Q88" s="216"/>
      <c r="R88" s="216"/>
      <c r="S88" s="216"/>
    </row>
    <row r="89" spans="1:19">
      <c r="A89" s="125" t="s">
        <v>267</v>
      </c>
      <c r="B89" s="126">
        <v>254</v>
      </c>
      <c r="C89" s="77">
        <v>3.9525691999999996E-3</v>
      </c>
      <c r="D89" s="15">
        <v>253</v>
      </c>
      <c r="E89" s="32">
        <f t="shared" si="42"/>
        <v>-3.937007874015748E-3</v>
      </c>
      <c r="F89" s="18">
        <f>IF(ISNUMBER(D89), $B91 * E89, "")</f>
        <v>-393.70078740157481</v>
      </c>
      <c r="G89" s="31"/>
      <c r="H89" s="32" t="str">
        <f t="shared" si="43"/>
        <v/>
      </c>
      <c r="I89" s="101" t="str">
        <f>IF(ISNUMBER(G89), $B91 * H89, "")</f>
        <v/>
      </c>
      <c r="J89" s="15">
        <v>249</v>
      </c>
      <c r="K89" s="32">
        <f t="shared" si="44"/>
        <v>-1.968503937007874E-2</v>
      </c>
      <c r="L89" s="18">
        <f>IF(ISNUMBER(J89), $B91 * K89, "")</f>
        <v>-1968.5039370078739</v>
      </c>
      <c r="M89" s="31"/>
      <c r="N89" s="32" t="str">
        <f t="shared" si="45"/>
        <v/>
      </c>
      <c r="O89" s="18" t="str">
        <f>IF(ISNUMBER(M89), $B91 * N89, "")</f>
        <v/>
      </c>
      <c r="Q89" s="205"/>
      <c r="R89" s="206"/>
      <c r="S89" s="207"/>
    </row>
    <row r="90" spans="1:19" ht="17.25" thickBot="1">
      <c r="A90" s="130" t="s">
        <v>124</v>
      </c>
      <c r="B90" s="131">
        <v>286</v>
      </c>
      <c r="C90" s="79">
        <v>3.5087718999999998E-3</v>
      </c>
      <c r="D90" s="24">
        <v>284</v>
      </c>
      <c r="E90" s="25">
        <f t="shared" si="42"/>
        <v>-6.993006993006993E-3</v>
      </c>
      <c r="F90" s="104">
        <f>IF(ISNUMBER(D90), $B91 * E90, "")</f>
        <v>-699.30069930069931</v>
      </c>
      <c r="G90" s="102"/>
      <c r="H90" s="25" t="str">
        <f t="shared" si="43"/>
        <v/>
      </c>
      <c r="I90" s="103" t="str">
        <f>IF(ISNUMBER(G90), $B91 * H90, "")</f>
        <v/>
      </c>
      <c r="J90" s="24">
        <v>281</v>
      </c>
      <c r="K90" s="25">
        <f t="shared" si="44"/>
        <v>-1.7482517482517484E-2</v>
      </c>
      <c r="L90" s="104">
        <f>IF(ISNUMBER(J90), $B91 * K90, "")</f>
        <v>-1748.2517482517483</v>
      </c>
      <c r="M90" s="102"/>
      <c r="N90" s="25" t="str">
        <f t="shared" si="45"/>
        <v/>
      </c>
      <c r="O90" s="104" t="str">
        <f>IF(ISNUMBER(M90), $B91 * N90, "")</f>
        <v/>
      </c>
      <c r="Q90" s="208"/>
      <c r="R90" s="209"/>
      <c r="S90" s="210"/>
    </row>
    <row r="91" spans="1:19" ht="17.25" thickBot="1">
      <c r="A91" s="132" t="s">
        <v>271</v>
      </c>
      <c r="B91" s="269">
        <f>$B$37</f>
        <v>100000</v>
      </c>
      <c r="C91" s="270"/>
      <c r="D91" s="26" t="s">
        <v>272</v>
      </c>
      <c r="E91" s="27">
        <f>IF(COUNT(E71:E90), SUM(E71:E90) / COUNT(E71:E90), 0)</f>
        <v>1.0009725172985056E-2</v>
      </c>
      <c r="F91" s="28">
        <f>SUM(F71:F90)</f>
        <v>20019.450345970112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1.0387181856007037E-2</v>
      </c>
      <c r="L91" s="28">
        <f>SUM(L71:L90)</f>
        <v>20774.36371201407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11"/>
      <c r="R91" s="212"/>
      <c r="S91" s="213"/>
    </row>
    <row r="93" spans="1:19" ht="17.25" thickBot="1"/>
    <row r="94" spans="1:19" ht="17.25" thickBot="1">
      <c r="A94" s="227" t="s">
        <v>46</v>
      </c>
      <c r="B94" s="228"/>
      <c r="C94" s="228"/>
      <c r="D94" s="228"/>
      <c r="E94" s="228"/>
      <c r="F94" s="228"/>
      <c r="G94" s="228"/>
      <c r="H94" s="228"/>
      <c r="I94" s="228"/>
      <c r="J94" s="228"/>
      <c r="K94" s="228"/>
      <c r="L94" s="228"/>
      <c r="M94" s="228"/>
      <c r="N94" s="228"/>
      <c r="O94" s="229"/>
      <c r="Q94" s="226"/>
      <c r="R94" s="226"/>
      <c r="S94" s="226"/>
    </row>
    <row r="95" spans="1:19" ht="17.25" thickBot="1">
      <c r="A95" s="201" t="s">
        <v>268</v>
      </c>
      <c r="B95" s="227" t="s">
        <v>49</v>
      </c>
      <c r="C95" s="229"/>
      <c r="D95" s="227" t="s">
        <v>58</v>
      </c>
      <c r="E95" s="228"/>
      <c r="F95" s="229"/>
      <c r="G95" s="230">
        <f>_xlfn.IFNA(VLOOKUP(B95, 현재가테이블!$B$2:$D$200, 2, FALSE), "-")</f>
        <v>39516000</v>
      </c>
      <c r="H95" s="231"/>
      <c r="I95" s="232"/>
      <c r="J95" s="227" t="s">
        <v>59</v>
      </c>
      <c r="K95" s="228"/>
      <c r="L95" s="229"/>
      <c r="M95" s="233">
        <f>_xlfn.IFNA(VLOOKUP(B95, 현재가테이블!$B$2:$D$200, 3, FALSE), "-")</f>
        <v>-1.6868189299999999E-2</v>
      </c>
      <c r="N95" s="234"/>
      <c r="O95" s="235"/>
      <c r="Q95" s="226"/>
      <c r="R95" s="226"/>
      <c r="S95" s="226"/>
    </row>
    <row r="96" spans="1:19" ht="17.25" thickBot="1">
      <c r="A96" s="271" t="s">
        <v>55</v>
      </c>
      <c r="B96" s="267" t="str">
        <f>TEXT($G$1, "[$-ko-KR]yyyy-mm-dd(ddd) ") &amp; "오전 00:00"</f>
        <v>2021-07-12(월) 오전 00:00</v>
      </c>
      <c r="C96" s="268"/>
      <c r="D96" s="240" t="str">
        <f>TEXT($G$1, "[$-ko-KR]yyyy-mm-dd(ddd) ") &amp; "오후 14:00"</f>
        <v>2021-07-12(월) 오후 14:00</v>
      </c>
      <c r="E96" s="241"/>
      <c r="F96" s="242"/>
      <c r="G96" s="240" t="str">
        <f>TEXT($G$1, "[$-ko-KR]yyyy-mm-dd(ddd) ") &amp; "오후 19:00"</f>
        <v>2021-07-12(월) 오후 19:00</v>
      </c>
      <c r="H96" s="241"/>
      <c r="I96" s="242"/>
      <c r="J96" s="240" t="str">
        <f>TEXT($G$1, "[$-ko-KR]yyyy-mm-dd(ddd) ") &amp; "오후 21:00"</f>
        <v>2021-07-12(월) 오후 21:00</v>
      </c>
      <c r="K96" s="241"/>
      <c r="L96" s="242"/>
      <c r="M96" s="240" t="str">
        <f>TEXT($G$1+1, "[$-ko-KR]yyyy-mm-dd(ddd) ") &amp; "오전 00:00"</f>
        <v>2021-07-13(화) 오전 00:00</v>
      </c>
      <c r="N96" s="241"/>
      <c r="O96" s="242"/>
      <c r="Q96" s="226"/>
      <c r="R96" s="226"/>
      <c r="S96" s="226"/>
    </row>
    <row r="97" spans="1:19" ht="17.25" thickBot="1">
      <c r="A97" s="272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202" t="s">
        <v>58</v>
      </c>
      <c r="H97" s="203" t="s">
        <v>269</v>
      </c>
      <c r="I97" s="20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6"/>
      <c r="R97" s="216"/>
      <c r="S97" s="216"/>
    </row>
    <row r="98" spans="1:19" ht="17.25" thickBot="1">
      <c r="A98" s="123" t="s">
        <v>67</v>
      </c>
      <c r="B98" s="124">
        <v>4135</v>
      </c>
      <c r="C98" s="76">
        <v>0.32532051280000002</v>
      </c>
      <c r="D98" s="13">
        <v>5860</v>
      </c>
      <c r="E98" s="14">
        <f>IF(ISNUMBER(D98), (D98 - $B98) / $B98, "")</f>
        <v>0.41717049576783555</v>
      </c>
      <c r="F98" s="16">
        <f>IF(ISNUMBER(D98), $B118 * E98, "")</f>
        <v>41717.049576783553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>
        <v>5200</v>
      </c>
      <c r="K98" s="14">
        <f>IF(ISNUMBER(J98), (J98 - $B98) / $B98, "")</f>
        <v>0.25755743651753327</v>
      </c>
      <c r="L98" s="16">
        <f>IF(ISNUMBER(J98), $B118 * K98, "")</f>
        <v>25755.743651753328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6"/>
      <c r="R98" s="226"/>
      <c r="S98" s="226"/>
    </row>
    <row r="99" spans="1:19" ht="17.25" thickBot="1">
      <c r="A99" s="125" t="s">
        <v>120</v>
      </c>
      <c r="B99" s="126">
        <v>2885</v>
      </c>
      <c r="C99" s="77">
        <v>0.1182170543</v>
      </c>
      <c r="D99" s="15">
        <v>3545</v>
      </c>
      <c r="E99" s="32">
        <f t="shared" ref="E99:E102" si="46">IF(ISNUMBER(D99), (D99 - $B99) / $B99, "")</f>
        <v>0.22876949740034663</v>
      </c>
      <c r="F99" s="18">
        <f>IF(ISNUMBER(D99), $B118 * E99, "")</f>
        <v>22876.949740034663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>
        <v>4065</v>
      </c>
      <c r="K99" s="32">
        <f t="shared" ref="K99:K102" si="48">IF(ISNUMBER(J99), (J99 - $B99) / $B99, "")</f>
        <v>0.40901213171577122</v>
      </c>
      <c r="L99" s="18">
        <f>IF(ISNUMBER(J99), $B118 * K99, "")</f>
        <v>40901.213171577125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6"/>
      <c r="R99" s="226"/>
      <c r="S99" s="226"/>
    </row>
    <row r="100" spans="1:19" ht="17.25" thickBot="1">
      <c r="A100" s="125" t="s">
        <v>194</v>
      </c>
      <c r="B100" s="126">
        <v>136</v>
      </c>
      <c r="C100" s="77">
        <v>0.1056910569</v>
      </c>
      <c r="D100" s="15">
        <v>135</v>
      </c>
      <c r="E100" s="32">
        <f t="shared" si="46"/>
        <v>-7.3529411764705881E-3</v>
      </c>
      <c r="F100" s="18">
        <f>IF(ISNUMBER(D100), $B118 * E100, "")</f>
        <v>-735.29411764705878</v>
      </c>
      <c r="G100" s="31"/>
      <c r="H100" s="32" t="str">
        <f t="shared" si="47"/>
        <v/>
      </c>
      <c r="I100" s="101" t="str">
        <f>IF(ISNUMBER(G100), $B118 * H100, "")</f>
        <v/>
      </c>
      <c r="J100" s="15">
        <v>135</v>
      </c>
      <c r="K100" s="32">
        <f t="shared" si="48"/>
        <v>-7.3529411764705881E-3</v>
      </c>
      <c r="L100" s="18">
        <f>IF(ISNUMBER(J100), $B118 * K100, "")</f>
        <v>-735.29411764705878</v>
      </c>
      <c r="M100" s="31"/>
      <c r="N100" s="32" t="str">
        <f t="shared" si="49"/>
        <v/>
      </c>
      <c r="O100" s="18" t="str">
        <f>IF(ISNUMBER(M100), $B118 * N100, "")</f>
        <v/>
      </c>
      <c r="Q100" s="216"/>
      <c r="R100" s="216"/>
      <c r="S100" s="216"/>
    </row>
    <row r="101" spans="1:19" ht="17.25" thickBot="1">
      <c r="A101" s="125" t="s">
        <v>156</v>
      </c>
      <c r="B101" s="126">
        <v>1635</v>
      </c>
      <c r="C101" s="77">
        <v>7.9207920799999998E-2</v>
      </c>
      <c r="D101" s="15">
        <v>1585</v>
      </c>
      <c r="E101" s="32">
        <f t="shared" si="46"/>
        <v>-3.0581039755351681E-2</v>
      </c>
      <c r="F101" s="18">
        <f>IF(ISNUMBER(D101), $B118 * E101, "")</f>
        <v>-3058.103975535168</v>
      </c>
      <c r="G101" s="31"/>
      <c r="H101" s="32" t="str">
        <f t="shared" si="47"/>
        <v/>
      </c>
      <c r="I101" s="101" t="str">
        <f>IF(ISNUMBER(G101), $B118 * H101, "")</f>
        <v/>
      </c>
      <c r="J101" s="15">
        <v>1530</v>
      </c>
      <c r="K101" s="32">
        <f t="shared" si="48"/>
        <v>-6.4220183486238536E-2</v>
      </c>
      <c r="L101" s="18">
        <f>IF(ISNUMBER(J101), $B118 * K101, "")</f>
        <v>-6422.0183486238539</v>
      </c>
      <c r="M101" s="31"/>
      <c r="N101" s="32" t="str">
        <f t="shared" si="49"/>
        <v/>
      </c>
      <c r="O101" s="18" t="str">
        <f>IF(ISNUMBER(M101), $B118 * N101, "")</f>
        <v/>
      </c>
      <c r="Q101" s="216"/>
      <c r="R101" s="216"/>
      <c r="S101" s="216"/>
    </row>
    <row r="102" spans="1:19" ht="17.25" thickBot="1">
      <c r="A102" s="127" t="s">
        <v>168</v>
      </c>
      <c r="B102" s="128">
        <v>1560</v>
      </c>
      <c r="C102" s="78">
        <v>6.4846416399999995E-2</v>
      </c>
      <c r="D102" s="20">
        <v>1510</v>
      </c>
      <c r="E102" s="21">
        <f t="shared" si="46"/>
        <v>-3.2051282051282048E-2</v>
      </c>
      <c r="F102" s="22">
        <f>IF(ISNUMBER(D102), $B118 * E102, "")</f>
        <v>-3205.1282051282046</v>
      </c>
      <c r="G102" s="30"/>
      <c r="H102" s="21" t="str">
        <f t="shared" si="47"/>
        <v/>
      </c>
      <c r="I102" s="105" t="str">
        <f>IF(ISNUMBER(G102), $B118 * H102, "")</f>
        <v/>
      </c>
      <c r="J102" s="20">
        <v>1430</v>
      </c>
      <c r="K102" s="21">
        <f t="shared" si="48"/>
        <v>-8.3333333333333329E-2</v>
      </c>
      <c r="L102" s="22">
        <f>IF(ISNUMBER(J102), $B118 * K102, "")</f>
        <v>-8333.3333333333321</v>
      </c>
      <c r="M102" s="30"/>
      <c r="N102" s="21" t="str">
        <f t="shared" si="49"/>
        <v/>
      </c>
      <c r="O102" s="22" t="str">
        <f>IF(ISNUMBER(M102), $B118 * N102, "")</f>
        <v/>
      </c>
      <c r="Q102" s="216"/>
      <c r="R102" s="216"/>
      <c r="S102" s="216"/>
    </row>
    <row r="103" spans="1:19" ht="17.25" thickBot="1">
      <c r="A103" s="125" t="s">
        <v>118</v>
      </c>
      <c r="B103" s="129">
        <v>149</v>
      </c>
      <c r="C103" s="80">
        <v>6.4285714300000005E-2</v>
      </c>
      <c r="D103" s="106">
        <v>150</v>
      </c>
      <c r="E103" s="107">
        <f>IF(ISNUMBER(D103), (D103 - $B103) / $B103, "")</f>
        <v>6.7114093959731542E-3</v>
      </c>
      <c r="F103" s="108">
        <f>IF(ISNUMBER(D103), $B118 * E103, "")</f>
        <v>671.14093959731542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>
        <v>146</v>
      </c>
      <c r="K103" s="107">
        <f>IF(ISNUMBER(J103), (J103 - $B103) / $B103, "")</f>
        <v>-2.0134228187919462E-2</v>
      </c>
      <c r="L103" s="108">
        <f>IF(ISNUMBER(J103), $B118 * K103, "")</f>
        <v>-2013.4228187919462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6"/>
      <c r="R103" s="216"/>
      <c r="S103" s="216"/>
    </row>
    <row r="104" spans="1:19" ht="17.25" thickBot="1">
      <c r="A104" s="125" t="s">
        <v>186</v>
      </c>
      <c r="B104" s="126">
        <v>6435</v>
      </c>
      <c r="C104" s="77">
        <v>6.2758051199999998E-2</v>
      </c>
      <c r="D104" s="15">
        <v>7100</v>
      </c>
      <c r="E104" s="32">
        <f t="shared" ref="E104:E107" si="50">IF(ISNUMBER(D104), (D104 - $B104) / $B104, "")</f>
        <v>0.10334110334110334</v>
      </c>
      <c r="F104" s="18">
        <f>IF(ISNUMBER(D104), $B118 * E104, "")</f>
        <v>10334.110334110333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>
        <v>8795</v>
      </c>
      <c r="K104" s="32">
        <f t="shared" ref="K104:K107" si="52">IF(ISNUMBER(J104), (J104 - $B104) / $B104, "")</f>
        <v>0.36674436674436672</v>
      </c>
      <c r="L104" s="18">
        <f>IF(ISNUMBER(J104), $B118 * K104, "")</f>
        <v>36674.436674436671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6"/>
      <c r="R104" s="216"/>
      <c r="S104" s="216"/>
    </row>
    <row r="105" spans="1:19" ht="17.25" thickBot="1">
      <c r="A105" s="125" t="s">
        <v>202</v>
      </c>
      <c r="B105" s="126">
        <v>57.1</v>
      </c>
      <c r="C105" s="77">
        <v>5.9369202199999999E-2</v>
      </c>
      <c r="D105" s="15">
        <v>57.8</v>
      </c>
      <c r="E105" s="32">
        <f t="shared" si="50"/>
        <v>1.2259194395796773E-2</v>
      </c>
      <c r="F105" s="18">
        <f>IF(ISNUMBER(D105), $B118 * E105, "")</f>
        <v>1225.9194395796774</v>
      </c>
      <c r="G105" s="31"/>
      <c r="H105" s="32" t="str">
        <f t="shared" si="51"/>
        <v/>
      </c>
      <c r="I105" s="101" t="str">
        <f>IF(ISNUMBER(G105), $B118 * H105, "")</f>
        <v/>
      </c>
      <c r="J105" s="15">
        <v>56.4</v>
      </c>
      <c r="K105" s="32">
        <f t="shared" si="52"/>
        <v>-1.2259194395796896E-2</v>
      </c>
      <c r="L105" s="18">
        <f>IF(ISNUMBER(J105), $B118 * K105, "")</f>
        <v>-1225.9194395796897</v>
      </c>
      <c r="M105" s="31"/>
      <c r="N105" s="32" t="str">
        <f t="shared" si="53"/>
        <v/>
      </c>
      <c r="O105" s="18" t="str">
        <f>IF(ISNUMBER(M105), $B118 * N105, "")</f>
        <v/>
      </c>
      <c r="Q105" s="216"/>
      <c r="R105" s="216"/>
      <c r="S105" s="216"/>
    </row>
    <row r="106" spans="1:19" ht="17.25" thickBot="1">
      <c r="A106" s="125" t="s">
        <v>172</v>
      </c>
      <c r="B106" s="126">
        <v>1955</v>
      </c>
      <c r="C106" s="77">
        <v>5.6756756800000002E-2</v>
      </c>
      <c r="D106" s="15">
        <v>2050</v>
      </c>
      <c r="E106" s="32">
        <f t="shared" si="50"/>
        <v>4.859335038363171E-2</v>
      </c>
      <c r="F106" s="18">
        <f>IF(ISNUMBER(D106), $B118 * E106, "")</f>
        <v>4859.3350383631714</v>
      </c>
      <c r="G106" s="31"/>
      <c r="H106" s="32" t="str">
        <f t="shared" si="51"/>
        <v/>
      </c>
      <c r="I106" s="101" t="str">
        <f>IF(ISNUMBER(G106), $B118 * H106, "")</f>
        <v/>
      </c>
      <c r="J106" s="15">
        <v>2220</v>
      </c>
      <c r="K106" s="32">
        <f t="shared" si="52"/>
        <v>0.13554987212276215</v>
      </c>
      <c r="L106" s="18">
        <f>IF(ISNUMBER(J106), $B118 * K106, "")</f>
        <v>13554.987212276215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235</v>
      </c>
      <c r="B107" s="131">
        <v>54.7</v>
      </c>
      <c r="C107" s="79">
        <v>5.5984555999999998E-2</v>
      </c>
      <c r="D107" s="24">
        <v>57.5</v>
      </c>
      <c r="E107" s="25">
        <f t="shared" si="50"/>
        <v>5.118829981718459E-2</v>
      </c>
      <c r="F107" s="104">
        <f>IF(ISNUMBER(D107), $B118 * E107, "")</f>
        <v>5118.8299817184588</v>
      </c>
      <c r="G107" s="102"/>
      <c r="H107" s="25" t="str">
        <f t="shared" si="51"/>
        <v/>
      </c>
      <c r="I107" s="103" t="str">
        <f>IF(ISNUMBER(G107), $B118 * H107, "")</f>
        <v/>
      </c>
      <c r="J107" s="24">
        <v>58.4</v>
      </c>
      <c r="K107" s="25">
        <f t="shared" si="52"/>
        <v>6.7641681901279629E-2</v>
      </c>
      <c r="L107" s="104">
        <f>IF(ISNUMBER(J107), $B118 * K107, "")</f>
        <v>6764.1681901279626</v>
      </c>
      <c r="M107" s="102"/>
      <c r="N107" s="25" t="str">
        <f t="shared" si="53"/>
        <v/>
      </c>
      <c r="O107" s="104" t="str">
        <f>IF(ISNUMBER(M107), $B118 * N107, "")</f>
        <v/>
      </c>
      <c r="Q107" s="217"/>
      <c r="R107" s="218"/>
      <c r="S107" s="219"/>
    </row>
    <row r="108" spans="1:19">
      <c r="A108" s="123" t="s">
        <v>237</v>
      </c>
      <c r="B108" s="124">
        <v>489</v>
      </c>
      <c r="C108" s="76">
        <v>4.7109207700000003E-2</v>
      </c>
      <c r="D108" s="13">
        <v>485</v>
      </c>
      <c r="E108" s="14">
        <f>IF(ISNUMBER(D108), (D108 - $B108) / $B108, "")</f>
        <v>-8.1799591002044997E-3</v>
      </c>
      <c r="F108" s="16">
        <f>IF(ISNUMBER(D108), $B118 * E108, "")</f>
        <v>-817.99591002044997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>
        <v>474</v>
      </c>
      <c r="K108" s="14">
        <f>IF(ISNUMBER(J108), (J108 - $B108) / $B108, "")</f>
        <v>-3.0674846625766871E-2</v>
      </c>
      <c r="L108" s="16">
        <f>IF(ISNUMBER(J108), $B118 * K108, "")</f>
        <v>-3067.4846625766872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0"/>
      <c r="R108" s="221"/>
      <c r="S108" s="222"/>
    </row>
    <row r="109" spans="1:19" ht="17.25" thickBot="1">
      <c r="A109" s="125" t="s">
        <v>162</v>
      </c>
      <c r="B109" s="126">
        <v>79.7</v>
      </c>
      <c r="C109" s="77">
        <v>4.3193717299999997E-2</v>
      </c>
      <c r="D109" s="15">
        <v>79.5</v>
      </c>
      <c r="E109" s="32">
        <f t="shared" ref="E109:E112" si="54">IF(ISNUMBER(D109), (D109 - $B109) / $B109, "")</f>
        <v>-2.5094102885822186E-3</v>
      </c>
      <c r="F109" s="18">
        <f>IF(ISNUMBER(D109), $B118 * E109, "")</f>
        <v>-250.94102885822187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>
        <v>78.599999999999994</v>
      </c>
      <c r="K109" s="32">
        <f t="shared" ref="K109:K112" si="56">IF(ISNUMBER(J109), (J109 - $B109) / $B109, "")</f>
        <v>-1.3801756587202113E-2</v>
      </c>
      <c r="L109" s="18">
        <f>IF(ISNUMBER(J109), $B118 * K109, "")</f>
        <v>-1380.1756587202112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23"/>
      <c r="R109" s="224"/>
      <c r="S109" s="225"/>
    </row>
    <row r="110" spans="1:19" ht="17.25" thickBot="1">
      <c r="A110" s="125" t="s">
        <v>140</v>
      </c>
      <c r="B110" s="126">
        <v>4990</v>
      </c>
      <c r="C110" s="77">
        <v>3.9583333300000002E-2</v>
      </c>
      <c r="D110" s="15">
        <v>4945</v>
      </c>
      <c r="E110" s="32">
        <f t="shared" si="54"/>
        <v>-9.0180360721442889E-3</v>
      </c>
      <c r="F110" s="18">
        <f>IF(ISNUMBER(D110), $B118 * E110, "")</f>
        <v>-901.80360721442889</v>
      </c>
      <c r="G110" s="31"/>
      <c r="H110" s="32" t="str">
        <f t="shared" si="55"/>
        <v/>
      </c>
      <c r="I110" s="101" t="str">
        <f>IF(ISNUMBER(G110), $B118 * H110, "")</f>
        <v/>
      </c>
      <c r="J110" s="15">
        <v>4880</v>
      </c>
      <c r="K110" s="32">
        <f t="shared" si="56"/>
        <v>-2.2044088176352707E-2</v>
      </c>
      <c r="L110" s="18">
        <f>IF(ISNUMBER(J110), $B118 * K110, "")</f>
        <v>-2204.4088176352707</v>
      </c>
      <c r="M110" s="31"/>
      <c r="N110" s="32" t="str">
        <f t="shared" si="57"/>
        <v/>
      </c>
      <c r="O110" s="18" t="str">
        <f>IF(ISNUMBER(M110), $B118 * N110, "")</f>
        <v/>
      </c>
      <c r="Q110" s="216"/>
      <c r="R110" s="216"/>
      <c r="S110" s="216"/>
    </row>
    <row r="111" spans="1:19" ht="17.25" thickBot="1">
      <c r="A111" s="125" t="s">
        <v>174</v>
      </c>
      <c r="B111" s="126">
        <v>226</v>
      </c>
      <c r="C111" s="77">
        <v>3.6697247699999998E-2</v>
      </c>
      <c r="D111" s="15">
        <v>231</v>
      </c>
      <c r="E111" s="32">
        <f t="shared" si="54"/>
        <v>2.2123893805309734E-2</v>
      </c>
      <c r="F111" s="18">
        <f>IF(ISNUMBER(D111), $B118 * E111, "")</f>
        <v>2212.3893805309735</v>
      </c>
      <c r="G111" s="31"/>
      <c r="H111" s="32" t="str">
        <f t="shared" si="55"/>
        <v/>
      </c>
      <c r="I111" s="101" t="str">
        <f>IF(ISNUMBER(G111), $B118 * H111, "")</f>
        <v/>
      </c>
      <c r="J111" s="15">
        <v>229</v>
      </c>
      <c r="K111" s="32">
        <f t="shared" si="56"/>
        <v>1.3274336283185841E-2</v>
      </c>
      <c r="L111" s="18">
        <f>IF(ISNUMBER(J111), $B118 * K111, "")</f>
        <v>1327.4336283185839</v>
      </c>
      <c r="M111" s="31"/>
      <c r="N111" s="32" t="str">
        <f t="shared" si="57"/>
        <v/>
      </c>
      <c r="O111" s="18" t="str">
        <f>IF(ISNUMBER(M111), $B118 * N111, "")</f>
        <v/>
      </c>
      <c r="Q111" s="226"/>
      <c r="R111" s="226"/>
      <c r="S111" s="226"/>
    </row>
    <row r="112" spans="1:19" ht="17.25" thickBot="1">
      <c r="A112" s="127" t="s">
        <v>204</v>
      </c>
      <c r="B112" s="128">
        <v>12</v>
      </c>
      <c r="C112" s="78">
        <v>3.4482758600000003E-2</v>
      </c>
      <c r="D112" s="20">
        <v>13.1</v>
      </c>
      <c r="E112" s="21">
        <f t="shared" si="54"/>
        <v>9.1666666666666632E-2</v>
      </c>
      <c r="F112" s="22">
        <f>IF(ISNUMBER(D112), $B118 * E112, "")</f>
        <v>9166.6666666666624</v>
      </c>
      <c r="G112" s="30"/>
      <c r="H112" s="21" t="str">
        <f t="shared" si="55"/>
        <v/>
      </c>
      <c r="I112" s="105" t="str">
        <f>IF(ISNUMBER(G112), $B118 * H112, "")</f>
        <v/>
      </c>
      <c r="J112" s="20">
        <v>12.7</v>
      </c>
      <c r="K112" s="21">
        <f t="shared" si="56"/>
        <v>5.8333333333333272E-2</v>
      </c>
      <c r="L112" s="22">
        <f>IF(ISNUMBER(J112), $B118 * K112, "")</f>
        <v>5833.3333333333276</v>
      </c>
      <c r="M112" s="30"/>
      <c r="N112" s="21" t="str">
        <f t="shared" si="57"/>
        <v/>
      </c>
      <c r="O112" s="22" t="str">
        <f>IF(ISNUMBER(M112), $B118 * N112, "")</f>
        <v/>
      </c>
      <c r="Q112" s="226"/>
      <c r="R112" s="226"/>
      <c r="S112" s="226"/>
    </row>
    <row r="113" spans="1:19" ht="17.25" thickBot="1">
      <c r="A113" s="125" t="s">
        <v>224</v>
      </c>
      <c r="B113" s="129">
        <v>2990</v>
      </c>
      <c r="C113" s="80">
        <v>3.1034482799999999E-2</v>
      </c>
      <c r="D113" s="106">
        <v>3140</v>
      </c>
      <c r="E113" s="107">
        <f>IF(ISNUMBER(D113), (D113 - $B113) / $B113, "")</f>
        <v>5.016722408026756E-2</v>
      </c>
      <c r="F113" s="108">
        <f>IF(ISNUMBER(D113), $B118 * E113, "")</f>
        <v>5016.7224080267561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>
        <v>3185</v>
      </c>
      <c r="K113" s="107">
        <f>IF(ISNUMBER(J113), (J113 - $B113) / $B113, "")</f>
        <v>6.5217391304347824E-2</v>
      </c>
      <c r="L113" s="108">
        <f>IF(ISNUMBER(J113), $B118 * K113, "")</f>
        <v>6521.7391304347821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6"/>
      <c r="R113" s="216"/>
      <c r="S113" s="216"/>
    </row>
    <row r="114" spans="1:19" ht="17.25" thickBot="1">
      <c r="A114" s="125" t="s">
        <v>247</v>
      </c>
      <c r="B114" s="126">
        <v>7175</v>
      </c>
      <c r="C114" s="77">
        <v>3.0150753799999999E-2</v>
      </c>
      <c r="D114" s="15">
        <v>7195</v>
      </c>
      <c r="E114" s="32">
        <f t="shared" ref="E114:E117" si="58">IF(ISNUMBER(D114), (D114 - $B114) / $B114, "")</f>
        <v>2.7874564459930314E-3</v>
      </c>
      <c r="F114" s="18">
        <f>IF(ISNUMBER(D114), $B118 * E114, "")</f>
        <v>278.74564459930315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>
        <v>7425</v>
      </c>
      <c r="K114" s="32">
        <f t="shared" ref="K114:K117" si="60">IF(ISNUMBER(J114), (J114 - $B114) / $B114, "")</f>
        <v>3.484320557491289E-2</v>
      </c>
      <c r="L114" s="18">
        <f>IF(ISNUMBER(J114), $B118 * K114, "")</f>
        <v>3484.320557491289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6"/>
      <c r="R114" s="216"/>
      <c r="S114" s="216"/>
    </row>
    <row r="115" spans="1:19" ht="17.25" thickBot="1">
      <c r="A115" s="125" t="s">
        <v>218</v>
      </c>
      <c r="B115" s="126">
        <v>104</v>
      </c>
      <c r="C115" s="77">
        <v>2.9702970299999999E-2</v>
      </c>
      <c r="D115" s="15">
        <v>105</v>
      </c>
      <c r="E115" s="32">
        <f t="shared" si="58"/>
        <v>9.6153846153846159E-3</v>
      </c>
      <c r="F115" s="18">
        <f>IF(ISNUMBER(D115), $B118 * E115, "")</f>
        <v>961.53846153846155</v>
      </c>
      <c r="G115" s="31"/>
      <c r="H115" s="32" t="str">
        <f t="shared" si="59"/>
        <v/>
      </c>
      <c r="I115" s="101" t="str">
        <f>IF(ISNUMBER(G115), $B118 * H115, "")</f>
        <v/>
      </c>
      <c r="J115" s="15">
        <v>106</v>
      </c>
      <c r="K115" s="32">
        <f t="shared" si="60"/>
        <v>1.9230769230769232E-2</v>
      </c>
      <c r="L115" s="18">
        <f>IF(ISNUMBER(J115), $B118 * K115, "")</f>
        <v>1923.0769230769231</v>
      </c>
      <c r="M115" s="31"/>
      <c r="N115" s="32" t="str">
        <f t="shared" si="61"/>
        <v/>
      </c>
      <c r="O115" s="18" t="str">
        <f>IF(ISNUMBER(M115), $B118 * N115, "")</f>
        <v/>
      </c>
      <c r="Q115" s="216"/>
      <c r="R115" s="216"/>
      <c r="S115" s="216"/>
    </row>
    <row r="116" spans="1:19">
      <c r="A116" s="125" t="s">
        <v>208</v>
      </c>
      <c r="B116" s="126">
        <v>9.76</v>
      </c>
      <c r="C116" s="77">
        <v>2.9535865000000001E-2</v>
      </c>
      <c r="D116" s="15">
        <v>9.57</v>
      </c>
      <c r="E116" s="32">
        <f t="shared" si="58"/>
        <v>-1.9467213114754047E-2</v>
      </c>
      <c r="F116" s="18">
        <f>IF(ISNUMBER(D116), $B118 * E116, "")</f>
        <v>-1946.7213114754047</v>
      </c>
      <c r="G116" s="31"/>
      <c r="H116" s="32" t="str">
        <f t="shared" si="59"/>
        <v/>
      </c>
      <c r="I116" s="101" t="str">
        <f>IF(ISNUMBER(G116), $B118 * H116, "")</f>
        <v/>
      </c>
      <c r="J116" s="15">
        <v>9.57</v>
      </c>
      <c r="K116" s="32">
        <f t="shared" si="60"/>
        <v>-1.9467213114754047E-2</v>
      </c>
      <c r="L116" s="18">
        <f>IF(ISNUMBER(J116), $B118 * K116, "")</f>
        <v>-1946.7213114754047</v>
      </c>
      <c r="M116" s="31"/>
      <c r="N116" s="32" t="str">
        <f t="shared" si="61"/>
        <v/>
      </c>
      <c r="O116" s="18" t="str">
        <f>IF(ISNUMBER(M116), $B118 * N116, "")</f>
        <v/>
      </c>
      <c r="Q116" s="205"/>
      <c r="R116" s="206"/>
      <c r="S116" s="207"/>
    </row>
    <row r="117" spans="1:19" ht="17.25" thickBot="1">
      <c r="A117" s="130" t="s">
        <v>178</v>
      </c>
      <c r="B117" s="131">
        <v>14.3</v>
      </c>
      <c r="C117" s="79">
        <v>2.87769784E-2</v>
      </c>
      <c r="D117" s="24">
        <v>14.6</v>
      </c>
      <c r="E117" s="25">
        <f t="shared" si="58"/>
        <v>2.0979020979020904E-2</v>
      </c>
      <c r="F117" s="104">
        <f>IF(ISNUMBER(D117), $B118 * E117, "")</f>
        <v>2097.9020979020902</v>
      </c>
      <c r="G117" s="102"/>
      <c r="H117" s="25" t="str">
        <f t="shared" si="59"/>
        <v/>
      </c>
      <c r="I117" s="103" t="str">
        <f>IF(ISNUMBER(G117), $B118 * H117, "")</f>
        <v/>
      </c>
      <c r="J117" s="24">
        <v>14.4</v>
      </c>
      <c r="K117" s="25">
        <f t="shared" si="60"/>
        <v>6.9930069930069678E-3</v>
      </c>
      <c r="L117" s="104">
        <f>IF(ISNUMBER(J117), $B118 * K117, "")</f>
        <v>699.30069930069681</v>
      </c>
      <c r="M117" s="102"/>
      <c r="N117" s="25" t="str">
        <f t="shared" si="61"/>
        <v/>
      </c>
      <c r="O117" s="104" t="str">
        <f>IF(ISNUMBER(M117), $B118 * N117, "")</f>
        <v/>
      </c>
      <c r="Q117" s="208"/>
      <c r="R117" s="209"/>
      <c r="S117" s="210"/>
    </row>
    <row r="118" spans="1:19" ht="17.25" thickBot="1">
      <c r="A118" s="132" t="s">
        <v>271</v>
      </c>
      <c r="B118" s="269">
        <f>$B$37</f>
        <v>100000</v>
      </c>
      <c r="C118" s="270"/>
      <c r="D118" s="26" t="s">
        <v>272</v>
      </c>
      <c r="E118" s="27">
        <f>IF(COUNT(E98:E117), SUM(E98:E117) / COUNT(E98:E117), 0)</f>
        <v>4.781065577678624E-2</v>
      </c>
      <c r="F118" s="28">
        <f>SUM(F98:F117)</f>
        <v>95621.311553572523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5.8055487331871727E-2</v>
      </c>
      <c r="L118" s="28">
        <f>SUM(L98:L117)</f>
        <v>116110.97466374349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11"/>
      <c r="R118" s="212"/>
      <c r="S118" s="213"/>
    </row>
    <row r="120" spans="1:19" ht="17.25" thickBot="1"/>
    <row r="121" spans="1:19" ht="17.25" thickBot="1">
      <c r="A121" s="227" t="s">
        <v>259</v>
      </c>
      <c r="B121" s="228"/>
      <c r="C121" s="228"/>
      <c r="D121" s="228"/>
      <c r="E121" s="228"/>
      <c r="F121" s="228"/>
      <c r="G121" s="228"/>
      <c r="H121" s="228"/>
      <c r="I121" s="228"/>
      <c r="J121" s="228"/>
      <c r="K121" s="228"/>
      <c r="L121" s="228"/>
      <c r="M121" s="228"/>
      <c r="N121" s="228"/>
      <c r="O121" s="229"/>
      <c r="Q121" s="226"/>
      <c r="R121" s="226"/>
      <c r="S121" s="226"/>
    </row>
    <row r="122" spans="1:19" ht="17.25" thickBot="1">
      <c r="A122" s="201" t="s">
        <v>268</v>
      </c>
      <c r="B122" s="227" t="s">
        <v>49</v>
      </c>
      <c r="C122" s="229"/>
      <c r="D122" s="227" t="s">
        <v>58</v>
      </c>
      <c r="E122" s="228"/>
      <c r="F122" s="229"/>
      <c r="G122" s="230">
        <f>_xlfn.IFNA(VLOOKUP(B122, 현재가테이블!$B$2:$D$200, 2, FALSE), "-")</f>
        <v>39516000</v>
      </c>
      <c r="H122" s="231"/>
      <c r="I122" s="232"/>
      <c r="J122" s="227" t="s">
        <v>59</v>
      </c>
      <c r="K122" s="228"/>
      <c r="L122" s="229"/>
      <c r="M122" s="233">
        <f>_xlfn.IFNA(VLOOKUP(B122, 현재가테이블!$B$2:$D$200, 3, FALSE), "-")</f>
        <v>-1.6868189299999999E-2</v>
      </c>
      <c r="N122" s="234"/>
      <c r="O122" s="235"/>
      <c r="Q122" s="226"/>
      <c r="R122" s="226"/>
      <c r="S122" s="226"/>
    </row>
    <row r="123" spans="1:19" ht="17.25" thickBot="1">
      <c r="A123" s="271" t="s">
        <v>55</v>
      </c>
      <c r="B123" s="267" t="str">
        <f>TEXT($G$1, "[$-ko-KR]yyyy-mm-dd(ddd) ") &amp; "오전 00:00"</f>
        <v>2021-07-12(월) 오전 00:00</v>
      </c>
      <c r="C123" s="268"/>
      <c r="D123" s="240" t="str">
        <f>TEXT($G$1, "[$-ko-KR]yyyy-mm-dd(ddd) ") &amp; "오후 14:00"</f>
        <v>2021-07-12(월) 오후 14:00</v>
      </c>
      <c r="E123" s="241"/>
      <c r="F123" s="242"/>
      <c r="G123" s="240" t="str">
        <f>TEXT($G$1, "[$-ko-KR]yyyy-mm-dd(ddd) ") &amp; "오후 19:00"</f>
        <v>2021-07-12(월) 오후 19:00</v>
      </c>
      <c r="H123" s="241"/>
      <c r="I123" s="242"/>
      <c r="J123" s="240" t="str">
        <f>TEXT($G$1, "[$-ko-KR]yyyy-mm-dd(ddd) ") &amp; "오후 21:00"</f>
        <v>2021-07-12(월) 오후 21:00</v>
      </c>
      <c r="K123" s="241"/>
      <c r="L123" s="242"/>
      <c r="M123" s="240" t="str">
        <f>TEXT($G$1+1, "[$-ko-KR]yyyy-mm-dd(ddd) ") &amp; "오전 00:00"</f>
        <v>2021-07-13(화) 오전 00:00</v>
      </c>
      <c r="N123" s="241"/>
      <c r="O123" s="242"/>
      <c r="Q123" s="226"/>
      <c r="R123" s="226"/>
      <c r="S123" s="226"/>
    </row>
    <row r="124" spans="1:19" ht="17.25" thickBot="1">
      <c r="A124" s="272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202" t="s">
        <v>58</v>
      </c>
      <c r="H124" s="203" t="s">
        <v>269</v>
      </c>
      <c r="I124" s="20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6"/>
      <c r="R124" s="216"/>
      <c r="S124" s="216"/>
    </row>
    <row r="125" spans="1:19" ht="17.25" thickBot="1">
      <c r="A125" s="123" t="s">
        <v>208</v>
      </c>
      <c r="B125" s="124">
        <v>9.76</v>
      </c>
      <c r="C125" s="76">
        <v>2.9535865000000001E-2</v>
      </c>
      <c r="D125" s="13">
        <v>9.57</v>
      </c>
      <c r="E125" s="14">
        <f>IF(ISNUMBER(D125), (D125 - $B125) / $B125, "")</f>
        <v>-1.9467213114754047E-2</v>
      </c>
      <c r="F125" s="16">
        <f>IF(ISNUMBER(D125), $B145 * E125, "")</f>
        <v>-1946.7213114754047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>
        <v>9.57</v>
      </c>
      <c r="K125" s="14">
        <f>IF(ISNUMBER(J125), (J125 - $B125) / $B125, "")</f>
        <v>-1.9467213114754047E-2</v>
      </c>
      <c r="L125" s="16">
        <f>IF(ISNUMBER(J125), $B145 * K125, "")</f>
        <v>-1946.7213114754047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6"/>
      <c r="R125" s="226"/>
      <c r="S125" s="226"/>
    </row>
    <row r="126" spans="1:19" ht="17.25" thickBot="1">
      <c r="A126" s="125" t="s">
        <v>178</v>
      </c>
      <c r="B126" s="126">
        <v>14.3</v>
      </c>
      <c r="C126" s="77">
        <v>2.87769784E-2</v>
      </c>
      <c r="D126" s="15">
        <v>14.6</v>
      </c>
      <c r="E126" s="32">
        <f t="shared" ref="E126:E129" si="62">IF(ISNUMBER(D126), (D126 - $B126) / $B126, "")</f>
        <v>2.0979020979020904E-2</v>
      </c>
      <c r="F126" s="18">
        <f>IF(ISNUMBER(D126), $B145 * E126, "")</f>
        <v>2097.9020979020902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>
        <v>14.4</v>
      </c>
      <c r="K126" s="32">
        <f t="shared" ref="K126:K129" si="64">IF(ISNUMBER(J126), (J126 - $B126) / $B126, "")</f>
        <v>6.9930069930069678E-3</v>
      </c>
      <c r="L126" s="18">
        <f>IF(ISNUMBER(J126), $B145 * K126, "")</f>
        <v>699.30069930069681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6"/>
      <c r="R126" s="226"/>
      <c r="S126" s="226"/>
    </row>
    <row r="127" spans="1:19" ht="17.25" thickBot="1">
      <c r="A127" s="125" t="s">
        <v>128</v>
      </c>
      <c r="B127" s="126">
        <v>91.5</v>
      </c>
      <c r="C127" s="77">
        <v>2.1205357099999999E-2</v>
      </c>
      <c r="D127" s="15">
        <v>91.7</v>
      </c>
      <c r="E127" s="32">
        <f t="shared" si="62"/>
        <v>2.1857923497268072E-3</v>
      </c>
      <c r="F127" s="18">
        <f>IF(ISNUMBER(D127), $B145 * E127, "")</f>
        <v>218.57923497268072</v>
      </c>
      <c r="G127" s="31"/>
      <c r="H127" s="32" t="str">
        <f t="shared" si="63"/>
        <v/>
      </c>
      <c r="I127" s="101" t="str">
        <f>IF(ISNUMBER(G127), $B145 * H127, "")</f>
        <v/>
      </c>
      <c r="J127" s="15">
        <v>89.9</v>
      </c>
      <c r="K127" s="32">
        <f t="shared" si="64"/>
        <v>-1.7486338797814145E-2</v>
      </c>
      <c r="L127" s="18">
        <f>IF(ISNUMBER(J127), $B145 * K127, "")</f>
        <v>-1748.6338797814144</v>
      </c>
      <c r="M127" s="31"/>
      <c r="N127" s="32" t="str">
        <f t="shared" si="65"/>
        <v/>
      </c>
      <c r="O127" s="18" t="str">
        <f>IF(ISNUMBER(M127), $B145 * N127, "")</f>
        <v/>
      </c>
      <c r="Q127" s="216"/>
      <c r="R127" s="216"/>
      <c r="S127" s="216"/>
    </row>
    <row r="128" spans="1:19" ht="17.25" thickBot="1">
      <c r="A128" s="125" t="s">
        <v>65</v>
      </c>
      <c r="B128" s="126">
        <v>25</v>
      </c>
      <c r="C128" s="77">
        <v>2.0408163300000001E-2</v>
      </c>
      <c r="D128" s="15">
        <v>25</v>
      </c>
      <c r="E128" s="32">
        <f t="shared" si="62"/>
        <v>0</v>
      </c>
      <c r="F128" s="18">
        <f>IF(ISNUMBER(D128), $B145 * E128, "")</f>
        <v>0</v>
      </c>
      <c r="G128" s="31"/>
      <c r="H128" s="32" t="str">
        <f t="shared" si="63"/>
        <v/>
      </c>
      <c r="I128" s="101" t="str">
        <f>IF(ISNUMBER(G128), $B145 * H128, "")</f>
        <v/>
      </c>
      <c r="J128" s="15">
        <v>24.6</v>
      </c>
      <c r="K128" s="32">
        <f t="shared" si="64"/>
        <v>-1.5999999999999945E-2</v>
      </c>
      <c r="L128" s="18">
        <f>IF(ISNUMBER(J128), $B145 * K128, "")</f>
        <v>-1599.9999999999945</v>
      </c>
      <c r="M128" s="31"/>
      <c r="N128" s="32" t="str">
        <f t="shared" si="65"/>
        <v/>
      </c>
      <c r="O128" s="18" t="str">
        <f>IF(ISNUMBER(M128), $B145 * N128, "")</f>
        <v/>
      </c>
      <c r="Q128" s="216"/>
      <c r="R128" s="216"/>
      <c r="S128" s="216"/>
    </row>
    <row r="129" spans="1:19" ht="17.25" thickBot="1">
      <c r="A129" s="127" t="s">
        <v>239</v>
      </c>
      <c r="B129" s="128">
        <v>72.900000000000006</v>
      </c>
      <c r="C129" s="78">
        <v>1.9580419599999999E-2</v>
      </c>
      <c r="D129" s="20">
        <v>72.900000000000006</v>
      </c>
      <c r="E129" s="21">
        <f t="shared" si="62"/>
        <v>0</v>
      </c>
      <c r="F129" s="22">
        <f>IF(ISNUMBER(D129), $B145 * E129, "")</f>
        <v>0</v>
      </c>
      <c r="G129" s="30"/>
      <c r="H129" s="21" t="str">
        <f t="shared" si="63"/>
        <v/>
      </c>
      <c r="I129" s="105" t="str">
        <f>IF(ISNUMBER(G129), $B145 * H129, "")</f>
        <v/>
      </c>
      <c r="J129" s="20">
        <v>71.7</v>
      </c>
      <c r="K129" s="21">
        <f t="shared" si="64"/>
        <v>-1.6460905349794275E-2</v>
      </c>
      <c r="L129" s="22">
        <f>IF(ISNUMBER(J129), $B145 * K129, "")</f>
        <v>-1646.0905349794275</v>
      </c>
      <c r="M129" s="30"/>
      <c r="N129" s="21" t="str">
        <f t="shared" si="65"/>
        <v/>
      </c>
      <c r="O129" s="22" t="str">
        <f>IF(ISNUMBER(M129), $B145 * N129, "")</f>
        <v/>
      </c>
      <c r="Q129" s="216"/>
      <c r="R129" s="216"/>
      <c r="S129" s="216"/>
    </row>
    <row r="130" spans="1:19" ht="17.25" thickBot="1">
      <c r="A130" s="125" t="s">
        <v>216</v>
      </c>
      <c r="B130" s="129">
        <v>8.32</v>
      </c>
      <c r="C130" s="80">
        <v>1.4634146299999999E-2</v>
      </c>
      <c r="D130" s="106">
        <v>8.36</v>
      </c>
      <c r="E130" s="107">
        <f>IF(ISNUMBER(D130), (D130 - $B130) / $B130, "")</f>
        <v>4.8076923076922047E-3</v>
      </c>
      <c r="F130" s="108">
        <f>IF(ISNUMBER(D130), $B145 * E130, "")</f>
        <v>480.76923076922048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>
        <v>8.33</v>
      </c>
      <c r="K130" s="107">
        <f>IF(ISNUMBER(J130), (J130 - $B130) / $B130, "")</f>
        <v>1.2019230769230512E-3</v>
      </c>
      <c r="L130" s="108">
        <f>IF(ISNUMBER(J130), $B145 * K130, "")</f>
        <v>120.19230769230512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6"/>
      <c r="R130" s="216"/>
      <c r="S130" s="216"/>
    </row>
    <row r="131" spans="1:19" ht="17.25" thickBot="1">
      <c r="A131" s="125" t="s">
        <v>190</v>
      </c>
      <c r="B131" s="126">
        <v>14.5</v>
      </c>
      <c r="C131" s="77">
        <v>1.3986014E-2</v>
      </c>
      <c r="D131" s="15">
        <v>15.2</v>
      </c>
      <c r="E131" s="32">
        <f t="shared" ref="E131:E134" si="66">IF(ISNUMBER(D131), (D131 - $B131) / $B131, "")</f>
        <v>4.8275862068965468E-2</v>
      </c>
      <c r="F131" s="18">
        <f>IF(ISNUMBER(D131), $B145 * E131, "")</f>
        <v>4827.5862068965471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>
        <v>14.9</v>
      </c>
      <c r="K131" s="32">
        <f t="shared" ref="K131:K134" si="68">IF(ISNUMBER(J131), (J131 - $B131) / $B131, "")</f>
        <v>2.7586206896551748E-2</v>
      </c>
      <c r="L131" s="18">
        <f>IF(ISNUMBER(J131), $B145 * K131, "")</f>
        <v>2758.6206896551748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6"/>
      <c r="R131" s="216"/>
      <c r="S131" s="216"/>
    </row>
    <row r="132" spans="1:19" ht="17.25" thickBot="1">
      <c r="A132" s="125" t="s">
        <v>144</v>
      </c>
      <c r="B132" s="126">
        <v>84.4</v>
      </c>
      <c r="C132" s="77">
        <v>7.1599044999999997E-3</v>
      </c>
      <c r="D132" s="15">
        <v>84.3</v>
      </c>
      <c r="E132" s="32">
        <f t="shared" si="66"/>
        <v>-1.1848341232228497E-3</v>
      </c>
      <c r="F132" s="18">
        <f>IF(ISNUMBER(D132), $B145 * E132, "")</f>
        <v>-118.48341232228498</v>
      </c>
      <c r="G132" s="31"/>
      <c r="H132" s="32" t="str">
        <f t="shared" si="67"/>
        <v/>
      </c>
      <c r="I132" s="101" t="str">
        <f>IF(ISNUMBER(G132), $B145 * H132, "")</f>
        <v/>
      </c>
      <c r="J132" s="15">
        <v>83.1</v>
      </c>
      <c r="K132" s="32">
        <f t="shared" si="68"/>
        <v>-1.5402843601895868E-2</v>
      </c>
      <c r="L132" s="18">
        <f>IF(ISNUMBER(J132), $B145 * K132, "")</f>
        <v>-1540.2843601895868</v>
      </c>
      <c r="M132" s="31"/>
      <c r="N132" s="32" t="str">
        <f t="shared" si="69"/>
        <v/>
      </c>
      <c r="O132" s="18" t="str">
        <f>IF(ISNUMBER(M132), $B145 * N132, "")</f>
        <v/>
      </c>
      <c r="Q132" s="216"/>
      <c r="R132" s="216"/>
      <c r="S132" s="216"/>
    </row>
    <row r="133" spans="1:19" ht="17.25" thickBot="1">
      <c r="A133" s="125" t="s">
        <v>98</v>
      </c>
      <c r="B133" s="126">
        <v>2.97</v>
      </c>
      <c r="C133" s="77">
        <v>6.7796610000000002E-3</v>
      </c>
      <c r="D133" s="15">
        <v>2.98</v>
      </c>
      <c r="E133" s="32">
        <f t="shared" si="66"/>
        <v>3.3670033670032949E-3</v>
      </c>
      <c r="F133" s="18">
        <f>IF(ISNUMBER(D133), $B145 * E133, "")</f>
        <v>336.7003367003295</v>
      </c>
      <c r="G133" s="31"/>
      <c r="H133" s="32" t="str">
        <f t="shared" si="67"/>
        <v/>
      </c>
      <c r="I133" s="101" t="str">
        <f>IF(ISNUMBER(G133), $B145 * H133, "")</f>
        <v/>
      </c>
      <c r="J133" s="15">
        <v>2.93</v>
      </c>
      <c r="K133" s="32">
        <f t="shared" si="68"/>
        <v>-1.346801346801348E-2</v>
      </c>
      <c r="L133" s="18">
        <f>IF(ISNUMBER(J133), $B145 * K133, "")</f>
        <v>-1346.801346801348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148</v>
      </c>
      <c r="B134" s="131">
        <v>15.3</v>
      </c>
      <c r="C134" s="79">
        <v>6.5789474000000001E-3</v>
      </c>
      <c r="D134" s="24">
        <v>15.2</v>
      </c>
      <c r="E134" s="25">
        <f t="shared" si="66"/>
        <v>-6.5359477124183937E-3</v>
      </c>
      <c r="F134" s="104">
        <f>IF(ISNUMBER(D134), $B145 * E134, "")</f>
        <v>-653.59477124183934</v>
      </c>
      <c r="G134" s="102"/>
      <c r="H134" s="25" t="str">
        <f t="shared" si="67"/>
        <v/>
      </c>
      <c r="I134" s="103" t="str">
        <f>IF(ISNUMBER(G134), $B145 * H134, "")</f>
        <v/>
      </c>
      <c r="J134" s="24">
        <v>15</v>
      </c>
      <c r="K134" s="25">
        <f t="shared" si="68"/>
        <v>-1.9607843137254947E-2</v>
      </c>
      <c r="L134" s="104">
        <f>IF(ISNUMBER(J134), $B145 * K134, "")</f>
        <v>-1960.7843137254947</v>
      </c>
      <c r="M134" s="102"/>
      <c r="N134" s="25" t="str">
        <f t="shared" si="69"/>
        <v/>
      </c>
      <c r="O134" s="104" t="str">
        <f>IF(ISNUMBER(M134), $B145 * N134, "")</f>
        <v/>
      </c>
      <c r="Q134" s="217"/>
      <c r="R134" s="218"/>
      <c r="S134" s="219"/>
    </row>
    <row r="135" spans="1:19">
      <c r="A135" s="123" t="s">
        <v>122</v>
      </c>
      <c r="B135" s="124">
        <v>22.1</v>
      </c>
      <c r="C135" s="76">
        <v>4.5454544999999997E-3</v>
      </c>
      <c r="D135" s="13">
        <v>22.5</v>
      </c>
      <c r="E135" s="14">
        <f>IF(ISNUMBER(D135), (D135 - $B135) / $B135, "")</f>
        <v>1.8099547511312153E-2</v>
      </c>
      <c r="F135" s="16">
        <f>IF(ISNUMBER(D135), $B145 * E135, "")</f>
        <v>1809.9547511312153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>
        <v>22.6</v>
      </c>
      <c r="K135" s="14">
        <f>IF(ISNUMBER(J135), (J135 - $B135) / $B135, "")</f>
        <v>2.2624434389140271E-2</v>
      </c>
      <c r="L135" s="16">
        <f>IF(ISNUMBER(J135), $B145 * K135, "")</f>
        <v>2262.443438914027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0"/>
      <c r="R135" s="221"/>
      <c r="S135" s="222"/>
    </row>
    <row r="136" spans="1:19" ht="17.25" thickBot="1">
      <c r="A136" s="125" t="s">
        <v>152</v>
      </c>
      <c r="B136" s="126">
        <v>72.900000000000006</v>
      </c>
      <c r="C136" s="77">
        <v>4.1322314000000002E-3</v>
      </c>
      <c r="D136" s="15">
        <v>73.099999999999994</v>
      </c>
      <c r="E136" s="32">
        <f t="shared" ref="E136:E139" si="70">IF(ISNUMBER(D136), (D136 - $B136) / $B136, "")</f>
        <v>2.7434842249655501E-3</v>
      </c>
      <c r="F136" s="18">
        <f>IF(ISNUMBER(D136), $B145 * E136, "")</f>
        <v>274.34842249655503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>
        <v>72.2</v>
      </c>
      <c r="K136" s="32">
        <f t="shared" ref="K136:K139" si="72">IF(ISNUMBER(J136), (J136 - $B136) / $B136, "")</f>
        <v>-9.6021947873800115E-3</v>
      </c>
      <c r="L136" s="18">
        <f>IF(ISNUMBER(J136), $B145 * K136, "")</f>
        <v>-960.21947873800116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23"/>
      <c r="R136" s="224"/>
      <c r="S136" s="225"/>
    </row>
    <row r="137" spans="1:19" ht="17.25" thickBot="1">
      <c r="A137" s="125" t="s">
        <v>130</v>
      </c>
      <c r="B137" s="126">
        <v>81.8</v>
      </c>
      <c r="C137" s="77">
        <v>3.6809816E-3</v>
      </c>
      <c r="D137" s="15">
        <v>81.8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>
        <v>81</v>
      </c>
      <c r="K137" s="32">
        <f t="shared" si="72"/>
        <v>-9.779951100244464E-3</v>
      </c>
      <c r="L137" s="18">
        <f>IF(ISNUMBER(J137), $B145 * K137, "")</f>
        <v>-977.99511002444638</v>
      </c>
      <c r="M137" s="31"/>
      <c r="N137" s="32" t="str">
        <f t="shared" si="73"/>
        <v/>
      </c>
      <c r="O137" s="18" t="str">
        <f>IF(ISNUMBER(M137), $B145 * N137, "")</f>
        <v/>
      </c>
      <c r="Q137" s="216"/>
      <c r="R137" s="216"/>
      <c r="S137" s="216"/>
    </row>
    <row r="138" spans="1:19" ht="17.25" thickBot="1">
      <c r="A138" s="125" t="s">
        <v>132</v>
      </c>
      <c r="B138" s="126">
        <v>86.6</v>
      </c>
      <c r="C138" s="77">
        <v>3.4762457E-3</v>
      </c>
      <c r="D138" s="15">
        <v>87</v>
      </c>
      <c r="E138" s="32">
        <f t="shared" si="70"/>
        <v>4.6189376443418672E-3</v>
      </c>
      <c r="F138" s="18">
        <f>IF(ISNUMBER(D138), $B145 * E138, "")</f>
        <v>461.89376443418672</v>
      </c>
      <c r="G138" s="31"/>
      <c r="H138" s="32" t="str">
        <f t="shared" si="71"/>
        <v/>
      </c>
      <c r="I138" s="101" t="str">
        <f>IF(ISNUMBER(G138), $B145 * H138, "")</f>
        <v/>
      </c>
      <c r="J138" s="15">
        <v>85.9</v>
      </c>
      <c r="K138" s="32">
        <f t="shared" si="72"/>
        <v>-8.0831408775980211E-3</v>
      </c>
      <c r="L138" s="18">
        <f>IF(ISNUMBER(J138), $B145 * K138, "")</f>
        <v>-808.31408775980208</v>
      </c>
      <c r="M138" s="31"/>
      <c r="N138" s="32" t="str">
        <f t="shared" si="73"/>
        <v/>
      </c>
      <c r="O138" s="18" t="str">
        <f>IF(ISNUMBER(M138), $B145 * N138, "")</f>
        <v/>
      </c>
      <c r="Q138" s="226"/>
      <c r="R138" s="226"/>
      <c r="S138" s="226"/>
    </row>
    <row r="139" spans="1:19" ht="17.25" thickBot="1">
      <c r="A139" s="127" t="s">
        <v>150</v>
      </c>
      <c r="B139" s="128">
        <v>9.32</v>
      </c>
      <c r="C139" s="78">
        <v>1.0741138999999999E-3</v>
      </c>
      <c r="D139" s="20">
        <v>9.39</v>
      </c>
      <c r="E139" s="21">
        <f t="shared" si="70"/>
        <v>7.5107296137339359E-3</v>
      </c>
      <c r="F139" s="22">
        <f>IF(ISNUMBER(D139), $B145 * E139, "")</f>
        <v>751.07296137339358</v>
      </c>
      <c r="G139" s="30"/>
      <c r="H139" s="21" t="str">
        <f t="shared" si="71"/>
        <v/>
      </c>
      <c r="I139" s="105" t="str">
        <f>IF(ISNUMBER(G139), $B145 * H139, "")</f>
        <v/>
      </c>
      <c r="J139" s="20">
        <v>9.6199999999999992</v>
      </c>
      <c r="K139" s="21">
        <f t="shared" si="72"/>
        <v>3.2188841201716625E-2</v>
      </c>
      <c r="L139" s="22">
        <f>IF(ISNUMBER(J139), $B145 * K139, "")</f>
        <v>3218.8841201716627</v>
      </c>
      <c r="M139" s="30"/>
      <c r="N139" s="21" t="str">
        <f t="shared" si="73"/>
        <v/>
      </c>
      <c r="O139" s="22" t="str">
        <f>IF(ISNUMBER(M139), $B145 * N139, "")</f>
        <v/>
      </c>
      <c r="Q139" s="226"/>
      <c r="R139" s="226"/>
      <c r="S139" s="226"/>
    </row>
    <row r="140" spans="1:19" ht="17.25" thickBot="1">
      <c r="A140" s="125" t="s">
        <v>72</v>
      </c>
      <c r="B140" s="129">
        <v>18.2</v>
      </c>
      <c r="C140" s="80">
        <v>0</v>
      </c>
      <c r="D140" s="106">
        <v>18.5</v>
      </c>
      <c r="E140" s="107">
        <f>IF(ISNUMBER(D140), (D140 - $B140) / $B140, "")</f>
        <v>1.6483516483516522E-2</v>
      </c>
      <c r="F140" s="108">
        <f>IF(ISNUMBER(D140), $B145 * E140, "")</f>
        <v>1648.3516483516521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>
        <v>18.399999999999999</v>
      </c>
      <c r="K140" s="107">
        <f>IF(ISNUMBER(J140), (J140 - $B140) / $B140, "")</f>
        <v>1.098901098901095E-2</v>
      </c>
      <c r="L140" s="108">
        <f>IF(ISNUMBER(J140), $B145 * K140, "")</f>
        <v>1098.9010989010949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6"/>
      <c r="R140" s="216"/>
      <c r="S140" s="216"/>
    </row>
    <row r="141" spans="1:19" ht="17.25" thickBot="1">
      <c r="A141" s="125" t="s">
        <v>188</v>
      </c>
      <c r="B141" s="126">
        <v>9.6999999999999993</v>
      </c>
      <c r="C141" s="77">
        <v>-1.22199593E-2</v>
      </c>
      <c r="D141" s="15">
        <v>9.81</v>
      </c>
      <c r="E141" s="32">
        <f t="shared" ref="E141:E144" si="74">IF(ISNUMBER(D141), (D141 - $B141) / $B141, "")</f>
        <v>1.1340206185567135E-2</v>
      </c>
      <c r="F141" s="18">
        <f>IF(ISNUMBER(D141), $B145 * E141, "")</f>
        <v>1134.0206185567135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>
        <v>10.199999999999999</v>
      </c>
      <c r="K141" s="32">
        <f t="shared" ref="K141:K144" si="76">IF(ISNUMBER(J141), (J141 - $B141) / $B141, "")</f>
        <v>5.1546391752577324E-2</v>
      </c>
      <c r="L141" s="18">
        <f>IF(ISNUMBER(J141), $B145 * K141, "")</f>
        <v>5154.6391752577319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6"/>
      <c r="R141" s="216"/>
      <c r="S141" s="216"/>
    </row>
    <row r="142" spans="1:19" ht="17.25" thickBot="1">
      <c r="A142" s="125" t="s">
        <v>251</v>
      </c>
      <c r="B142" s="126">
        <v>59</v>
      </c>
      <c r="C142" s="77">
        <v>-1.33779264E-2</v>
      </c>
      <c r="D142" s="15">
        <v>59.2</v>
      </c>
      <c r="E142" s="32">
        <f t="shared" si="74"/>
        <v>3.3898305084746243E-3</v>
      </c>
      <c r="F142" s="18">
        <f>IF(ISNUMBER(D142), $B145 * E142, "")</f>
        <v>338.98305084746244</v>
      </c>
      <c r="G142" s="31"/>
      <c r="H142" s="32" t="str">
        <f t="shared" si="75"/>
        <v/>
      </c>
      <c r="I142" s="101" t="str">
        <f>IF(ISNUMBER(G142), $B145 * H142, "")</f>
        <v/>
      </c>
      <c r="J142" s="15">
        <v>58.7</v>
      </c>
      <c r="K142" s="32">
        <f t="shared" si="76"/>
        <v>-5.0847457627118163E-3</v>
      </c>
      <c r="L142" s="18">
        <f>IF(ISNUMBER(J142), $B145 * K142, "")</f>
        <v>-508.47457627118166</v>
      </c>
      <c r="M142" s="31"/>
      <c r="N142" s="32" t="str">
        <f t="shared" si="77"/>
        <v/>
      </c>
      <c r="O142" s="18" t="str">
        <f>IF(ISNUMBER(M142), $B145 * N142, "")</f>
        <v/>
      </c>
      <c r="Q142" s="216"/>
      <c r="R142" s="216"/>
      <c r="S142" s="216"/>
    </row>
    <row r="143" spans="1:19">
      <c r="A143" s="125" t="s">
        <v>241</v>
      </c>
      <c r="B143" s="126">
        <v>53.9</v>
      </c>
      <c r="C143" s="77">
        <v>-1.82149362E-2</v>
      </c>
      <c r="D143" s="15">
        <v>53.4</v>
      </c>
      <c r="E143" s="32">
        <f t="shared" si="74"/>
        <v>-9.2764378478664197E-3</v>
      </c>
      <c r="F143" s="18">
        <f>IF(ISNUMBER(D143), $B145 * E143, "")</f>
        <v>-927.64378478664196</v>
      </c>
      <c r="G143" s="31"/>
      <c r="H143" s="32" t="str">
        <f t="shared" si="75"/>
        <v/>
      </c>
      <c r="I143" s="101" t="str">
        <f>IF(ISNUMBER(G143), $B145 * H143, "")</f>
        <v/>
      </c>
      <c r="J143" s="15">
        <v>53.2</v>
      </c>
      <c r="K143" s="32">
        <f t="shared" si="76"/>
        <v>-1.2987012987012908E-2</v>
      </c>
      <c r="L143" s="18">
        <f>IF(ISNUMBER(J143), $B145 * K143, "")</f>
        <v>-1298.7012987012909</v>
      </c>
      <c r="M143" s="31"/>
      <c r="N143" s="32" t="str">
        <f t="shared" si="77"/>
        <v/>
      </c>
      <c r="O143" s="18" t="str">
        <f>IF(ISNUMBER(M143), $B145 * N143, "")</f>
        <v/>
      </c>
      <c r="Q143" s="205"/>
      <c r="R143" s="206"/>
      <c r="S143" s="207"/>
    </row>
    <row r="144" spans="1:19" ht="17.25" thickBot="1">
      <c r="A144" s="130" t="s">
        <v>210</v>
      </c>
      <c r="B144" s="131">
        <v>9.5</v>
      </c>
      <c r="C144" s="79">
        <v>-2.5641025599999999E-2</v>
      </c>
      <c r="D144" s="24">
        <v>9.6300000000000008</v>
      </c>
      <c r="E144" s="25">
        <f t="shared" si="74"/>
        <v>1.3684210526315872E-2</v>
      </c>
      <c r="F144" s="104">
        <f>IF(ISNUMBER(D144), $B145 * E144, "")</f>
        <v>1368.4210526315871</v>
      </c>
      <c r="G144" s="102"/>
      <c r="H144" s="25" t="str">
        <f t="shared" si="75"/>
        <v/>
      </c>
      <c r="I144" s="103" t="str">
        <f>IF(ISNUMBER(G144), $B145 * H144, "")</f>
        <v/>
      </c>
      <c r="J144" s="24">
        <v>9.7200000000000006</v>
      </c>
      <c r="K144" s="25">
        <f t="shared" si="76"/>
        <v>2.3157894736842172E-2</v>
      </c>
      <c r="L144" s="104">
        <f>IF(ISNUMBER(J144), $B145 * K144, "")</f>
        <v>2315.7894736842172</v>
      </c>
      <c r="M144" s="102"/>
      <c r="N144" s="25" t="str">
        <f t="shared" si="77"/>
        <v/>
      </c>
      <c r="O144" s="104" t="str">
        <f>IF(ISNUMBER(M144), $B145 * N144, "")</f>
        <v/>
      </c>
      <c r="Q144" s="208"/>
      <c r="R144" s="209"/>
      <c r="S144" s="210"/>
    </row>
    <row r="145" spans="1:19" ht="17.25" thickBot="1">
      <c r="A145" s="132" t="s">
        <v>271</v>
      </c>
      <c r="B145" s="269">
        <f>$B$37</f>
        <v>100000</v>
      </c>
      <c r="C145" s="270"/>
      <c r="D145" s="26" t="s">
        <v>272</v>
      </c>
      <c r="E145" s="27">
        <f>IF(COUNT(E125:E144), SUM(E125:E144) / COUNT(E125:E144), 0)</f>
        <v>6.051070048618731E-3</v>
      </c>
      <c r="F145" s="28">
        <f>SUM(F125:F144)</f>
        <v>12102.140097237463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6.428753525647594E-4</v>
      </c>
      <c r="L145" s="28">
        <f>SUM(L125:L144)</f>
        <v>1285.7507051295186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11"/>
      <c r="R145" s="212"/>
      <c r="S145" s="213"/>
    </row>
    <row r="147" spans="1:19" ht="17.25" thickBot="1"/>
    <row r="148" spans="1:19" ht="17.25" thickBot="1">
      <c r="A148" s="227" t="s">
        <v>260</v>
      </c>
      <c r="B148" s="228"/>
      <c r="C148" s="228"/>
      <c r="D148" s="228"/>
      <c r="E148" s="228"/>
      <c r="F148" s="228"/>
      <c r="G148" s="228"/>
      <c r="H148" s="228"/>
      <c r="I148" s="228"/>
      <c r="J148" s="228"/>
      <c r="K148" s="228"/>
      <c r="L148" s="228"/>
      <c r="M148" s="228"/>
      <c r="N148" s="228"/>
      <c r="O148" s="229"/>
      <c r="Q148" s="226"/>
      <c r="R148" s="226"/>
      <c r="S148" s="226"/>
    </row>
    <row r="149" spans="1:19" ht="17.25" thickBot="1">
      <c r="A149" s="201" t="s">
        <v>268</v>
      </c>
      <c r="B149" s="227" t="s">
        <v>49</v>
      </c>
      <c r="C149" s="229"/>
      <c r="D149" s="227" t="s">
        <v>58</v>
      </c>
      <c r="E149" s="228"/>
      <c r="F149" s="229"/>
      <c r="G149" s="230">
        <f>_xlfn.IFNA(VLOOKUP(B149, 현재가테이블!$B$2:$D$200, 2, FALSE), "-")</f>
        <v>39516000</v>
      </c>
      <c r="H149" s="231"/>
      <c r="I149" s="232"/>
      <c r="J149" s="227" t="s">
        <v>59</v>
      </c>
      <c r="K149" s="228"/>
      <c r="L149" s="229"/>
      <c r="M149" s="233">
        <f>_xlfn.IFNA(VLOOKUP(B149, 현재가테이블!$B$2:$D$200, 3, FALSE), "-")</f>
        <v>-1.6868189299999999E-2</v>
      </c>
      <c r="N149" s="234"/>
      <c r="O149" s="235"/>
      <c r="Q149" s="226"/>
      <c r="R149" s="226"/>
      <c r="S149" s="226"/>
    </row>
    <row r="150" spans="1:19" ht="17.25" thickBot="1">
      <c r="A150" s="271" t="s">
        <v>55</v>
      </c>
      <c r="B150" s="267" t="str">
        <f>TEXT($G$1, "[$-ko-KR]yyyy-mm-dd(ddd) ") &amp; "오전 00:00"</f>
        <v>2021-07-12(월) 오전 00:00</v>
      </c>
      <c r="C150" s="268"/>
      <c r="D150" s="240" t="str">
        <f>TEXT($G$1, "[$-ko-KR]yyyy-mm-dd(ddd) ") &amp; "오후 14:00"</f>
        <v>2021-07-12(월) 오후 14:00</v>
      </c>
      <c r="E150" s="241"/>
      <c r="F150" s="242"/>
      <c r="G150" s="240" t="str">
        <f>TEXT($G$1, "[$-ko-KR]yyyy-mm-dd(ddd) ") &amp; "오후 19:00"</f>
        <v>2021-07-12(월) 오후 19:00</v>
      </c>
      <c r="H150" s="241"/>
      <c r="I150" s="242"/>
      <c r="J150" s="240" t="str">
        <f>TEXT($G$1, "[$-ko-KR]yyyy-mm-dd(ddd) ") &amp; "오후 21:00"</f>
        <v>2021-07-12(월) 오후 21:00</v>
      </c>
      <c r="K150" s="241"/>
      <c r="L150" s="242"/>
      <c r="M150" s="240" t="str">
        <f>TEXT($G$1+1, "[$-ko-KR]yyyy-mm-dd(ddd) ") &amp; "오전 00:00"</f>
        <v>2021-07-13(화) 오전 00:00</v>
      </c>
      <c r="N150" s="241"/>
      <c r="O150" s="242"/>
      <c r="Q150" s="226"/>
      <c r="R150" s="226"/>
      <c r="S150" s="226"/>
    </row>
    <row r="151" spans="1:19" ht="17.25" thickBot="1">
      <c r="A151" s="272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202" t="s">
        <v>58</v>
      </c>
      <c r="H151" s="203" t="s">
        <v>269</v>
      </c>
      <c r="I151" s="20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6"/>
      <c r="R151" s="216"/>
      <c r="S151" s="216"/>
    </row>
    <row r="152" spans="1:19" ht="17.25" thickBot="1">
      <c r="A152" s="123" t="s">
        <v>86</v>
      </c>
      <c r="B152" s="124">
        <v>305</v>
      </c>
      <c r="C152" s="76">
        <v>9.9337747999999997E-3</v>
      </c>
      <c r="D152" s="13">
        <v>300</v>
      </c>
      <c r="E152" s="14">
        <f>IF(ISNUMBER(D152), (D152 - $B152) / $B152, "")</f>
        <v>-1.6393442622950821E-2</v>
      </c>
      <c r="F152" s="16">
        <f>IF(ISNUMBER(D152), $B172 * E152, "")</f>
        <v>-1639.344262295082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>
        <v>293</v>
      </c>
      <c r="K152" s="14">
        <f>IF(ISNUMBER(J152), (J152 - $B152) / $B152, "")</f>
        <v>-3.9344262295081971E-2</v>
      </c>
      <c r="L152" s="16">
        <f>IF(ISNUMBER(J152), $B172 * K152, "")</f>
        <v>-3934.4262295081971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6"/>
      <c r="R152" s="226"/>
      <c r="S152" s="226"/>
    </row>
    <row r="153" spans="1:19" ht="17.25" thickBot="1">
      <c r="A153" s="125" t="s">
        <v>253</v>
      </c>
      <c r="B153" s="126">
        <v>782</v>
      </c>
      <c r="C153" s="77">
        <v>9.0322580999999992E-3</v>
      </c>
      <c r="D153" s="15">
        <v>772</v>
      </c>
      <c r="E153" s="32">
        <f t="shared" ref="E153:E156" si="78">IF(ISNUMBER(D153), (D153 - $B153) / $B153, "")</f>
        <v>-1.278772378516624E-2</v>
      </c>
      <c r="F153" s="18">
        <f>IF(ISNUMBER(D153), $B172 * E153, "")</f>
        <v>-1278.772378516624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>
        <v>773</v>
      </c>
      <c r="K153" s="32">
        <f t="shared" ref="K153:K156" si="80">IF(ISNUMBER(J153), (J153 - $B153) / $B153, "")</f>
        <v>-1.1508951406649617E-2</v>
      </c>
      <c r="L153" s="18">
        <f>IF(ISNUMBER(J153), $B172 * K153, "")</f>
        <v>-1150.8951406649617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6"/>
      <c r="R153" s="226"/>
      <c r="S153" s="226"/>
    </row>
    <row r="154" spans="1:19" ht="17.25" thickBot="1">
      <c r="A154" s="125" t="s">
        <v>214</v>
      </c>
      <c r="B154" s="126">
        <v>239</v>
      </c>
      <c r="C154" s="77">
        <v>8.4388186E-3</v>
      </c>
      <c r="D154" s="15">
        <v>259</v>
      </c>
      <c r="E154" s="32">
        <f t="shared" si="78"/>
        <v>8.3682008368200833E-2</v>
      </c>
      <c r="F154" s="18">
        <f>IF(ISNUMBER(D154), $B172 * E154, "")</f>
        <v>8368.2008368200841</v>
      </c>
      <c r="G154" s="31"/>
      <c r="H154" s="32" t="str">
        <f t="shared" si="79"/>
        <v/>
      </c>
      <c r="I154" s="101" t="str">
        <f>IF(ISNUMBER(G154), $B172 * H154, "")</f>
        <v/>
      </c>
      <c r="J154" s="15">
        <v>273</v>
      </c>
      <c r="K154" s="32">
        <f t="shared" si="80"/>
        <v>0.14225941422594143</v>
      </c>
      <c r="L154" s="18">
        <f>IF(ISNUMBER(J154), $B172 * K154, "")</f>
        <v>14225.941422594144</v>
      </c>
      <c r="M154" s="31"/>
      <c r="N154" s="32" t="str">
        <f t="shared" si="81"/>
        <v/>
      </c>
      <c r="O154" s="18" t="str">
        <f>IF(ISNUMBER(M154), $B172 * N154, "")</f>
        <v/>
      </c>
      <c r="Q154" s="216"/>
      <c r="R154" s="216"/>
      <c r="S154" s="216"/>
    </row>
    <row r="155" spans="1:19" ht="17.25" thickBot="1">
      <c r="A155" s="125" t="s">
        <v>57</v>
      </c>
      <c r="B155" s="126">
        <v>144</v>
      </c>
      <c r="C155" s="77">
        <v>6.9930069999999999E-3</v>
      </c>
      <c r="D155" s="15">
        <v>145</v>
      </c>
      <c r="E155" s="32">
        <f t="shared" si="78"/>
        <v>6.9444444444444441E-3</v>
      </c>
      <c r="F155" s="18">
        <f>IF(ISNUMBER(D155), $B172 * E155, "")</f>
        <v>694.44444444444446</v>
      </c>
      <c r="G155" s="31"/>
      <c r="H155" s="32" t="str">
        <f t="shared" si="79"/>
        <v/>
      </c>
      <c r="I155" s="101" t="str">
        <f>IF(ISNUMBER(G155), $B172 * H155, "")</f>
        <v/>
      </c>
      <c r="J155" s="15">
        <v>143</v>
      </c>
      <c r="K155" s="32">
        <f t="shared" si="80"/>
        <v>-6.9444444444444441E-3</v>
      </c>
      <c r="L155" s="18">
        <f>IF(ISNUMBER(J155), $B172 * K155, "")</f>
        <v>-694.44444444444446</v>
      </c>
      <c r="M155" s="31"/>
      <c r="N155" s="32" t="str">
        <f t="shared" si="81"/>
        <v/>
      </c>
      <c r="O155" s="18" t="str">
        <f>IF(ISNUMBER(M155), $B172 * N155, "")</f>
        <v/>
      </c>
      <c r="Q155" s="216"/>
      <c r="R155" s="216"/>
      <c r="S155" s="216"/>
    </row>
    <row r="156" spans="1:19" ht="17.25" thickBot="1">
      <c r="A156" s="127" t="s">
        <v>267</v>
      </c>
      <c r="B156" s="128">
        <v>254</v>
      </c>
      <c r="C156" s="78">
        <v>3.9525691999999996E-3</v>
      </c>
      <c r="D156" s="20">
        <v>253</v>
      </c>
      <c r="E156" s="21">
        <f t="shared" si="78"/>
        <v>-3.937007874015748E-3</v>
      </c>
      <c r="F156" s="22">
        <f>IF(ISNUMBER(D156), $B172 * E156, "")</f>
        <v>-393.70078740157481</v>
      </c>
      <c r="G156" s="30"/>
      <c r="H156" s="21" t="str">
        <f t="shared" si="79"/>
        <v/>
      </c>
      <c r="I156" s="105" t="str">
        <f>IF(ISNUMBER(G156), $B172 * H156, "")</f>
        <v/>
      </c>
      <c r="J156" s="20">
        <v>249</v>
      </c>
      <c r="K156" s="21">
        <f t="shared" si="80"/>
        <v>-1.968503937007874E-2</v>
      </c>
      <c r="L156" s="22">
        <f>IF(ISNUMBER(J156), $B172 * K156, "")</f>
        <v>-1968.5039370078739</v>
      </c>
      <c r="M156" s="30"/>
      <c r="N156" s="21" t="str">
        <f t="shared" si="81"/>
        <v/>
      </c>
      <c r="O156" s="22" t="str">
        <f>IF(ISNUMBER(M156), $B172 * N156, "")</f>
        <v/>
      </c>
      <c r="Q156" s="216"/>
      <c r="R156" s="216"/>
      <c r="S156" s="216"/>
    </row>
    <row r="157" spans="1:19" ht="17.25" thickBot="1">
      <c r="A157" s="125" t="s">
        <v>124</v>
      </c>
      <c r="B157" s="129">
        <v>286</v>
      </c>
      <c r="C157" s="80">
        <v>3.5087718999999998E-3</v>
      </c>
      <c r="D157" s="106">
        <v>284</v>
      </c>
      <c r="E157" s="107">
        <f>IF(ISNUMBER(D157), (D157 - $B157) / $B157, "")</f>
        <v>-6.993006993006993E-3</v>
      </c>
      <c r="F157" s="108">
        <f>IF(ISNUMBER(D157), $B172 * E157, "")</f>
        <v>-699.30069930069931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>
        <v>281</v>
      </c>
      <c r="K157" s="107">
        <f>IF(ISNUMBER(J157), (J157 - $B157) / $B157, "")</f>
        <v>-1.7482517482517484E-2</v>
      </c>
      <c r="L157" s="108">
        <f>IF(ISNUMBER(J157), $B172 * K157, "")</f>
        <v>-1748.2517482517483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6"/>
      <c r="R157" s="216"/>
      <c r="S157" s="216"/>
    </row>
    <row r="158" spans="1:19" ht="17.25" thickBot="1">
      <c r="A158" s="125" t="s">
        <v>51</v>
      </c>
      <c r="B158" s="126">
        <v>289</v>
      </c>
      <c r="C158" s="77">
        <v>3.4722222000000001E-3</v>
      </c>
      <c r="D158" s="15">
        <v>293</v>
      </c>
      <c r="E158" s="32">
        <f t="shared" ref="E158:E161" si="82">IF(ISNUMBER(D158), (D158 - $B158) / $B158, "")</f>
        <v>1.384083044982699E-2</v>
      </c>
      <c r="F158" s="18">
        <f>IF(ISNUMBER(D158), $B172 * E158, "")</f>
        <v>1384.083044982699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>
        <v>287</v>
      </c>
      <c r="K158" s="32">
        <f t="shared" ref="K158:K161" si="84">IF(ISNUMBER(J158), (J158 - $B158) / $B158, "")</f>
        <v>-6.920415224913495E-3</v>
      </c>
      <c r="L158" s="18">
        <f>IF(ISNUMBER(J158), $B172 * K158, "")</f>
        <v>-692.0415224913495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6"/>
      <c r="R158" s="216"/>
      <c r="S158" s="216"/>
    </row>
    <row r="159" spans="1:19" ht="17.25" thickBot="1">
      <c r="A159" s="125" t="s">
        <v>80</v>
      </c>
      <c r="B159" s="126">
        <v>660</v>
      </c>
      <c r="C159" s="77">
        <v>3.0395137E-3</v>
      </c>
      <c r="D159" s="15">
        <v>663</v>
      </c>
      <c r="E159" s="32">
        <f t="shared" si="82"/>
        <v>4.5454545454545452E-3</v>
      </c>
      <c r="F159" s="18">
        <f>IF(ISNUMBER(D159), $B172 * E159, "")</f>
        <v>454.5454545454545</v>
      </c>
      <c r="G159" s="31"/>
      <c r="H159" s="32" t="str">
        <f t="shared" si="83"/>
        <v/>
      </c>
      <c r="I159" s="101" t="str">
        <f>IF(ISNUMBER(G159), $B172 * H159, "")</f>
        <v/>
      </c>
      <c r="J159" s="15">
        <v>650</v>
      </c>
      <c r="K159" s="32">
        <f t="shared" si="84"/>
        <v>-1.5151515151515152E-2</v>
      </c>
      <c r="L159" s="18">
        <f>IF(ISNUMBER(J159), $B172 * K159, "")</f>
        <v>-1515.1515151515152</v>
      </c>
      <c r="M159" s="31"/>
      <c r="N159" s="32" t="str">
        <f t="shared" si="85"/>
        <v/>
      </c>
      <c r="O159" s="18" t="str">
        <f>IF(ISNUMBER(M159), $B172 * N159, "")</f>
        <v/>
      </c>
      <c r="Q159" s="216"/>
      <c r="R159" s="216"/>
      <c r="S159" s="216"/>
    </row>
    <row r="160" spans="1:19" ht="17.25" thickBot="1">
      <c r="A160" s="125" t="s">
        <v>90</v>
      </c>
      <c r="B160" s="126">
        <v>740</v>
      </c>
      <c r="C160" s="77">
        <v>2.7100270999999999E-3</v>
      </c>
      <c r="D160" s="15">
        <v>759</v>
      </c>
      <c r="E160" s="32">
        <f t="shared" si="82"/>
        <v>2.5675675675675677E-2</v>
      </c>
      <c r="F160" s="18">
        <f>IF(ISNUMBER(D160), $B172 * E160, "")</f>
        <v>2567.5675675675675</v>
      </c>
      <c r="G160" s="31"/>
      <c r="H160" s="32" t="str">
        <f t="shared" si="83"/>
        <v/>
      </c>
      <c r="I160" s="101" t="str">
        <f>IF(ISNUMBER(G160), $B172 * H160, "")</f>
        <v/>
      </c>
      <c r="J160" s="15">
        <v>746</v>
      </c>
      <c r="K160" s="32">
        <f t="shared" si="84"/>
        <v>8.1081081081081086E-3</v>
      </c>
      <c r="L160" s="18">
        <f>IF(ISNUMBER(J160), $B172 * K160, "")</f>
        <v>810.81081081081084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233</v>
      </c>
      <c r="B161" s="131">
        <v>372</v>
      </c>
      <c r="C161" s="79">
        <v>2.6954178000000001E-3</v>
      </c>
      <c r="D161" s="24">
        <v>368</v>
      </c>
      <c r="E161" s="25">
        <f t="shared" si="82"/>
        <v>-1.0752688172043012E-2</v>
      </c>
      <c r="F161" s="104">
        <f>IF(ISNUMBER(D161), $B172 * E161, "")</f>
        <v>-1075.2688172043011</v>
      </c>
      <c r="G161" s="102"/>
      <c r="H161" s="25" t="str">
        <f t="shared" si="83"/>
        <v/>
      </c>
      <c r="I161" s="103" t="str">
        <f>IF(ISNUMBER(G161), $B172 * H161, "")</f>
        <v/>
      </c>
      <c r="J161" s="24">
        <v>365</v>
      </c>
      <c r="K161" s="25">
        <f t="shared" si="84"/>
        <v>-1.8817204301075269E-2</v>
      </c>
      <c r="L161" s="104">
        <f>IF(ISNUMBER(J161), $B172 * K161, "")</f>
        <v>-1881.7204301075269</v>
      </c>
      <c r="M161" s="102"/>
      <c r="N161" s="25" t="str">
        <f t="shared" si="85"/>
        <v/>
      </c>
      <c r="O161" s="104" t="str">
        <f>IF(ISNUMBER(M161), $B172 * N161, "")</f>
        <v/>
      </c>
      <c r="Q161" s="217"/>
      <c r="R161" s="218"/>
      <c r="S161" s="219"/>
    </row>
    <row r="162" spans="1:19">
      <c r="A162" s="123" t="s">
        <v>138</v>
      </c>
      <c r="B162" s="124">
        <v>406</v>
      </c>
      <c r="C162" s="76">
        <v>0</v>
      </c>
      <c r="D162" s="13">
        <v>401</v>
      </c>
      <c r="E162" s="14">
        <f>IF(ISNUMBER(D162), (D162 - $B162) / $B162, "")</f>
        <v>-1.2315270935960592E-2</v>
      </c>
      <c r="F162" s="16">
        <f>IF(ISNUMBER(D162), $B172 * E162, "")</f>
        <v>-1231.5270935960591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>
        <v>397</v>
      </c>
      <c r="K162" s="14">
        <f>IF(ISNUMBER(J162), (J162 - $B162) / $B162, "")</f>
        <v>-2.2167487684729065E-2</v>
      </c>
      <c r="L162" s="16">
        <f>IF(ISNUMBER(J162), $B172 * K162, "")</f>
        <v>-2216.7487684729062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0"/>
      <c r="R162" s="221"/>
      <c r="S162" s="222"/>
    </row>
    <row r="163" spans="1:19" ht="17.25" thickBot="1">
      <c r="A163" s="125" t="s">
        <v>104</v>
      </c>
      <c r="B163" s="126">
        <v>936</v>
      </c>
      <c r="C163" s="77">
        <v>-4.2553191000000001E-3</v>
      </c>
      <c r="D163" s="15">
        <v>913</v>
      </c>
      <c r="E163" s="32">
        <f t="shared" ref="E163:E166" si="86">IF(ISNUMBER(D163), (D163 - $B163) / $B163, "")</f>
        <v>-2.4572649572649572E-2</v>
      </c>
      <c r="F163" s="18">
        <f>IF(ISNUMBER(D163), $B172 * E163, "")</f>
        <v>-2457.264957264957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>
        <v>896</v>
      </c>
      <c r="K163" s="32">
        <f t="shared" ref="K163:K166" si="88">IF(ISNUMBER(J163), (J163 - $B163) / $B163, "")</f>
        <v>-4.2735042735042736E-2</v>
      </c>
      <c r="L163" s="18">
        <f>IF(ISNUMBER(J163), $B172 * K163, "")</f>
        <v>-4273.5042735042734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23"/>
      <c r="R163" s="224"/>
      <c r="S163" s="225"/>
    </row>
    <row r="164" spans="1:19" ht="17.25" thickBot="1">
      <c r="A164" s="125" t="s">
        <v>255</v>
      </c>
      <c r="B164" s="126">
        <v>190</v>
      </c>
      <c r="C164" s="77">
        <v>-5.2356021000000003E-3</v>
      </c>
      <c r="D164" s="15">
        <v>195</v>
      </c>
      <c r="E164" s="32">
        <f t="shared" si="86"/>
        <v>2.6315789473684209E-2</v>
      </c>
      <c r="F164" s="18">
        <f>IF(ISNUMBER(D164), $B172 * E164, "")</f>
        <v>2631.5789473684208</v>
      </c>
      <c r="G164" s="31"/>
      <c r="H164" s="32" t="str">
        <f t="shared" si="87"/>
        <v/>
      </c>
      <c r="I164" s="101" t="str">
        <f>IF(ISNUMBER(G164), $B172 * H164, "")</f>
        <v/>
      </c>
      <c r="J164" s="15">
        <v>192</v>
      </c>
      <c r="K164" s="32">
        <f t="shared" si="88"/>
        <v>1.0526315789473684E-2</v>
      </c>
      <c r="L164" s="18">
        <f>IF(ISNUMBER(J164), $B172 * K164, "")</f>
        <v>1052.6315789473683</v>
      </c>
      <c r="M164" s="31"/>
      <c r="N164" s="32" t="str">
        <f t="shared" si="89"/>
        <v/>
      </c>
      <c r="O164" s="18" t="str">
        <f>IF(ISNUMBER(M164), $B172 * N164, "")</f>
        <v/>
      </c>
      <c r="Q164" s="216"/>
      <c r="R164" s="216"/>
      <c r="S164" s="216"/>
    </row>
    <row r="165" spans="1:19" ht="17.25" thickBot="1">
      <c r="A165" s="125" t="s">
        <v>184</v>
      </c>
      <c r="B165" s="126">
        <v>874</v>
      </c>
      <c r="C165" s="77">
        <v>-5.6882820999999998E-3</v>
      </c>
      <c r="D165" s="15">
        <v>905</v>
      </c>
      <c r="E165" s="32">
        <f t="shared" si="86"/>
        <v>3.5469107551487411E-2</v>
      </c>
      <c r="F165" s="18">
        <f>IF(ISNUMBER(D165), $B172 * E165, "")</f>
        <v>3546.9107551487409</v>
      </c>
      <c r="G165" s="31"/>
      <c r="H165" s="32" t="str">
        <f t="shared" si="87"/>
        <v/>
      </c>
      <c r="I165" s="101" t="str">
        <f>IF(ISNUMBER(G165), $B172 * H165, "")</f>
        <v/>
      </c>
      <c r="J165" s="15">
        <v>875</v>
      </c>
      <c r="K165" s="32">
        <f t="shared" si="88"/>
        <v>1.1441647597254005E-3</v>
      </c>
      <c r="L165" s="18">
        <f>IF(ISNUMBER(J165), $B172 * K165, "")</f>
        <v>114.41647597254004</v>
      </c>
      <c r="M165" s="31"/>
      <c r="N165" s="32" t="str">
        <f t="shared" si="89"/>
        <v/>
      </c>
      <c r="O165" s="18" t="str">
        <f>IF(ISNUMBER(M165), $B172 * N165, "")</f>
        <v/>
      </c>
      <c r="Q165" s="226"/>
      <c r="R165" s="226"/>
      <c r="S165" s="226"/>
    </row>
    <row r="166" spans="1:19" ht="17.25" thickBot="1">
      <c r="A166" s="127" t="s">
        <v>228</v>
      </c>
      <c r="B166" s="128">
        <v>299</v>
      </c>
      <c r="C166" s="78">
        <v>-6.6445183E-3</v>
      </c>
      <c r="D166" s="20">
        <v>298</v>
      </c>
      <c r="E166" s="21">
        <f t="shared" si="86"/>
        <v>-3.3444816053511705E-3</v>
      </c>
      <c r="F166" s="22">
        <f>IF(ISNUMBER(D166), $B172 * E166, "")</f>
        <v>-334.44816053511704</v>
      </c>
      <c r="G166" s="30"/>
      <c r="H166" s="21" t="str">
        <f t="shared" si="87"/>
        <v/>
      </c>
      <c r="I166" s="105" t="str">
        <f>IF(ISNUMBER(G166), $B172 * H166, "")</f>
        <v/>
      </c>
      <c r="J166" s="20">
        <v>297</v>
      </c>
      <c r="K166" s="21">
        <f t="shared" si="88"/>
        <v>-6.688963210702341E-3</v>
      </c>
      <c r="L166" s="22">
        <f>IF(ISNUMBER(J166), $B172 * K166, "")</f>
        <v>-668.89632107023408</v>
      </c>
      <c r="M166" s="30"/>
      <c r="N166" s="21" t="str">
        <f t="shared" si="89"/>
        <v/>
      </c>
      <c r="O166" s="22" t="str">
        <f>IF(ISNUMBER(M166), $B172 * N166, "")</f>
        <v/>
      </c>
      <c r="Q166" s="226"/>
      <c r="R166" s="226"/>
      <c r="S166" s="226"/>
    </row>
    <row r="167" spans="1:19" ht="17.25" thickBot="1">
      <c r="A167" s="125" t="s">
        <v>231</v>
      </c>
      <c r="B167" s="129">
        <v>153</v>
      </c>
      <c r="C167" s="80">
        <v>-1.2903225799999999E-2</v>
      </c>
      <c r="D167" s="106">
        <v>151</v>
      </c>
      <c r="E167" s="107">
        <f>IF(ISNUMBER(D167), (D167 - $B167) / $B167, "")</f>
        <v>-1.3071895424836602E-2</v>
      </c>
      <c r="F167" s="108">
        <f>IF(ISNUMBER(D167), $B172 * E167, "")</f>
        <v>-1307.1895424836603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>
        <v>149</v>
      </c>
      <c r="K167" s="107">
        <f>IF(ISNUMBER(J167), (J167 - $B167) / $B167, "")</f>
        <v>-2.6143790849673203E-2</v>
      </c>
      <c r="L167" s="108">
        <f>IF(ISNUMBER(J167), $B172 * K167, "")</f>
        <v>-2614.3790849673205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6"/>
      <c r="R167" s="216"/>
      <c r="S167" s="216"/>
    </row>
    <row r="168" spans="1:19" ht="17.25" thickBot="1">
      <c r="A168" s="125" t="s">
        <v>243</v>
      </c>
      <c r="B168" s="126">
        <v>369</v>
      </c>
      <c r="C168" s="77">
        <v>-1.3368984E-2</v>
      </c>
      <c r="D168" s="15">
        <v>367</v>
      </c>
      <c r="E168" s="32">
        <f t="shared" ref="E168:E171" si="90">IF(ISNUMBER(D168), (D168 - $B168) / $B168, "")</f>
        <v>-5.4200542005420054E-3</v>
      </c>
      <c r="F168" s="18">
        <f>IF(ISNUMBER(D168), $B172 * E168, "")</f>
        <v>-542.0054200542005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>
        <v>362</v>
      </c>
      <c r="K168" s="32">
        <f t="shared" ref="K168:K171" si="92">IF(ISNUMBER(J168), (J168 - $B168) / $B168, "")</f>
        <v>-1.8970189701897018E-2</v>
      </c>
      <c r="L168" s="18">
        <f>IF(ISNUMBER(J168), $B172 * K168, "")</f>
        <v>-1897.0189701897018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6"/>
      <c r="R168" s="216"/>
      <c r="S168" s="216"/>
    </row>
    <row r="169" spans="1:19" ht="17.25" thickBot="1">
      <c r="A169" s="125" t="s">
        <v>61</v>
      </c>
      <c r="B169" s="126">
        <v>870</v>
      </c>
      <c r="C169" s="77">
        <v>-1.6949152499999998E-2</v>
      </c>
      <c r="D169" s="15">
        <v>843</v>
      </c>
      <c r="E169" s="32">
        <f t="shared" si="90"/>
        <v>-3.1034482758620689E-2</v>
      </c>
      <c r="F169" s="18">
        <f>IF(ISNUMBER(D169), $B172 * E169, "")</f>
        <v>-3103.4482758620688</v>
      </c>
      <c r="G169" s="31"/>
      <c r="H169" s="32" t="str">
        <f t="shared" si="91"/>
        <v/>
      </c>
      <c r="I169" s="101" t="str">
        <f>IF(ISNUMBER(G169), $B172 * H169, "")</f>
        <v/>
      </c>
      <c r="J169" s="15">
        <v>807</v>
      </c>
      <c r="K169" s="32">
        <f t="shared" si="92"/>
        <v>-7.2413793103448282E-2</v>
      </c>
      <c r="L169" s="18">
        <f>IF(ISNUMBER(J169), $B172 * K169, "")</f>
        <v>-7241.3793103448279</v>
      </c>
      <c r="M169" s="31"/>
      <c r="N169" s="32" t="str">
        <f t="shared" si="93"/>
        <v/>
      </c>
      <c r="O169" s="18" t="str">
        <f>IF(ISNUMBER(M169), $B172 * N169, "")</f>
        <v/>
      </c>
      <c r="Q169" s="216"/>
      <c r="R169" s="216"/>
      <c r="S169" s="216"/>
    </row>
    <row r="170" spans="1:19">
      <c r="A170" s="125" t="s">
        <v>220</v>
      </c>
      <c r="B170" s="126">
        <v>169</v>
      </c>
      <c r="C170" s="77">
        <v>-2.3121387300000001E-2</v>
      </c>
      <c r="D170" s="15">
        <v>169</v>
      </c>
      <c r="E170" s="32">
        <f t="shared" si="90"/>
        <v>0</v>
      </c>
      <c r="F170" s="18">
        <f>IF(ISNUMBER(D170), $B172 * E170, "")</f>
        <v>0</v>
      </c>
      <c r="G170" s="31"/>
      <c r="H170" s="32" t="str">
        <f t="shared" si="91"/>
        <v/>
      </c>
      <c r="I170" s="101" t="str">
        <f>IF(ISNUMBER(G170), $B172 * H170, "")</f>
        <v/>
      </c>
      <c r="J170" s="15">
        <v>167</v>
      </c>
      <c r="K170" s="32">
        <f t="shared" si="92"/>
        <v>-1.1834319526627219E-2</v>
      </c>
      <c r="L170" s="18">
        <f>IF(ISNUMBER(J170), $B172 * K170, "")</f>
        <v>-1183.4319526627219</v>
      </c>
      <c r="M170" s="31"/>
      <c r="N170" s="32" t="str">
        <f t="shared" si="93"/>
        <v/>
      </c>
      <c r="O170" s="18" t="str">
        <f>IF(ISNUMBER(M170), $B172 * N170, "")</f>
        <v/>
      </c>
      <c r="Q170" s="205"/>
      <c r="R170" s="206"/>
      <c r="S170" s="207"/>
    </row>
    <row r="171" spans="1:19" ht="17.25" thickBot="1">
      <c r="A171" s="130" t="s">
        <v>114</v>
      </c>
      <c r="B171" s="131">
        <v>562</v>
      </c>
      <c r="C171" s="79">
        <v>-3.6020583199999998E-2</v>
      </c>
      <c r="D171" s="24">
        <v>543</v>
      </c>
      <c r="E171" s="25">
        <f t="shared" si="90"/>
        <v>-3.3807829181494664E-2</v>
      </c>
      <c r="F171" s="104">
        <f>IF(ISNUMBER(D171), $B172 * E171, "")</f>
        <v>-3380.7829181494662</v>
      </c>
      <c r="G171" s="102"/>
      <c r="H171" s="25" t="str">
        <f t="shared" si="91"/>
        <v/>
      </c>
      <c r="I171" s="103" t="str">
        <f>IF(ISNUMBER(G171), $B172 * H171, "")</f>
        <v/>
      </c>
      <c r="J171" s="24">
        <v>512</v>
      </c>
      <c r="K171" s="25">
        <f t="shared" si="92"/>
        <v>-8.8967971530249115E-2</v>
      </c>
      <c r="L171" s="104">
        <f>IF(ISNUMBER(J171), $B172 * K171, "")</f>
        <v>-8896.7971530249124</v>
      </c>
      <c r="M171" s="102"/>
      <c r="N171" s="25" t="str">
        <f t="shared" si="93"/>
        <v/>
      </c>
      <c r="O171" s="104" t="str">
        <f>IF(ISNUMBER(M171), $B172 * N171, "")</f>
        <v/>
      </c>
      <c r="Q171" s="208"/>
      <c r="R171" s="209"/>
      <c r="S171" s="210"/>
    </row>
    <row r="172" spans="1:19" ht="17.25" thickBot="1">
      <c r="A172" s="132" t="s">
        <v>271</v>
      </c>
      <c r="B172" s="269">
        <f>$B$37</f>
        <v>100000</v>
      </c>
      <c r="C172" s="270"/>
      <c r="D172" s="26" t="s">
        <v>272</v>
      </c>
      <c r="E172" s="27">
        <f>IF(COUNT(E152:E171), SUM(E152:E171) / COUNT(E152:E171), 0)</f>
        <v>1.1021388691068005E-3</v>
      </c>
      <c r="F172" s="28">
        <f>SUM(F152:F171)</f>
        <v>2204.2777382136019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-1.3186895256769826E-2</v>
      </c>
      <c r="L172" s="28">
        <f>SUM(L152:L171)</f>
        <v>-26373.790513539654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11"/>
      <c r="R172" s="212"/>
      <c r="S172" s="213"/>
    </row>
    <row r="174" spans="1:19" ht="17.25" thickBot="1"/>
    <row r="175" spans="1:19" ht="17.25" thickBot="1">
      <c r="A175" s="227" t="s">
        <v>256</v>
      </c>
      <c r="B175" s="228"/>
      <c r="C175" s="228"/>
      <c r="D175" s="228"/>
      <c r="E175" s="228"/>
      <c r="F175" s="228"/>
      <c r="G175" s="228"/>
      <c r="H175" s="228"/>
      <c r="I175" s="228"/>
      <c r="J175" s="228"/>
      <c r="K175" s="228"/>
      <c r="L175" s="228"/>
      <c r="M175" s="228"/>
      <c r="N175" s="228"/>
      <c r="O175" s="229"/>
      <c r="Q175" s="226"/>
      <c r="R175" s="226"/>
      <c r="S175" s="226"/>
    </row>
    <row r="176" spans="1:19" ht="17.25" thickBot="1">
      <c r="A176" s="201" t="s">
        <v>268</v>
      </c>
      <c r="B176" s="227" t="s">
        <v>49</v>
      </c>
      <c r="C176" s="229"/>
      <c r="D176" s="227" t="s">
        <v>58</v>
      </c>
      <c r="E176" s="228"/>
      <c r="F176" s="229"/>
      <c r="G176" s="230">
        <f>_xlfn.IFNA(VLOOKUP(B176, 현재가테이블!$B$2:$D$200, 2, FALSE), "-")</f>
        <v>39516000</v>
      </c>
      <c r="H176" s="231"/>
      <c r="I176" s="232"/>
      <c r="J176" s="227" t="s">
        <v>59</v>
      </c>
      <c r="K176" s="228"/>
      <c r="L176" s="229"/>
      <c r="M176" s="233">
        <f>_xlfn.IFNA(VLOOKUP(B176, 현재가테이블!$B$2:$D$200, 3, FALSE), "-")</f>
        <v>-1.6868189299999999E-2</v>
      </c>
      <c r="N176" s="234"/>
      <c r="O176" s="235"/>
      <c r="Q176" s="226"/>
      <c r="R176" s="226"/>
      <c r="S176" s="226"/>
    </row>
    <row r="177" spans="1:19" ht="17.25" thickBot="1">
      <c r="A177" s="271" t="s">
        <v>55</v>
      </c>
      <c r="B177" s="267" t="str">
        <f>TEXT($G$1, "[$-ko-KR]yyyy-mm-dd(ddd) ") &amp; "오전 00:00"</f>
        <v>2021-07-12(월) 오전 00:00</v>
      </c>
      <c r="C177" s="268"/>
      <c r="D177" s="240" t="str">
        <f>TEXT($G$1, "[$-ko-KR]yyyy-mm-dd(ddd) ") &amp; "오후 14:00"</f>
        <v>2021-07-12(월) 오후 14:00</v>
      </c>
      <c r="E177" s="241"/>
      <c r="F177" s="242"/>
      <c r="G177" s="240" t="str">
        <f>TEXT($G$1, "[$-ko-KR]yyyy-mm-dd(ddd) ") &amp; "오후 19:00"</f>
        <v>2021-07-12(월) 오후 19:00</v>
      </c>
      <c r="H177" s="241"/>
      <c r="I177" s="242"/>
      <c r="J177" s="240" t="str">
        <f>TEXT($G$1, "[$-ko-KR]yyyy-mm-dd(ddd) ") &amp; "오후 21:00"</f>
        <v>2021-07-12(월) 오후 21:00</v>
      </c>
      <c r="K177" s="241"/>
      <c r="L177" s="242"/>
      <c r="M177" s="240" t="str">
        <f>TEXT($G$1+1, "[$-ko-KR]yyyy-mm-dd(ddd) ") &amp; "오전 00:00"</f>
        <v>2021-07-13(화) 오전 00:00</v>
      </c>
      <c r="N177" s="241"/>
      <c r="O177" s="242"/>
      <c r="Q177" s="226"/>
      <c r="R177" s="226"/>
      <c r="S177" s="226"/>
    </row>
    <row r="178" spans="1:19" ht="17.25" thickBot="1">
      <c r="A178" s="272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202" t="s">
        <v>58</v>
      </c>
      <c r="H178" s="203" t="s">
        <v>269</v>
      </c>
      <c r="I178" s="20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6"/>
      <c r="R178" s="216"/>
      <c r="S178" s="216"/>
    </row>
    <row r="179" spans="1:19" ht="17.25" thickBot="1">
      <c r="A179" s="123" t="s">
        <v>138</v>
      </c>
      <c r="B179" s="124">
        <v>406</v>
      </c>
      <c r="C179" s="76">
        <v>0</v>
      </c>
      <c r="D179" s="13">
        <v>401</v>
      </c>
      <c r="E179" s="14">
        <f>IF(ISNUMBER(D179), (D179 - $B179) / $B179, "")</f>
        <v>-1.2315270935960592E-2</v>
      </c>
      <c r="F179" s="16">
        <f>IF(ISNUMBER(D179), $B199 * E179, "")</f>
        <v>-1231.5270935960591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>
        <v>397</v>
      </c>
      <c r="K179" s="14">
        <f>IF(ISNUMBER(J179), (J179 - $B179) / $B179, "")</f>
        <v>-2.2167487684729065E-2</v>
      </c>
      <c r="L179" s="16">
        <f>IF(ISNUMBER(J179), $B199 * K179, "")</f>
        <v>-2216.7487684729062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6"/>
      <c r="R179" s="226"/>
      <c r="S179" s="226"/>
    </row>
    <row r="180" spans="1:19" ht="17.25" thickBot="1">
      <c r="A180" s="125" t="s">
        <v>196</v>
      </c>
      <c r="B180" s="126">
        <v>3680</v>
      </c>
      <c r="C180" s="77">
        <v>0</v>
      </c>
      <c r="D180" s="15">
        <v>3525</v>
      </c>
      <c r="E180" s="32">
        <f t="shared" ref="E180:E183" si="94">IF(ISNUMBER(D180), (D180 - $B180) / $B180, "")</f>
        <v>-4.2119565217391304E-2</v>
      </c>
      <c r="F180" s="18">
        <f>IF(ISNUMBER(D180), $B199 * E180, "")</f>
        <v>-4211.95652173913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>
        <v>3390</v>
      </c>
      <c r="K180" s="32">
        <f t="shared" ref="K180:K183" si="96">IF(ISNUMBER(J180), (J180 - $B180) / $B180, "")</f>
        <v>-7.880434782608696E-2</v>
      </c>
      <c r="L180" s="18">
        <f>IF(ISNUMBER(J180), $B199 * K180, "")</f>
        <v>-7880.434782608696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6"/>
      <c r="R180" s="226"/>
      <c r="S180" s="226"/>
    </row>
    <row r="181" spans="1:19" ht="17.25" thickBot="1">
      <c r="A181" s="125" t="s">
        <v>78</v>
      </c>
      <c r="B181" s="126">
        <v>587000</v>
      </c>
      <c r="C181" s="77">
        <v>-1.0211027999999999E-3</v>
      </c>
      <c r="D181" s="15">
        <v>592000</v>
      </c>
      <c r="E181" s="32">
        <f t="shared" si="94"/>
        <v>8.5178875638841564E-3</v>
      </c>
      <c r="F181" s="18">
        <f>IF(ISNUMBER(D181), $B199 * E181, "")</f>
        <v>851.78875638841566</v>
      </c>
      <c r="G181" s="31"/>
      <c r="H181" s="32" t="str">
        <f t="shared" si="95"/>
        <v/>
      </c>
      <c r="I181" s="101" t="str">
        <f>IF(ISNUMBER(G181), $B199 * H181, "")</f>
        <v/>
      </c>
      <c r="J181" s="15">
        <v>574500</v>
      </c>
      <c r="K181" s="32">
        <f t="shared" si="96"/>
        <v>-2.1294718909710391E-2</v>
      </c>
      <c r="L181" s="18">
        <f>IF(ISNUMBER(J181), $B199 * K181, "")</f>
        <v>-2129.4718909710391</v>
      </c>
      <c r="M181" s="31"/>
      <c r="N181" s="32" t="str">
        <f t="shared" si="97"/>
        <v/>
      </c>
      <c r="O181" s="18" t="str">
        <f>IF(ISNUMBER(M181), $B199 * N181, "")</f>
        <v/>
      </c>
      <c r="Q181" s="216"/>
      <c r="R181" s="216"/>
      <c r="S181" s="216"/>
    </row>
    <row r="182" spans="1:19" ht="17.25" thickBot="1">
      <c r="A182" s="125" t="s">
        <v>104</v>
      </c>
      <c r="B182" s="126">
        <v>936</v>
      </c>
      <c r="C182" s="77">
        <v>-4.2553191000000001E-3</v>
      </c>
      <c r="D182" s="15">
        <v>913</v>
      </c>
      <c r="E182" s="32">
        <f t="shared" si="94"/>
        <v>-2.4572649572649572E-2</v>
      </c>
      <c r="F182" s="18">
        <f>IF(ISNUMBER(D182), $B199 * E182, "")</f>
        <v>-2457.264957264957</v>
      </c>
      <c r="G182" s="31"/>
      <c r="H182" s="32" t="str">
        <f t="shared" si="95"/>
        <v/>
      </c>
      <c r="I182" s="101" t="str">
        <f>IF(ISNUMBER(G182), $B199 * H182, "")</f>
        <v/>
      </c>
      <c r="J182" s="15">
        <v>896</v>
      </c>
      <c r="K182" s="32">
        <f t="shared" si="96"/>
        <v>-4.2735042735042736E-2</v>
      </c>
      <c r="L182" s="18">
        <f>IF(ISNUMBER(J182), $B199 * K182, "")</f>
        <v>-4273.5042735042734</v>
      </c>
      <c r="M182" s="31"/>
      <c r="N182" s="32" t="str">
        <f t="shared" si="97"/>
        <v/>
      </c>
      <c r="O182" s="18" t="str">
        <f>IF(ISNUMBER(M182), $B199 * N182, "")</f>
        <v/>
      </c>
      <c r="Q182" s="216"/>
      <c r="R182" s="216"/>
      <c r="S182" s="216"/>
    </row>
    <row r="183" spans="1:19" ht="17.25" thickBot="1">
      <c r="A183" s="127" t="s">
        <v>160</v>
      </c>
      <c r="B183" s="128">
        <v>1115</v>
      </c>
      <c r="C183" s="78">
        <v>-4.4642856999999999E-3</v>
      </c>
      <c r="D183" s="20">
        <v>1100</v>
      </c>
      <c r="E183" s="21">
        <f t="shared" si="94"/>
        <v>-1.3452914798206279E-2</v>
      </c>
      <c r="F183" s="22">
        <f>IF(ISNUMBER(D183), $B199 * E183, "")</f>
        <v>-1345.291479820628</v>
      </c>
      <c r="G183" s="30"/>
      <c r="H183" s="21" t="str">
        <f t="shared" si="95"/>
        <v/>
      </c>
      <c r="I183" s="105" t="str">
        <f>IF(ISNUMBER(G183), $B199 * H183, "")</f>
        <v/>
      </c>
      <c r="J183" s="20">
        <v>1075</v>
      </c>
      <c r="K183" s="21">
        <f t="shared" si="96"/>
        <v>-3.5874439461883408E-2</v>
      </c>
      <c r="L183" s="22">
        <f>IF(ISNUMBER(J183), $B199 * K183, "")</f>
        <v>-3587.4439461883408</v>
      </c>
      <c r="M183" s="30"/>
      <c r="N183" s="21" t="str">
        <f t="shared" si="97"/>
        <v/>
      </c>
      <c r="O183" s="22" t="str">
        <f>IF(ISNUMBER(M183), $B199 * N183, "")</f>
        <v/>
      </c>
      <c r="Q183" s="216"/>
      <c r="R183" s="216"/>
      <c r="S183" s="216"/>
    </row>
    <row r="184" spans="1:19" ht="17.25" thickBot="1">
      <c r="A184" s="125" t="s">
        <v>245</v>
      </c>
      <c r="B184" s="129">
        <v>1110</v>
      </c>
      <c r="C184" s="80">
        <v>-4.4843048999999996E-3</v>
      </c>
      <c r="D184" s="106">
        <v>1130</v>
      </c>
      <c r="E184" s="107">
        <f>IF(ISNUMBER(D184), (D184 - $B184) / $B184, "")</f>
        <v>1.8018018018018018E-2</v>
      </c>
      <c r="F184" s="108">
        <f>IF(ISNUMBER(D184), $B199 * E184, "")</f>
        <v>1801.8018018018017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>
        <v>1170</v>
      </c>
      <c r="K184" s="107">
        <f>IF(ISNUMBER(J184), (J184 - $B184) / $B184, "")</f>
        <v>5.4054054054054057E-2</v>
      </c>
      <c r="L184" s="108">
        <f>IF(ISNUMBER(J184), $B199 * K184, "")</f>
        <v>5405.4054054054059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6"/>
      <c r="R184" s="216"/>
      <c r="S184" s="216"/>
    </row>
    <row r="185" spans="1:19" ht="17.25" thickBot="1">
      <c r="A185" s="125" t="s">
        <v>255</v>
      </c>
      <c r="B185" s="126">
        <v>190</v>
      </c>
      <c r="C185" s="77">
        <v>-5.2356021000000003E-3</v>
      </c>
      <c r="D185" s="15">
        <v>195</v>
      </c>
      <c r="E185" s="32">
        <f t="shared" ref="E185:E188" si="98">IF(ISNUMBER(D185), (D185 - $B185) / $B185, "")</f>
        <v>2.6315789473684209E-2</v>
      </c>
      <c r="F185" s="18">
        <f>IF(ISNUMBER(D185), $B199 * E185, "")</f>
        <v>2631.5789473684208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>
        <v>192</v>
      </c>
      <c r="K185" s="32">
        <f t="shared" ref="K185:K188" si="100">IF(ISNUMBER(J185), (J185 - $B185) / $B185, "")</f>
        <v>1.0526315789473684E-2</v>
      </c>
      <c r="L185" s="18">
        <f>IF(ISNUMBER(J185), $B199 * K185, "")</f>
        <v>1052.6315789473683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6"/>
      <c r="R185" s="216"/>
      <c r="S185" s="216"/>
    </row>
    <row r="186" spans="1:19" ht="17.25" thickBot="1">
      <c r="A186" s="125" t="s">
        <v>154</v>
      </c>
      <c r="B186" s="126">
        <v>20740</v>
      </c>
      <c r="C186" s="77">
        <v>-5.2757793999999997E-3</v>
      </c>
      <c r="D186" s="15">
        <v>20940</v>
      </c>
      <c r="E186" s="32">
        <f t="shared" si="98"/>
        <v>9.643201542912247E-3</v>
      </c>
      <c r="F186" s="18">
        <f>IF(ISNUMBER(D186), $B199 * E186, "")</f>
        <v>964.32015429122464</v>
      </c>
      <c r="G186" s="31"/>
      <c r="H186" s="32" t="str">
        <f t="shared" si="99"/>
        <v/>
      </c>
      <c r="I186" s="101" t="str">
        <f>IF(ISNUMBER(G186), $B199 * H186, "")</f>
        <v/>
      </c>
      <c r="J186" s="15">
        <v>20330</v>
      </c>
      <c r="K186" s="32">
        <f t="shared" si="100"/>
        <v>-1.9768563162970106E-2</v>
      </c>
      <c r="L186" s="18">
        <f>IF(ISNUMBER(J186), $B199 * K186, "")</f>
        <v>-1976.8563162970106</v>
      </c>
      <c r="M186" s="31"/>
      <c r="N186" s="32" t="str">
        <f t="shared" si="101"/>
        <v/>
      </c>
      <c r="O186" s="18" t="str">
        <f>IF(ISNUMBER(M186), $B199 * N186, "")</f>
        <v/>
      </c>
      <c r="Q186" s="216"/>
      <c r="R186" s="216"/>
      <c r="S186" s="216"/>
    </row>
    <row r="187" spans="1:19" ht="17.25" thickBot="1">
      <c r="A187" s="125" t="s">
        <v>184</v>
      </c>
      <c r="B187" s="126">
        <v>874</v>
      </c>
      <c r="C187" s="77">
        <v>-5.6882820999999998E-3</v>
      </c>
      <c r="D187" s="15">
        <v>905</v>
      </c>
      <c r="E187" s="32">
        <f t="shared" si="98"/>
        <v>3.5469107551487411E-2</v>
      </c>
      <c r="F187" s="18">
        <f>IF(ISNUMBER(D187), $B199 * E187, "")</f>
        <v>3546.9107551487409</v>
      </c>
      <c r="G187" s="31"/>
      <c r="H187" s="32" t="str">
        <f t="shared" si="99"/>
        <v/>
      </c>
      <c r="I187" s="101" t="str">
        <f>IF(ISNUMBER(G187), $B199 * H187, "")</f>
        <v/>
      </c>
      <c r="J187" s="15">
        <v>875</v>
      </c>
      <c r="K187" s="32">
        <f t="shared" si="100"/>
        <v>1.1441647597254005E-3</v>
      </c>
      <c r="L187" s="18">
        <f>IF(ISNUMBER(J187), $B199 * K187, "")</f>
        <v>114.41647597254004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228</v>
      </c>
      <c r="B188" s="131">
        <v>299</v>
      </c>
      <c r="C188" s="79">
        <v>-6.6445183E-3</v>
      </c>
      <c r="D188" s="24">
        <v>298</v>
      </c>
      <c r="E188" s="25">
        <f t="shared" si="98"/>
        <v>-3.3444816053511705E-3</v>
      </c>
      <c r="F188" s="104">
        <f>IF(ISNUMBER(D188), $B199 * E188, "")</f>
        <v>-334.44816053511704</v>
      </c>
      <c r="G188" s="102"/>
      <c r="H188" s="25" t="str">
        <f t="shared" si="99"/>
        <v/>
      </c>
      <c r="I188" s="103" t="str">
        <f>IF(ISNUMBER(G188), $B199 * H188, "")</f>
        <v/>
      </c>
      <c r="J188" s="24">
        <v>297</v>
      </c>
      <c r="K188" s="25">
        <f t="shared" si="100"/>
        <v>-6.688963210702341E-3</v>
      </c>
      <c r="L188" s="104">
        <f>IF(ISNUMBER(J188), $B199 * K188, "")</f>
        <v>-668.89632107023408</v>
      </c>
      <c r="M188" s="102"/>
      <c r="N188" s="25" t="str">
        <f t="shared" si="101"/>
        <v/>
      </c>
      <c r="O188" s="104" t="str">
        <f>IF(ISNUMBER(M188), $B199 * N188, "")</f>
        <v/>
      </c>
      <c r="Q188" s="217"/>
      <c r="R188" s="218"/>
      <c r="S188" s="219"/>
    </row>
    <row r="189" spans="1:19">
      <c r="A189" s="123" t="s">
        <v>188</v>
      </c>
      <c r="B189" s="124">
        <v>9.6999999999999993</v>
      </c>
      <c r="C189" s="76">
        <v>-1.22199593E-2</v>
      </c>
      <c r="D189" s="13">
        <v>9.81</v>
      </c>
      <c r="E189" s="14">
        <f>IF(ISNUMBER(D189), (D189 - $B189) / $B189, "")</f>
        <v>1.1340206185567135E-2</v>
      </c>
      <c r="F189" s="16">
        <f>IF(ISNUMBER(D189), $B199 * E189, "")</f>
        <v>1134.0206185567135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>
        <v>10.199999999999999</v>
      </c>
      <c r="K189" s="14">
        <f>IF(ISNUMBER(J189), (J189 - $B189) / $B189, "")</f>
        <v>5.1546391752577324E-2</v>
      </c>
      <c r="L189" s="16">
        <f>IF(ISNUMBER(J189), $B199 * K189, "")</f>
        <v>5154.6391752577319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0"/>
      <c r="R189" s="221"/>
      <c r="S189" s="222"/>
    </row>
    <row r="190" spans="1:19" ht="17.25" thickBot="1">
      <c r="A190" s="125" t="s">
        <v>231</v>
      </c>
      <c r="B190" s="126">
        <v>153</v>
      </c>
      <c r="C190" s="77">
        <v>-1.2903225799999999E-2</v>
      </c>
      <c r="D190" s="15">
        <v>151</v>
      </c>
      <c r="E190" s="32">
        <f t="shared" ref="E190:E193" si="102">IF(ISNUMBER(D190), (D190 - $B190) / $B190, "")</f>
        <v>-1.3071895424836602E-2</v>
      </c>
      <c r="F190" s="18">
        <f>IF(ISNUMBER(D190), $B199 * E190, "")</f>
        <v>-1307.1895424836603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>
        <v>149</v>
      </c>
      <c r="K190" s="32">
        <f t="shared" ref="K190:K193" si="104">IF(ISNUMBER(J190), (J190 - $B190) / $B190, "")</f>
        <v>-2.6143790849673203E-2</v>
      </c>
      <c r="L190" s="18">
        <f>IF(ISNUMBER(J190), $B199 * K190, "")</f>
        <v>-2614.3790849673205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23"/>
      <c r="R190" s="224"/>
      <c r="S190" s="225"/>
    </row>
    <row r="191" spans="1:19" ht="17.25" thickBot="1">
      <c r="A191" s="125" t="s">
        <v>243</v>
      </c>
      <c r="B191" s="126">
        <v>369</v>
      </c>
      <c r="C191" s="77">
        <v>-1.3368984E-2</v>
      </c>
      <c r="D191" s="15">
        <v>367</v>
      </c>
      <c r="E191" s="32">
        <f t="shared" si="102"/>
        <v>-5.4200542005420054E-3</v>
      </c>
      <c r="F191" s="18">
        <f>IF(ISNUMBER(D191), $B199 * E191, "")</f>
        <v>-542.0054200542005</v>
      </c>
      <c r="G191" s="31"/>
      <c r="H191" s="32" t="str">
        <f t="shared" si="103"/>
        <v/>
      </c>
      <c r="I191" s="101" t="str">
        <f>IF(ISNUMBER(G191), $B199 * H191, "")</f>
        <v/>
      </c>
      <c r="J191" s="15">
        <v>362</v>
      </c>
      <c r="K191" s="32">
        <f t="shared" si="104"/>
        <v>-1.8970189701897018E-2</v>
      </c>
      <c r="L191" s="18">
        <f>IF(ISNUMBER(J191), $B199 * K191, "")</f>
        <v>-1897.0189701897018</v>
      </c>
      <c r="M191" s="31"/>
      <c r="N191" s="32" t="str">
        <f t="shared" si="105"/>
        <v/>
      </c>
      <c r="O191" s="18" t="str">
        <f>IF(ISNUMBER(M191), $B199 * N191, "")</f>
        <v/>
      </c>
      <c r="Q191" s="216"/>
      <c r="R191" s="216"/>
      <c r="S191" s="216"/>
    </row>
    <row r="192" spans="1:19" ht="17.25" thickBot="1">
      <c r="A192" s="125" t="s">
        <v>251</v>
      </c>
      <c r="B192" s="126">
        <v>59</v>
      </c>
      <c r="C192" s="77">
        <v>-1.33779264E-2</v>
      </c>
      <c r="D192" s="15">
        <v>59.2</v>
      </c>
      <c r="E192" s="32">
        <f t="shared" si="102"/>
        <v>3.3898305084746243E-3</v>
      </c>
      <c r="F192" s="18">
        <f>IF(ISNUMBER(D192), $B199 * E192, "")</f>
        <v>338.98305084746244</v>
      </c>
      <c r="G192" s="31"/>
      <c r="H192" s="32" t="str">
        <f t="shared" si="103"/>
        <v/>
      </c>
      <c r="I192" s="101" t="str">
        <f>IF(ISNUMBER(G192), $B199 * H192, "")</f>
        <v/>
      </c>
      <c r="J192" s="15">
        <v>58.7</v>
      </c>
      <c r="K192" s="32">
        <f t="shared" si="104"/>
        <v>-5.0847457627118163E-3</v>
      </c>
      <c r="L192" s="18">
        <f>IF(ISNUMBER(J192), $B199 * K192, "")</f>
        <v>-508.47457627118166</v>
      </c>
      <c r="M192" s="31"/>
      <c r="N192" s="32" t="str">
        <f t="shared" si="105"/>
        <v/>
      </c>
      <c r="O192" s="18" t="str">
        <f>IF(ISNUMBER(M192), $B199 * N192, "")</f>
        <v/>
      </c>
      <c r="Q192" s="226"/>
      <c r="R192" s="226"/>
      <c r="S192" s="226"/>
    </row>
    <row r="193" spans="1:19" ht="17.25" thickBot="1">
      <c r="A193" s="127" t="s">
        <v>61</v>
      </c>
      <c r="B193" s="128">
        <v>870</v>
      </c>
      <c r="C193" s="78">
        <v>-1.6949152499999998E-2</v>
      </c>
      <c r="D193" s="20">
        <v>843</v>
      </c>
      <c r="E193" s="21">
        <f t="shared" si="102"/>
        <v>-3.1034482758620689E-2</v>
      </c>
      <c r="F193" s="22">
        <f>IF(ISNUMBER(D193), $B199 * E193, "")</f>
        <v>-3103.4482758620688</v>
      </c>
      <c r="G193" s="30"/>
      <c r="H193" s="21" t="str">
        <f t="shared" si="103"/>
        <v/>
      </c>
      <c r="I193" s="105" t="str">
        <f>IF(ISNUMBER(G193), $B199 * H193, "")</f>
        <v/>
      </c>
      <c r="J193" s="20">
        <v>807</v>
      </c>
      <c r="K193" s="21">
        <f t="shared" si="104"/>
        <v>-7.2413793103448282E-2</v>
      </c>
      <c r="L193" s="22">
        <f>IF(ISNUMBER(J193), $B199 * K193, "")</f>
        <v>-7241.3793103448279</v>
      </c>
      <c r="M193" s="30"/>
      <c r="N193" s="21" t="str">
        <f t="shared" si="105"/>
        <v/>
      </c>
      <c r="O193" s="22" t="str">
        <f>IF(ISNUMBER(M193), $B199 * N193, "")</f>
        <v/>
      </c>
      <c r="Q193" s="226"/>
      <c r="R193" s="226"/>
      <c r="S193" s="226"/>
    </row>
    <row r="194" spans="1:19" ht="17.25" thickBot="1">
      <c r="A194" s="125" t="s">
        <v>241</v>
      </c>
      <c r="B194" s="129">
        <v>53.9</v>
      </c>
      <c r="C194" s="80">
        <v>-1.82149362E-2</v>
      </c>
      <c r="D194" s="106">
        <v>53.4</v>
      </c>
      <c r="E194" s="107">
        <f>IF(ISNUMBER(D194), (D194 - $B194) / $B194, "")</f>
        <v>-9.2764378478664197E-3</v>
      </c>
      <c r="F194" s="108">
        <f>IF(ISNUMBER(D194), $B199 * E194, "")</f>
        <v>-927.64378478664196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>
        <v>53.2</v>
      </c>
      <c r="K194" s="107">
        <f>IF(ISNUMBER(J194), (J194 - $B194) / $B194, "")</f>
        <v>-1.2987012987012908E-2</v>
      </c>
      <c r="L194" s="108">
        <f>IF(ISNUMBER(J194), $B199 * K194, "")</f>
        <v>-1298.7012987012909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6"/>
      <c r="R194" s="216"/>
      <c r="S194" s="216"/>
    </row>
    <row r="195" spans="1:19" ht="17.25" thickBot="1">
      <c r="A195" s="125" t="s">
        <v>220</v>
      </c>
      <c r="B195" s="126">
        <v>169</v>
      </c>
      <c r="C195" s="77">
        <v>-2.3121387300000001E-2</v>
      </c>
      <c r="D195" s="15">
        <v>169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>
        <v>167</v>
      </c>
      <c r="K195" s="32">
        <f t="shared" ref="K195:K198" si="108">IF(ISNUMBER(J195), (J195 - $B195) / $B195, "")</f>
        <v>-1.1834319526627219E-2</v>
      </c>
      <c r="L195" s="18">
        <f>IF(ISNUMBER(J195), $B199 * K195, "")</f>
        <v>-1183.4319526627219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6"/>
      <c r="R195" s="216"/>
      <c r="S195" s="216"/>
    </row>
    <row r="196" spans="1:19" ht="17.25" thickBot="1">
      <c r="A196" s="125" t="s">
        <v>210</v>
      </c>
      <c r="B196" s="126">
        <v>9.5</v>
      </c>
      <c r="C196" s="77">
        <v>-2.5641025599999999E-2</v>
      </c>
      <c r="D196" s="15">
        <v>9.6300000000000008</v>
      </c>
      <c r="E196" s="32">
        <f t="shared" si="106"/>
        <v>1.3684210526315872E-2</v>
      </c>
      <c r="F196" s="18">
        <f>IF(ISNUMBER(D196), $B199 * E196, "")</f>
        <v>1368.4210526315871</v>
      </c>
      <c r="G196" s="31"/>
      <c r="H196" s="32" t="str">
        <f t="shared" si="107"/>
        <v/>
      </c>
      <c r="I196" s="101" t="str">
        <f>IF(ISNUMBER(G196), $B199 * H196, "")</f>
        <v/>
      </c>
      <c r="J196" s="15">
        <v>9.7200000000000006</v>
      </c>
      <c r="K196" s="32">
        <f t="shared" si="108"/>
        <v>2.3157894736842172E-2</v>
      </c>
      <c r="L196" s="18">
        <f>IF(ISNUMBER(J196), $B199 * K196, "")</f>
        <v>2315.7894736842172</v>
      </c>
      <c r="M196" s="31"/>
      <c r="N196" s="32" t="str">
        <f t="shared" si="109"/>
        <v/>
      </c>
      <c r="O196" s="18" t="str">
        <f>IF(ISNUMBER(M196), $B199 * N196, "")</f>
        <v/>
      </c>
      <c r="Q196" s="216"/>
      <c r="R196" s="216"/>
      <c r="S196" s="216"/>
    </row>
    <row r="197" spans="1:19">
      <c r="A197" s="125" t="s">
        <v>198</v>
      </c>
      <c r="B197" s="126">
        <v>21640</v>
      </c>
      <c r="C197" s="77">
        <v>-2.5664115299999998E-2</v>
      </c>
      <c r="D197" s="15">
        <v>21150</v>
      </c>
      <c r="E197" s="32">
        <f t="shared" si="106"/>
        <v>-2.2643253234750461E-2</v>
      </c>
      <c r="F197" s="18">
        <f>IF(ISNUMBER(D197), $B199 * E197, "")</f>
        <v>-2264.3253234750459</v>
      </c>
      <c r="G197" s="31"/>
      <c r="H197" s="32" t="str">
        <f t="shared" si="107"/>
        <v/>
      </c>
      <c r="I197" s="101" t="str">
        <f>IF(ISNUMBER(G197), $B199 * H197, "")</f>
        <v/>
      </c>
      <c r="J197" s="15">
        <v>20180</v>
      </c>
      <c r="K197" s="32">
        <f t="shared" si="108"/>
        <v>-6.7467652495378921E-2</v>
      </c>
      <c r="L197" s="18">
        <f>IF(ISNUMBER(J197), $B199 * K197, "")</f>
        <v>-6746.7652495378925</v>
      </c>
      <c r="M197" s="31"/>
      <c r="N197" s="32" t="str">
        <f t="shared" si="109"/>
        <v/>
      </c>
      <c r="O197" s="18" t="str">
        <f>IF(ISNUMBER(M197), $B199 * N197, "")</f>
        <v/>
      </c>
      <c r="Q197" s="205"/>
      <c r="R197" s="206"/>
      <c r="S197" s="207"/>
    </row>
    <row r="198" spans="1:19" ht="17.25" thickBot="1">
      <c r="A198" s="130" t="s">
        <v>114</v>
      </c>
      <c r="B198" s="131">
        <v>562</v>
      </c>
      <c r="C198" s="79">
        <v>-3.6020583199999998E-2</v>
      </c>
      <c r="D198" s="24">
        <v>543</v>
      </c>
      <c r="E198" s="25">
        <f t="shared" si="106"/>
        <v>-3.3807829181494664E-2</v>
      </c>
      <c r="F198" s="104">
        <f>IF(ISNUMBER(D198), $B199 * E198, "")</f>
        <v>-3380.7829181494662</v>
      </c>
      <c r="G198" s="102"/>
      <c r="H198" s="25" t="str">
        <f t="shared" si="107"/>
        <v/>
      </c>
      <c r="I198" s="103" t="str">
        <f>IF(ISNUMBER(G198), $B199 * H198, "")</f>
        <v/>
      </c>
      <c r="J198" s="24">
        <v>512</v>
      </c>
      <c r="K198" s="25">
        <f t="shared" si="108"/>
        <v>-8.8967971530249115E-2</v>
      </c>
      <c r="L198" s="104">
        <f>IF(ISNUMBER(J198), $B199 * K198, "")</f>
        <v>-8896.7971530249124</v>
      </c>
      <c r="M198" s="102"/>
      <c r="N198" s="25" t="str">
        <f t="shared" si="109"/>
        <v/>
      </c>
      <c r="O198" s="104" t="str">
        <f>IF(ISNUMBER(M198), $B199 * N198, "")</f>
        <v/>
      </c>
      <c r="Q198" s="208"/>
      <c r="R198" s="209"/>
      <c r="S198" s="210"/>
    </row>
    <row r="199" spans="1:19" ht="17.25" thickBot="1">
      <c r="A199" s="132" t="s">
        <v>271</v>
      </c>
      <c r="B199" s="269">
        <f>$B$37</f>
        <v>100000</v>
      </c>
      <c r="C199" s="270"/>
      <c r="D199" s="26" t="s">
        <v>272</v>
      </c>
      <c r="E199" s="27">
        <f>IF(COUNT(E179:E198), SUM(E179:E198) / COUNT(E179:E198), 0)</f>
        <v>-4.2340291703663038E-3</v>
      </c>
      <c r="F199" s="28">
        <f>SUM(F179:F198)</f>
        <v>-8468.0583407326085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-1.9538710892772541E-2</v>
      </c>
      <c r="L199" s="28">
        <f>SUM(L179:L198)</f>
        <v>-39077.421785545084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11"/>
      <c r="R199" s="212"/>
      <c r="S199" s="21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  <vt:lpstr>2021.07.09</vt:lpstr>
      <vt:lpstr>2021.07.10</vt:lpstr>
      <vt:lpstr>2021.07.11</vt:lpstr>
      <vt:lpstr>2021.07.12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2021-07-12T12:33:36Z</dcterms:modified>
</cp:coreProperties>
</file>