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600A64F-F00F-4CE3-98B9-EFBB2CE54E0C}" xr6:coauthVersionLast="47" xr6:coauthVersionMax="47" xr10:uidLastSave="{00000000-0000-0000-0000-000000000000}"/>
  <bookViews>
    <workbookView xWindow="28680" yWindow="-120" windowWidth="29040" windowHeight="15840" firstSheet="8" activeTab="1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  <sheet name="2021.11.12" sheetId="35" r:id="rId17"/>
    <sheet name="2021.11.13" sheetId="36" r:id="rId18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16" hidden="1">'2021.11.12'!#REF!</definedName>
    <definedName name="_xlnm._FilterDatabase" localSheetId="17" hidden="1">'2021.11.13'!#REF!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O196" i="36"/>
  <c r="N196" i="36"/>
  <c r="L196" i="36"/>
  <c r="K196" i="36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O192" i="36"/>
  <c r="N192" i="36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L188" i="36"/>
  <c r="K188" i="36"/>
  <c r="H188" i="36"/>
  <c r="I188" i="36" s="1"/>
  <c r="F188" i="36"/>
  <c r="E188" i="36"/>
  <c r="O187" i="36"/>
  <c r="N187" i="36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O180" i="36"/>
  <c r="N180" i="36"/>
  <c r="L180" i="36"/>
  <c r="K180" i="36"/>
  <c r="H180" i="36"/>
  <c r="I180" i="36" s="1"/>
  <c r="F180" i="36"/>
  <c r="E180" i="36"/>
  <c r="O179" i="36"/>
  <c r="O199" i="36" s="1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O172" i="36" s="1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H141" i="36"/>
  <c r="I141" i="36" s="1"/>
  <c r="F141" i="36"/>
  <c r="E141" i="36"/>
  <c r="O140" i="36"/>
  <c r="N140" i="36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O135" i="36"/>
  <c r="N135" i="36"/>
  <c r="L135" i="36"/>
  <c r="K135" i="36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O133" i="36"/>
  <c r="N133" i="36"/>
  <c r="L133" i="36"/>
  <c r="K133" i="36"/>
  <c r="H133" i="36"/>
  <c r="I133" i="36" s="1"/>
  <c r="F133" i="36"/>
  <c r="E133" i="36"/>
  <c r="O132" i="36"/>
  <c r="N132" i="36"/>
  <c r="K132" i="36"/>
  <c r="L132" i="36" s="1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O130" i="36"/>
  <c r="N130" i="36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O127" i="36"/>
  <c r="N127" i="36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O125" i="36"/>
  <c r="O145" i="36" s="1"/>
  <c r="N125" i="36"/>
  <c r="N145" i="36" s="1"/>
  <c r="L125" i="36"/>
  <c r="K125" i="36"/>
  <c r="H125" i="36"/>
  <c r="H145" i="36" s="1"/>
  <c r="F125" i="36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O112" i="36"/>
  <c r="N112" i="36"/>
  <c r="L112" i="36"/>
  <c r="K112" i="36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O110" i="36"/>
  <c r="N110" i="36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O106" i="36"/>
  <c r="N106" i="36"/>
  <c r="L106" i="36"/>
  <c r="K106" i="36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O104" i="36"/>
  <c r="N104" i="36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O99" i="36"/>
  <c r="N99" i="36"/>
  <c r="K99" i="36"/>
  <c r="L99" i="36" s="1"/>
  <c r="H99" i="36"/>
  <c r="I99" i="36" s="1"/>
  <c r="F99" i="36"/>
  <c r="E99" i="36"/>
  <c r="O98" i="36"/>
  <c r="O118" i="36" s="1"/>
  <c r="N98" i="36"/>
  <c r="N118" i="36" s="1"/>
  <c r="L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K88" i="36"/>
  <c r="L88" i="36" s="1"/>
  <c r="H88" i="36"/>
  <c r="I88" i="36" s="1"/>
  <c r="F88" i="36"/>
  <c r="E88" i="36"/>
  <c r="O87" i="36"/>
  <c r="N87" i="36"/>
  <c r="L87" i="36"/>
  <c r="K87" i="36"/>
  <c r="H87" i="36"/>
  <c r="I87" i="36" s="1"/>
  <c r="F87" i="36"/>
  <c r="E87" i="36"/>
  <c r="O86" i="36"/>
  <c r="N86" i="36"/>
  <c r="K86" i="36"/>
  <c r="L86" i="36" s="1"/>
  <c r="H86" i="36"/>
  <c r="I86" i="36" s="1"/>
  <c r="F86" i="36"/>
  <c r="E86" i="36"/>
  <c r="O85" i="36"/>
  <c r="N85" i="36"/>
  <c r="K85" i="36"/>
  <c r="L85" i="36" s="1"/>
  <c r="H85" i="36"/>
  <c r="I85" i="36" s="1"/>
  <c r="F85" i="36"/>
  <c r="E85" i="36"/>
  <c r="O84" i="36"/>
  <c r="N84" i="36"/>
  <c r="K84" i="36"/>
  <c r="L84" i="36" s="1"/>
  <c r="H84" i="36"/>
  <c r="I84" i="36" s="1"/>
  <c r="F84" i="36"/>
  <c r="E84" i="36"/>
  <c r="O83" i="36"/>
  <c r="N83" i="36"/>
  <c r="L83" i="36"/>
  <c r="K83" i="36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K80" i="36"/>
  <c r="L80" i="36" s="1"/>
  <c r="H80" i="36"/>
  <c r="I80" i="36" s="1"/>
  <c r="F80" i="36"/>
  <c r="E80" i="36"/>
  <c r="O79" i="36"/>
  <c r="N79" i="36"/>
  <c r="L79" i="36"/>
  <c r="K79" i="36"/>
  <c r="H79" i="36"/>
  <c r="I79" i="36" s="1"/>
  <c r="F79" i="36"/>
  <c r="E79" i="36"/>
  <c r="O78" i="36"/>
  <c r="N78" i="36"/>
  <c r="K78" i="36"/>
  <c r="L78" i="36" s="1"/>
  <c r="H78" i="36"/>
  <c r="I78" i="36" s="1"/>
  <c r="F78" i="36"/>
  <c r="E78" i="36"/>
  <c r="O77" i="36"/>
  <c r="N77" i="36"/>
  <c r="K77" i="36"/>
  <c r="L77" i="36" s="1"/>
  <c r="H77" i="36"/>
  <c r="I77" i="36" s="1"/>
  <c r="F77" i="36"/>
  <c r="E77" i="36"/>
  <c r="O76" i="36"/>
  <c r="N76" i="36"/>
  <c r="K76" i="36"/>
  <c r="L76" i="36" s="1"/>
  <c r="H76" i="36"/>
  <c r="I76" i="36" s="1"/>
  <c r="F76" i="36"/>
  <c r="E76" i="36"/>
  <c r="O75" i="36"/>
  <c r="N75" i="36"/>
  <c r="L75" i="36"/>
  <c r="K75" i="36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K72" i="36"/>
  <c r="L72" i="36" s="1"/>
  <c r="H72" i="36"/>
  <c r="I72" i="36" s="1"/>
  <c r="F72" i="36"/>
  <c r="E72" i="36"/>
  <c r="O71" i="36"/>
  <c r="O91" i="36" s="1"/>
  <c r="N71" i="36"/>
  <c r="N91" i="36" s="1"/>
  <c r="L71" i="36"/>
  <c r="K71" i="36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K60" i="36"/>
  <c r="L60" i="36" s="1"/>
  <c r="H60" i="36"/>
  <c r="I60" i="36" s="1"/>
  <c r="F60" i="36"/>
  <c r="E60" i="36"/>
  <c r="O59" i="36"/>
  <c r="N59" i="36"/>
  <c r="K59" i="36"/>
  <c r="L59" i="36" s="1"/>
  <c r="I59" i="36"/>
  <c r="H59" i="36"/>
  <c r="F59" i="36"/>
  <c r="E59" i="36"/>
  <c r="O58" i="36"/>
  <c r="N58" i="36"/>
  <c r="K58" i="36"/>
  <c r="L58" i="36" s="1"/>
  <c r="I58" i="36"/>
  <c r="H58" i="36"/>
  <c r="F58" i="36"/>
  <c r="E58" i="36"/>
  <c r="O57" i="36"/>
  <c r="N57" i="36"/>
  <c r="K57" i="36"/>
  <c r="L57" i="36" s="1"/>
  <c r="I57" i="36"/>
  <c r="H57" i="36"/>
  <c r="F57" i="36"/>
  <c r="E57" i="36"/>
  <c r="O56" i="36"/>
  <c r="N56" i="36"/>
  <c r="K56" i="36"/>
  <c r="L56" i="36" s="1"/>
  <c r="I56" i="36"/>
  <c r="H56" i="36"/>
  <c r="F56" i="36"/>
  <c r="E56" i="36"/>
  <c r="O55" i="36"/>
  <c r="N55" i="36"/>
  <c r="K55" i="36"/>
  <c r="L55" i="36" s="1"/>
  <c r="I55" i="36"/>
  <c r="H55" i="36"/>
  <c r="F55" i="36"/>
  <c r="E55" i="36"/>
  <c r="O54" i="36"/>
  <c r="N54" i="36"/>
  <c r="K54" i="36"/>
  <c r="L54" i="36" s="1"/>
  <c r="I54" i="36"/>
  <c r="H54" i="36"/>
  <c r="F54" i="36"/>
  <c r="E54" i="36"/>
  <c r="O53" i="36"/>
  <c r="N53" i="36"/>
  <c r="K53" i="36"/>
  <c r="L53" i="36" s="1"/>
  <c r="I53" i="36"/>
  <c r="H53" i="36"/>
  <c r="F53" i="36"/>
  <c r="E53" i="36"/>
  <c r="O52" i="36"/>
  <c r="N52" i="36"/>
  <c r="K52" i="36"/>
  <c r="L52" i="36" s="1"/>
  <c r="I52" i="36"/>
  <c r="H52" i="36"/>
  <c r="F52" i="36"/>
  <c r="E52" i="36"/>
  <c r="O51" i="36"/>
  <c r="N51" i="36"/>
  <c r="K51" i="36"/>
  <c r="L51" i="36" s="1"/>
  <c r="I51" i="36"/>
  <c r="H51" i="36"/>
  <c r="F51" i="36"/>
  <c r="E51" i="36"/>
  <c r="O50" i="36"/>
  <c r="N50" i="36"/>
  <c r="K50" i="36"/>
  <c r="L50" i="36" s="1"/>
  <c r="I50" i="36"/>
  <c r="H50" i="36"/>
  <c r="F50" i="36"/>
  <c r="E50" i="36"/>
  <c r="O49" i="36"/>
  <c r="N49" i="36"/>
  <c r="K49" i="36"/>
  <c r="L49" i="36" s="1"/>
  <c r="I49" i="36"/>
  <c r="H49" i="36"/>
  <c r="F49" i="36"/>
  <c r="E49" i="36"/>
  <c r="O48" i="36"/>
  <c r="N48" i="36"/>
  <c r="K48" i="36"/>
  <c r="L48" i="36" s="1"/>
  <c r="I48" i="36"/>
  <c r="H48" i="36"/>
  <c r="F48" i="36"/>
  <c r="E48" i="36"/>
  <c r="O47" i="36"/>
  <c r="N47" i="36"/>
  <c r="K47" i="36"/>
  <c r="L47" i="36" s="1"/>
  <c r="I47" i="36"/>
  <c r="H47" i="36"/>
  <c r="F47" i="36"/>
  <c r="E47" i="36"/>
  <c r="O46" i="36"/>
  <c r="N46" i="36"/>
  <c r="K46" i="36"/>
  <c r="L46" i="36" s="1"/>
  <c r="I46" i="36"/>
  <c r="H46" i="36"/>
  <c r="F46" i="36"/>
  <c r="E46" i="36"/>
  <c r="O45" i="36"/>
  <c r="N45" i="36"/>
  <c r="K45" i="36"/>
  <c r="L45" i="36" s="1"/>
  <c r="I45" i="36"/>
  <c r="H45" i="36"/>
  <c r="F45" i="36"/>
  <c r="E45" i="36"/>
  <c r="O44" i="36"/>
  <c r="O64" i="36" s="1"/>
  <c r="N44" i="36"/>
  <c r="N64" i="36" s="1"/>
  <c r="K44" i="36"/>
  <c r="I44" i="36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N179" i="35"/>
  <c r="K179" i="35"/>
  <c r="H179" i="35"/>
  <c r="H199" i="35" s="1"/>
  <c r="F179" i="35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K140" i="35"/>
  <c r="L140" i="35" s="1"/>
  <c r="I140" i="35"/>
  <c r="H140" i="35"/>
  <c r="E140" i="35"/>
  <c r="F140" i="35" s="1"/>
  <c r="N139" i="35"/>
  <c r="O139" i="35" s="1"/>
  <c r="K139" i="35"/>
  <c r="L139" i="35" s="1"/>
  <c r="H139" i="35"/>
  <c r="I139" i="35" s="1"/>
  <c r="E139" i="35"/>
  <c r="F139" i="35" s="1"/>
  <c r="N138" i="35"/>
  <c r="O138" i="35" s="1"/>
  <c r="K138" i="35"/>
  <c r="L138" i="35" s="1"/>
  <c r="H138" i="35"/>
  <c r="I138" i="35" s="1"/>
  <c r="E138" i="35"/>
  <c r="F138" i="35" s="1"/>
  <c r="N137" i="35"/>
  <c r="O137" i="35" s="1"/>
  <c r="K137" i="35"/>
  <c r="L137" i="35" s="1"/>
  <c r="I137" i="35"/>
  <c r="H137" i="35"/>
  <c r="E137" i="35"/>
  <c r="F137" i="35" s="1"/>
  <c r="N136" i="35"/>
  <c r="O136" i="35" s="1"/>
  <c r="L136" i="35"/>
  <c r="K136" i="35"/>
  <c r="I136" i="35"/>
  <c r="H136" i="35"/>
  <c r="E136" i="35"/>
  <c r="F136" i="35" s="1"/>
  <c r="O135" i="35"/>
  <c r="N135" i="35"/>
  <c r="K135" i="35"/>
  <c r="L135" i="35" s="1"/>
  <c r="H135" i="35"/>
  <c r="I135" i="35" s="1"/>
  <c r="E135" i="35"/>
  <c r="F135" i="35" s="1"/>
  <c r="N134" i="35"/>
  <c r="O134" i="35" s="1"/>
  <c r="K134" i="35"/>
  <c r="L134" i="35" s="1"/>
  <c r="H134" i="35"/>
  <c r="I134" i="35" s="1"/>
  <c r="E134" i="35"/>
  <c r="F134" i="35" s="1"/>
  <c r="N133" i="35"/>
  <c r="O133" i="35" s="1"/>
  <c r="K133" i="35"/>
  <c r="L133" i="35" s="1"/>
  <c r="I133" i="35"/>
  <c r="H133" i="35"/>
  <c r="E133" i="35"/>
  <c r="F133" i="35" s="1"/>
  <c r="O132" i="35"/>
  <c r="N132" i="35"/>
  <c r="L132" i="35"/>
  <c r="K132" i="35"/>
  <c r="I132" i="35"/>
  <c r="H132" i="35"/>
  <c r="E132" i="35"/>
  <c r="F132" i="35" s="1"/>
  <c r="N131" i="35"/>
  <c r="O131" i="35" s="1"/>
  <c r="K131" i="35"/>
  <c r="L131" i="35" s="1"/>
  <c r="H131" i="35"/>
  <c r="I131" i="35" s="1"/>
  <c r="E131" i="35"/>
  <c r="F131" i="35" s="1"/>
  <c r="O130" i="35"/>
  <c r="N130" i="35"/>
  <c r="K130" i="35"/>
  <c r="L130" i="35" s="1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N128" i="35"/>
  <c r="O128" i="35" s="1"/>
  <c r="L128" i="35"/>
  <c r="K128" i="35"/>
  <c r="I128" i="35"/>
  <c r="H128" i="35"/>
  <c r="E128" i="35"/>
  <c r="F128" i="35" s="1"/>
  <c r="N127" i="35"/>
  <c r="O127" i="35" s="1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O125" i="35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K115" i="35"/>
  <c r="L115" i="35" s="1"/>
  <c r="H115" i="35"/>
  <c r="I115" i="35" s="1"/>
  <c r="E115" i="35"/>
  <c r="F115" i="35" s="1"/>
  <c r="N114" i="35"/>
  <c r="O114" i="35" s="1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E111" i="35"/>
  <c r="F111" i="35" s="1"/>
  <c r="N110" i="35"/>
  <c r="O110" i="35" s="1"/>
  <c r="L110" i="35"/>
  <c r="K110" i="35"/>
  <c r="I110" i="35"/>
  <c r="H110" i="35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K108" i="35"/>
  <c r="L108" i="35" s="1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K106" i="35"/>
  <c r="L106" i="35" s="1"/>
  <c r="I106" i="35"/>
  <c r="H106" i="35"/>
  <c r="E106" i="35"/>
  <c r="F106" i="35" s="1"/>
  <c r="N105" i="35"/>
  <c r="O105" i="35" s="1"/>
  <c r="L105" i="35"/>
  <c r="K105" i="35"/>
  <c r="H105" i="35"/>
  <c r="I105" i="35" s="1"/>
  <c r="E105" i="35"/>
  <c r="F105" i="35" s="1"/>
  <c r="O104" i="35"/>
  <c r="N104" i="35"/>
  <c r="L104" i="35"/>
  <c r="K104" i="35"/>
  <c r="H104" i="35"/>
  <c r="I104" i="35" s="1"/>
  <c r="E104" i="35"/>
  <c r="F104" i="35" s="1"/>
  <c r="N103" i="35"/>
  <c r="O103" i="35" s="1"/>
  <c r="L103" i="35"/>
  <c r="K103" i="35"/>
  <c r="H103" i="35"/>
  <c r="I103" i="35" s="1"/>
  <c r="E103" i="35"/>
  <c r="F103" i="35" s="1"/>
  <c r="O102" i="35"/>
  <c r="N102" i="35"/>
  <c r="L102" i="35"/>
  <c r="K102" i="35"/>
  <c r="I102" i="35"/>
  <c r="H102" i="35"/>
  <c r="E102" i="35"/>
  <c r="F102" i="35" s="1"/>
  <c r="N101" i="35"/>
  <c r="O101" i="35" s="1"/>
  <c r="K101" i="35"/>
  <c r="L101" i="35" s="1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K99" i="35"/>
  <c r="L99" i="35" s="1"/>
  <c r="H99" i="35"/>
  <c r="I99" i="35" s="1"/>
  <c r="E99" i="35"/>
  <c r="F99" i="35" s="1"/>
  <c r="N98" i="35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N88" i="35"/>
  <c r="O88" i="35" s="1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N81" i="35"/>
  <c r="O81" i="35" s="1"/>
  <c r="K81" i="35"/>
  <c r="L81" i="35" s="1"/>
  <c r="H81" i="35"/>
  <c r="I81" i="35" s="1"/>
  <c r="E81" i="35"/>
  <c r="F81" i="35" s="1"/>
  <c r="N80" i="35"/>
  <c r="O80" i="35" s="1"/>
  <c r="L80" i="35"/>
  <c r="K80" i="35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H78" i="35"/>
  <c r="I78" i="35" s="1"/>
  <c r="E78" i="35"/>
  <c r="F78" i="35" s="1"/>
  <c r="O77" i="35"/>
  <c r="N77" i="35"/>
  <c r="K77" i="35"/>
  <c r="L77" i="35" s="1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N72" i="35"/>
  <c r="O72" i="35" s="1"/>
  <c r="K72" i="35"/>
  <c r="L72" i="35" s="1"/>
  <c r="H72" i="35"/>
  <c r="I72" i="35" s="1"/>
  <c r="E72" i="35"/>
  <c r="F72" i="35" s="1"/>
  <c r="O71" i="35"/>
  <c r="N71" i="35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E59" i="35"/>
  <c r="F59" i="35" s="1"/>
  <c r="N58" i="35"/>
  <c r="O58" i="35" s="1"/>
  <c r="K58" i="35"/>
  <c r="L58" i="35" s="1"/>
  <c r="H58" i="35"/>
  <c r="I58" i="35" s="1"/>
  <c r="E58" i="35"/>
  <c r="F58" i="35" s="1"/>
  <c r="N57" i="35"/>
  <c r="O57" i="35" s="1"/>
  <c r="K57" i="35"/>
  <c r="L57" i="35" s="1"/>
  <c r="H57" i="35"/>
  <c r="I57" i="35" s="1"/>
  <c r="E57" i="35"/>
  <c r="F57" i="35" s="1"/>
  <c r="O56" i="35"/>
  <c r="N56" i="35"/>
  <c r="K56" i="35"/>
  <c r="L56" i="35" s="1"/>
  <c r="I56" i="35"/>
  <c r="H56" i="35"/>
  <c r="E56" i="35"/>
  <c r="F56" i="35" s="1"/>
  <c r="N55" i="35"/>
  <c r="O55" i="35" s="1"/>
  <c r="L55" i="35"/>
  <c r="K55" i="35"/>
  <c r="I55" i="35"/>
  <c r="H55" i="35"/>
  <c r="E55" i="35"/>
  <c r="F55" i="35" s="1"/>
  <c r="N54" i="35"/>
  <c r="O54" i="35" s="1"/>
  <c r="K54" i="35"/>
  <c r="L54" i="35" s="1"/>
  <c r="H54" i="35"/>
  <c r="I54" i="35" s="1"/>
  <c r="E54" i="35"/>
  <c r="F54" i="35" s="1"/>
  <c r="N53" i="35"/>
  <c r="O53" i="35" s="1"/>
  <c r="K53" i="35"/>
  <c r="L53" i="35" s="1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L51" i="35"/>
  <c r="K51" i="35"/>
  <c r="I51" i="35"/>
  <c r="H51" i="35"/>
  <c r="E51" i="35"/>
  <c r="F51" i="35" s="1"/>
  <c r="O50" i="35"/>
  <c r="N50" i="35"/>
  <c r="K50" i="35"/>
  <c r="L50" i="35" s="1"/>
  <c r="H50" i="35"/>
  <c r="I50" i="35" s="1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N46" i="35"/>
  <c r="O46" i="35" s="1"/>
  <c r="K46" i="35"/>
  <c r="L46" i="35" s="1"/>
  <c r="H46" i="35"/>
  <c r="I46" i="35" s="1"/>
  <c r="E46" i="35"/>
  <c r="F46" i="35" s="1"/>
  <c r="O45" i="35"/>
  <c r="N45" i="35"/>
  <c r="K45" i="35"/>
  <c r="K64" i="35" s="1"/>
  <c r="H45" i="35"/>
  <c r="I45" i="35" s="1"/>
  <c r="E45" i="35"/>
  <c r="F45" i="35" s="1"/>
  <c r="O44" i="35"/>
  <c r="N44" i="35"/>
  <c r="K44" i="35"/>
  <c r="L44" i="35" s="1"/>
  <c r="I44" i="35"/>
  <c r="H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N135" i="34"/>
  <c r="O135" i="34" s="1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L130" i="34"/>
  <c r="K130" i="34"/>
  <c r="I130" i="34"/>
  <c r="H130" i="34"/>
  <c r="E130" i="34"/>
  <c r="F130" i="34" s="1"/>
  <c r="N129" i="34"/>
  <c r="O129" i="34" s="1"/>
  <c r="L129" i="34"/>
  <c r="K129" i="34"/>
  <c r="I129" i="34"/>
  <c r="H129" i="34"/>
  <c r="E129" i="34"/>
  <c r="F129" i="34" s="1"/>
  <c r="N128" i="34"/>
  <c r="O128" i="34" s="1"/>
  <c r="K128" i="34"/>
  <c r="L128" i="34" s="1"/>
  <c r="H128" i="34"/>
  <c r="I128" i="34" s="1"/>
  <c r="E128" i="34"/>
  <c r="F128" i="34" s="1"/>
  <c r="N127" i="34"/>
  <c r="O127" i="34" s="1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N125" i="34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I114" i="34"/>
  <c r="H114" i="34"/>
  <c r="E114" i="34"/>
  <c r="F114" i="34" s="1"/>
  <c r="N113" i="34"/>
  <c r="O113" i="34" s="1"/>
  <c r="L113" i="34"/>
  <c r="K113" i="34"/>
  <c r="H113" i="34"/>
  <c r="I113" i="34" s="1"/>
  <c r="E113" i="34"/>
  <c r="F113" i="34" s="1"/>
  <c r="N112" i="34"/>
  <c r="O112" i="34" s="1"/>
  <c r="L112" i="34"/>
  <c r="K112" i="34"/>
  <c r="H112" i="34"/>
  <c r="I112" i="34" s="1"/>
  <c r="E112" i="34"/>
  <c r="F112" i="34" s="1"/>
  <c r="N111" i="34"/>
  <c r="O111" i="34" s="1"/>
  <c r="L111" i="34"/>
  <c r="K111" i="34"/>
  <c r="H111" i="34"/>
  <c r="I111" i="34" s="1"/>
  <c r="E111" i="34"/>
  <c r="F111" i="34" s="1"/>
  <c r="N110" i="34"/>
  <c r="O110" i="34" s="1"/>
  <c r="L110" i="34"/>
  <c r="K110" i="34"/>
  <c r="I110" i="34"/>
  <c r="H110" i="34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N106" i="34"/>
  <c r="O106" i="34" s="1"/>
  <c r="K106" i="34"/>
  <c r="L106" i="34" s="1"/>
  <c r="I106" i="34"/>
  <c r="H106" i="34"/>
  <c r="E106" i="34"/>
  <c r="F106" i="34" s="1"/>
  <c r="N105" i="34"/>
  <c r="O105" i="34" s="1"/>
  <c r="L105" i="34"/>
  <c r="K105" i="34"/>
  <c r="H105" i="34"/>
  <c r="I105" i="34" s="1"/>
  <c r="E105" i="34"/>
  <c r="F105" i="34" s="1"/>
  <c r="N104" i="34"/>
  <c r="O104" i="34" s="1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N102" i="34"/>
  <c r="O102" i="34" s="1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N87" i="34"/>
  <c r="O87" i="34" s="1"/>
  <c r="K87" i="34"/>
  <c r="L87" i="34" s="1"/>
  <c r="I87" i="34"/>
  <c r="H87" i="34"/>
  <c r="F87" i="34"/>
  <c r="E87" i="34"/>
  <c r="N86" i="34"/>
  <c r="O86" i="34" s="1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K83" i="34"/>
  <c r="L83" i="34" s="1"/>
  <c r="I83" i="34"/>
  <c r="H83" i="34"/>
  <c r="F83" i="34"/>
  <c r="E83" i="34"/>
  <c r="N82" i="34"/>
  <c r="O82" i="34" s="1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N77" i="34"/>
  <c r="O77" i="34" s="1"/>
  <c r="L77" i="34"/>
  <c r="K77" i="34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N75" i="34"/>
  <c r="O75" i="34" s="1"/>
  <c r="L75" i="34"/>
  <c r="K75" i="34"/>
  <c r="H75" i="34"/>
  <c r="I75" i="34" s="1"/>
  <c r="F75" i="34"/>
  <c r="E75" i="34"/>
  <c r="N74" i="34"/>
  <c r="O74" i="34" s="1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O71" i="34" s="1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N58" i="34"/>
  <c r="O58" i="34" s="1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36" l="1"/>
  <c r="L179" i="36"/>
  <c r="L199" i="36" s="1"/>
  <c r="G9" i="36" s="1"/>
  <c r="K172" i="36"/>
  <c r="L152" i="36"/>
  <c r="L172" i="36" s="1"/>
  <c r="L145" i="36"/>
  <c r="K145" i="36"/>
  <c r="L118" i="36"/>
  <c r="K118" i="36"/>
  <c r="G3" i="36" s="1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98" i="36"/>
  <c r="I118" i="36" s="1"/>
  <c r="I71" i="36"/>
  <c r="I91" i="36" s="1"/>
  <c r="I64" i="36"/>
  <c r="F145" i="36"/>
  <c r="O199" i="35"/>
  <c r="N199" i="35"/>
  <c r="N172" i="35"/>
  <c r="O152" i="35"/>
  <c r="O172" i="35" s="1"/>
  <c r="O145" i="35"/>
  <c r="N145" i="35"/>
  <c r="N118" i="35"/>
  <c r="O98" i="35"/>
  <c r="O118" i="35" s="1"/>
  <c r="O91" i="35"/>
  <c r="N91" i="35"/>
  <c r="N64" i="35"/>
  <c r="O64" i="35"/>
  <c r="K37" i="36"/>
  <c r="O37" i="36"/>
  <c r="F37" i="36"/>
  <c r="N37" i="36"/>
  <c r="E37" i="36"/>
  <c r="I37" i="36"/>
  <c r="H37" i="36"/>
  <c r="L37" i="36"/>
  <c r="G7" i="36"/>
  <c r="G5" i="36"/>
  <c r="K199" i="35"/>
  <c r="L179" i="35"/>
  <c r="L199" i="35" s="1"/>
  <c r="K172" i="35"/>
  <c r="L152" i="35"/>
  <c r="L172" i="35" s="1"/>
  <c r="L125" i="35"/>
  <c r="L145" i="35" s="1"/>
  <c r="L98" i="35"/>
  <c r="L118" i="35" s="1"/>
  <c r="L91" i="35"/>
  <c r="K91" i="35"/>
  <c r="L45" i="35"/>
  <c r="L64" i="35" s="1"/>
  <c r="G5" i="35" s="1"/>
  <c r="I179" i="35"/>
  <c r="I199" i="35" s="1"/>
  <c r="I152" i="35"/>
  <c r="I172" i="35" s="1"/>
  <c r="H145" i="35"/>
  <c r="I145" i="35"/>
  <c r="I118" i="35"/>
  <c r="H118" i="35"/>
  <c r="I91" i="35"/>
  <c r="H91" i="35"/>
  <c r="H64" i="35"/>
  <c r="I64" i="35"/>
  <c r="F199" i="35"/>
  <c r="G9" i="35" s="1"/>
  <c r="F125" i="35"/>
  <c r="F145" i="35" s="1"/>
  <c r="F98" i="35"/>
  <c r="F118" i="35" s="1"/>
  <c r="F71" i="35"/>
  <c r="F91" i="35" s="1"/>
  <c r="F44" i="35"/>
  <c r="F64" i="35" s="1"/>
  <c r="O199" i="34"/>
  <c r="N199" i="34"/>
  <c r="N172" i="34"/>
  <c r="O152" i="34"/>
  <c r="O172" i="34" s="1"/>
  <c r="N145" i="34"/>
  <c r="O125" i="34"/>
  <c r="O145" i="34" s="1"/>
  <c r="O98" i="34"/>
  <c r="O118" i="34" s="1"/>
  <c r="O91" i="34"/>
  <c r="N91" i="34"/>
  <c r="O44" i="34"/>
  <c r="O64" i="34" s="1"/>
  <c r="K37" i="35"/>
  <c r="O37" i="35"/>
  <c r="F37" i="35"/>
  <c r="N37" i="35"/>
  <c r="G3" i="35"/>
  <c r="L37" i="35"/>
  <c r="H37" i="35"/>
  <c r="E37" i="35"/>
  <c r="I37" i="35"/>
  <c r="G7" i="35"/>
  <c r="K199" i="34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6" l="1"/>
  <c r="G5" i="34"/>
  <c r="G11" i="35"/>
  <c r="G11" i="34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02" i="9" l="1"/>
  <c r="I241" i="9"/>
  <c r="C261" i="9"/>
  <c r="C214" i="9"/>
  <c r="G40" i="3"/>
  <c r="O179" i="9"/>
  <c r="N128" i="9"/>
  <c r="H144" i="9"/>
  <c r="E64" i="9"/>
  <c r="E183" i="9"/>
  <c r="C269" i="9"/>
  <c r="E255" i="9"/>
  <c r="F82" i="9"/>
  <c r="L226" i="9"/>
  <c r="K45" i="9"/>
  <c r="I23" i="9"/>
  <c r="O153" i="9"/>
  <c r="L69" i="9"/>
  <c r="O63" i="9"/>
  <c r="I156" i="9"/>
  <c r="K82" i="9"/>
  <c r="F198" i="9"/>
  <c r="O198" i="9"/>
  <c r="H106" i="9"/>
  <c r="K142" i="9"/>
  <c r="N42" i="9"/>
  <c r="C260" i="9"/>
  <c r="F107" i="9"/>
  <c r="N183" i="9"/>
  <c r="L152" i="9"/>
  <c r="L267" i="9"/>
  <c r="O50" i="9"/>
  <c r="F163" i="9"/>
  <c r="H90" i="9"/>
  <c r="L270" i="9"/>
  <c r="G49" i="3"/>
  <c r="K99" i="9"/>
  <c r="C79" i="9"/>
  <c r="I122" i="9"/>
  <c r="H212" i="9"/>
  <c r="H276" i="9"/>
  <c r="F260" i="9"/>
  <c r="K112" i="9"/>
  <c r="N227" i="9"/>
  <c r="K56" i="3"/>
  <c r="K67" i="3"/>
  <c r="H49" i="9"/>
  <c r="H192" i="9"/>
  <c r="I279" i="9"/>
  <c r="I164" i="9"/>
  <c r="I258" i="9"/>
  <c r="N52" i="9"/>
  <c r="K149" i="9"/>
  <c r="O236" i="9"/>
  <c r="O274" i="9"/>
  <c r="H61" i="9"/>
  <c r="O29" i="9"/>
  <c r="O66" i="3"/>
  <c r="E219" i="9"/>
  <c r="K199" i="9"/>
  <c r="O40" i="9"/>
  <c r="I29" i="9"/>
  <c r="L67" i="9"/>
  <c r="N238" i="9"/>
  <c r="N175" i="9"/>
  <c r="H182" i="9"/>
  <c r="O252" i="9"/>
  <c r="O61" i="9"/>
  <c r="H157" i="9"/>
  <c r="E25" i="9"/>
  <c r="H198" i="9"/>
  <c r="C89" i="9"/>
  <c r="E52" i="9"/>
  <c r="F267" i="9"/>
  <c r="F113" i="9"/>
  <c r="F152" i="9"/>
  <c r="K271" i="9"/>
  <c r="K252" i="9"/>
  <c r="E79" i="9"/>
  <c r="F73" i="9"/>
  <c r="N157" i="9"/>
  <c r="F204" i="9"/>
  <c r="O193" i="9"/>
  <c r="K61" i="9"/>
  <c r="C72" i="9"/>
  <c r="L117" i="9"/>
  <c r="N224" i="9"/>
  <c r="H217" i="9"/>
  <c r="L87" i="9"/>
  <c r="H34" i="9"/>
  <c r="K19" i="5"/>
  <c r="K74" i="9"/>
  <c r="I104" i="9"/>
  <c r="I174" i="9"/>
  <c r="F35" i="9"/>
  <c r="H237" i="9"/>
  <c r="F28" i="9"/>
  <c r="O175" i="9"/>
  <c r="K62" i="3"/>
  <c r="N30" i="9"/>
  <c r="L127" i="9"/>
  <c r="E87" i="9"/>
  <c r="O214" i="9"/>
  <c r="F100" i="9"/>
  <c r="N89" i="9"/>
  <c r="H280" i="9"/>
  <c r="O66" i="9"/>
  <c r="L122" i="9"/>
  <c r="H85" i="9"/>
  <c r="C257" i="9"/>
  <c r="N113" i="9"/>
  <c r="I269" i="9"/>
  <c r="F162" i="9"/>
  <c r="F193" i="9"/>
  <c r="H29" i="9"/>
  <c r="K240" i="9"/>
  <c r="C259" i="9"/>
  <c r="F80" i="9"/>
  <c r="L153" i="9"/>
  <c r="K178" i="9"/>
  <c r="K231" i="9"/>
  <c r="H270" i="9"/>
  <c r="F274" i="9"/>
  <c r="O34" i="3"/>
  <c r="I242" i="9"/>
  <c r="I105" i="9"/>
  <c r="K250" i="9"/>
  <c r="G41" i="3"/>
  <c r="L251" i="9"/>
  <c r="N126" i="9"/>
  <c r="E193" i="9"/>
  <c r="C22" i="9"/>
  <c r="N33" i="9"/>
  <c r="E28" i="9"/>
  <c r="C119" i="9"/>
  <c r="L136" i="9"/>
  <c r="L85" i="9"/>
  <c r="E34" i="9"/>
  <c r="N182" i="9"/>
  <c r="N60" i="9"/>
  <c r="N204" i="9"/>
  <c r="O47" i="3"/>
  <c r="O159" i="9"/>
  <c r="N78" i="9"/>
  <c r="C199" i="9"/>
  <c r="O70" i="9"/>
  <c r="N277" i="9"/>
  <c r="I142" i="9"/>
  <c r="F218" i="9"/>
  <c r="I149" i="9"/>
  <c r="H140" i="9"/>
  <c r="N141" i="9"/>
  <c r="K266" i="9"/>
  <c r="O190" i="9"/>
  <c r="F50" i="9"/>
  <c r="O166" i="9"/>
  <c r="L108" i="9"/>
  <c r="H223" i="9"/>
  <c r="K234" i="9"/>
  <c r="K242" i="9"/>
  <c r="H103" i="9"/>
  <c r="N155" i="9"/>
  <c r="I143" i="9"/>
  <c r="E78" i="9"/>
  <c r="E35" i="9"/>
  <c r="N100" i="9"/>
  <c r="L161" i="9"/>
  <c r="C47" i="9"/>
  <c r="F112" i="9"/>
  <c r="H152" i="9"/>
  <c r="N261" i="9"/>
  <c r="E26" i="9"/>
  <c r="L188" i="9"/>
  <c r="F175" i="9"/>
  <c r="O104" i="9"/>
  <c r="H71" i="9"/>
  <c r="E203" i="9"/>
  <c r="K76" i="9"/>
  <c r="N274" i="9"/>
  <c r="E162" i="9"/>
  <c r="O192" i="9"/>
  <c r="I216" i="9"/>
  <c r="I126" i="9"/>
  <c r="N177" i="9"/>
  <c r="I180" i="9"/>
  <c r="H189" i="9"/>
  <c r="C158" i="9"/>
  <c r="C23" i="9"/>
  <c r="H38" i="9"/>
  <c r="O98" i="9"/>
  <c r="O68" i="9"/>
  <c r="O268" i="9"/>
  <c r="K144" i="9"/>
  <c r="O49" i="3"/>
  <c r="E273" i="9"/>
  <c r="I236" i="9"/>
  <c r="I118" i="9"/>
  <c r="L50" i="9"/>
  <c r="F272" i="9"/>
  <c r="I90" i="9"/>
  <c r="K23" i="5"/>
  <c r="L36" i="9"/>
  <c r="C28" i="9"/>
  <c r="H41" i="9"/>
  <c r="I89" i="9"/>
  <c r="K219" i="9"/>
  <c r="I234" i="9"/>
  <c r="I50" i="9"/>
  <c r="L140" i="9"/>
  <c r="K200" i="9"/>
  <c r="N123" i="9"/>
  <c r="I190" i="9"/>
  <c r="N31" i="9"/>
  <c r="E264" i="9"/>
  <c r="F232" i="9"/>
  <c r="K113" i="9"/>
  <c r="F178" i="9"/>
  <c r="O45" i="3"/>
  <c r="L239" i="9"/>
  <c r="N79" i="9"/>
  <c r="E163" i="9"/>
  <c r="E239" i="9"/>
  <c r="C198" i="9"/>
  <c r="F275" i="9"/>
  <c r="O163" i="9"/>
  <c r="N115" i="9"/>
  <c r="F105" i="9"/>
  <c r="I240" i="9"/>
  <c r="L111" i="9"/>
  <c r="G50" i="3"/>
  <c r="I160" i="9"/>
  <c r="H200" i="9"/>
  <c r="H155" i="9"/>
  <c r="O257" i="9"/>
  <c r="H51" i="9"/>
  <c r="C125" i="9"/>
  <c r="N76" i="9"/>
  <c r="C200" i="9"/>
  <c r="L240" i="9"/>
  <c r="I62" i="9"/>
  <c r="F138" i="9"/>
  <c r="I151" i="9"/>
  <c r="L179" i="9"/>
  <c r="C189" i="9"/>
  <c r="G57" i="3"/>
  <c r="C242" i="9"/>
  <c r="C267" i="9"/>
  <c r="K136" i="9"/>
  <c r="C101" i="9"/>
  <c r="L236" i="9"/>
  <c r="F63" i="9"/>
  <c r="C186" i="9"/>
  <c r="K63" i="3"/>
  <c r="K116" i="9"/>
  <c r="L276" i="9"/>
  <c r="C37" i="9"/>
  <c r="K150" i="9"/>
  <c r="O25" i="9"/>
  <c r="L279" i="9"/>
  <c r="O48" i="3"/>
  <c r="F217" i="9"/>
  <c r="I176" i="9"/>
  <c r="K145" i="9"/>
  <c r="K64" i="3"/>
  <c r="N66" i="9"/>
  <c r="F70" i="9"/>
  <c r="H260" i="9"/>
  <c r="N184" i="9"/>
  <c r="E177" i="9"/>
  <c r="C48" i="9"/>
  <c r="I265" i="9"/>
  <c r="N198" i="9"/>
  <c r="K17" i="3"/>
  <c r="C159" i="9"/>
  <c r="H156" i="9"/>
  <c r="O103" i="9"/>
  <c r="F215" i="9"/>
  <c r="N101" i="9"/>
  <c r="C231" i="9"/>
  <c r="G37" i="3"/>
  <c r="L176" i="9"/>
  <c r="K23" i="9"/>
  <c r="L220" i="9"/>
  <c r="C141" i="9"/>
  <c r="L52" i="9"/>
  <c r="I65" i="9"/>
  <c r="F111" i="9"/>
  <c r="L271" i="9"/>
  <c r="N271" i="9"/>
  <c r="N268" i="9"/>
  <c r="C49" i="9"/>
  <c r="E89" i="9"/>
  <c r="O82" i="9"/>
  <c r="K60" i="3"/>
  <c r="O59" i="3"/>
  <c r="I26" i="9"/>
  <c r="N65" i="9"/>
  <c r="H195" i="9"/>
  <c r="I221" i="9"/>
  <c r="O223" i="9"/>
  <c r="H101" i="9"/>
  <c r="F68" i="9"/>
  <c r="E60" i="9"/>
  <c r="I229" i="9"/>
  <c r="O238" i="9"/>
  <c r="L233" i="9"/>
  <c r="F136" i="9"/>
  <c r="K120" i="9"/>
  <c r="F197" i="9"/>
  <c r="L234" i="9"/>
  <c r="L199" i="9"/>
  <c r="H81" i="9"/>
  <c r="H118" i="9"/>
  <c r="K36" i="9"/>
  <c r="H227" i="9"/>
  <c r="N44" i="9"/>
  <c r="C152" i="9"/>
  <c r="K30" i="9"/>
  <c r="K204" i="9"/>
  <c r="I161" i="9"/>
  <c r="L116" i="9"/>
  <c r="E257" i="9"/>
  <c r="O276" i="9"/>
  <c r="I260" i="9"/>
  <c r="N229" i="9"/>
  <c r="C194" i="9"/>
  <c r="N61" i="9"/>
  <c r="K175" i="9"/>
  <c r="N240" i="9"/>
  <c r="F228" i="9"/>
  <c r="L60" i="9"/>
  <c r="K44" i="3"/>
  <c r="O31" i="3"/>
  <c r="I163" i="9"/>
  <c r="K182" i="9"/>
  <c r="F203" i="9"/>
  <c r="L78" i="9"/>
  <c r="C30" i="9"/>
  <c r="F110" i="9"/>
  <c r="K119" i="9"/>
  <c r="K36" i="3"/>
  <c r="K218" i="9"/>
  <c r="E271" i="9"/>
  <c r="C71" i="9"/>
  <c r="F226" i="9"/>
  <c r="F27" i="9"/>
  <c r="E165" i="9"/>
  <c r="I140" i="9"/>
  <c r="I74" i="9"/>
  <c r="N259" i="9"/>
  <c r="K107" i="9"/>
  <c r="L46" i="9"/>
  <c r="N219" i="9"/>
  <c r="F48" i="9"/>
  <c r="L203" i="9"/>
  <c r="H229" i="9"/>
  <c r="L250" i="9"/>
  <c r="H178" i="9"/>
  <c r="H136" i="9"/>
  <c r="H160" i="9"/>
  <c r="F264" i="9"/>
  <c r="K279" i="9"/>
  <c r="E194" i="9"/>
  <c r="H272" i="9"/>
  <c r="K267" i="9"/>
  <c r="F40" i="9"/>
  <c r="K27" i="9"/>
  <c r="L158" i="9"/>
  <c r="O194" i="9"/>
  <c r="H158" i="9"/>
  <c r="K22" i="9"/>
  <c r="I147" i="9"/>
  <c r="N228" i="9"/>
  <c r="K67" i="9"/>
  <c r="H64" i="9"/>
  <c r="E199" i="9"/>
  <c r="K229" i="9"/>
  <c r="K15" i="5"/>
  <c r="I203" i="9"/>
  <c r="H271" i="9"/>
  <c r="F213" i="9"/>
  <c r="H267" i="9"/>
  <c r="O174" i="9"/>
  <c r="E174" i="9"/>
  <c r="F36" i="9"/>
  <c r="H33" i="9"/>
  <c r="I271" i="9"/>
  <c r="E123" i="9"/>
  <c r="L48" i="9"/>
  <c r="F72" i="9"/>
  <c r="K151" i="9"/>
  <c r="K176" i="9"/>
  <c r="L102" i="9"/>
  <c r="N43" i="9"/>
  <c r="F256" i="9"/>
  <c r="O262" i="9"/>
  <c r="G47" i="3"/>
  <c r="C127" i="9"/>
  <c r="L212" i="9"/>
  <c r="L98" i="9"/>
  <c r="F251" i="9"/>
  <c r="F106" i="9"/>
  <c r="L183" i="9"/>
  <c r="K259" i="9"/>
  <c r="F242" i="9"/>
  <c r="H180" i="9"/>
  <c r="L215" i="9"/>
  <c r="N29" i="9"/>
  <c r="O275" i="9"/>
  <c r="K24" i="5"/>
  <c r="O219" i="9"/>
  <c r="F225" i="9"/>
  <c r="E31" i="9"/>
  <c r="K57" i="3"/>
  <c r="C83" i="9"/>
  <c r="O187" i="9"/>
  <c r="K261" i="9"/>
  <c r="F26" i="9"/>
  <c r="K33" i="3"/>
  <c r="E197" i="9"/>
  <c r="N180" i="9"/>
  <c r="H63" i="9"/>
  <c r="E218" i="9"/>
  <c r="I192" i="9"/>
  <c r="K18" i="3"/>
  <c r="F60" i="9"/>
  <c r="E261" i="9"/>
  <c r="O145" i="9"/>
  <c r="G71" i="3"/>
  <c r="I179" i="9"/>
  <c r="C51" i="9"/>
  <c r="F195" i="9"/>
  <c r="K37" i="3"/>
  <c r="I48" i="9"/>
  <c r="K106" i="9"/>
  <c r="I49" i="9"/>
  <c r="O112" i="9"/>
  <c r="O58" i="3"/>
  <c r="C149" i="9"/>
  <c r="K72" i="9"/>
  <c r="K22" i="3"/>
  <c r="K39" i="3"/>
  <c r="N114" i="9"/>
  <c r="I42" i="9"/>
  <c r="F224" i="9"/>
  <c r="N26" i="9"/>
  <c r="E80" i="9"/>
  <c r="E33" i="9"/>
  <c r="K111" i="9"/>
  <c r="H251" i="9"/>
  <c r="L273" i="9"/>
  <c r="N112" i="9"/>
  <c r="E145" i="9"/>
  <c r="E101" i="9"/>
  <c r="C218" i="9"/>
  <c r="E225" i="9"/>
  <c r="L68" i="9"/>
  <c r="C38" i="9"/>
  <c r="C254" i="9"/>
  <c r="N251" i="9"/>
  <c r="O39" i="3"/>
  <c r="I88" i="9"/>
  <c r="I141" i="9"/>
  <c r="C252" i="9"/>
  <c r="C116" i="9"/>
  <c r="C84" i="9"/>
  <c r="K270" i="9"/>
  <c r="O81" i="9"/>
  <c r="K272" i="9"/>
  <c r="G31" i="3"/>
  <c r="F160" i="9"/>
  <c r="O106" i="9"/>
  <c r="I213" i="9"/>
  <c r="K236" i="9"/>
  <c r="F33" i="9"/>
  <c r="H269" i="9"/>
  <c r="K6" i="3"/>
  <c r="I263" i="9"/>
  <c r="F127" i="9"/>
  <c r="E187" i="9"/>
  <c r="N197" i="9"/>
  <c r="H121" i="9"/>
  <c r="G33" i="3"/>
  <c r="E62" i="9"/>
  <c r="E136" i="9"/>
  <c r="G62" i="3"/>
  <c r="O146" i="9"/>
  <c r="K34" i="3"/>
  <c r="C40" i="9"/>
  <c r="K70" i="3"/>
  <c r="H183" i="9"/>
  <c r="L224" i="9"/>
  <c r="E146" i="9"/>
  <c r="N266" i="9"/>
  <c r="K17" i="5"/>
  <c r="F38" i="9"/>
  <c r="N232" i="9"/>
  <c r="K31" i="9"/>
  <c r="H47" i="9"/>
  <c r="C222" i="9"/>
  <c r="H107" i="9"/>
  <c r="K21" i="3"/>
  <c r="K148" i="9"/>
  <c r="I251" i="9"/>
  <c r="H30" i="9"/>
  <c r="H258" i="9"/>
  <c r="L231" i="9"/>
  <c r="H162" i="9"/>
  <c r="K38" i="3"/>
  <c r="E158" i="9"/>
  <c r="E159" i="9"/>
  <c r="E230" i="9"/>
  <c r="K191" i="9"/>
  <c r="C41" i="9"/>
  <c r="H111" i="9"/>
  <c r="E161" i="9"/>
  <c r="E276" i="9"/>
  <c r="H279" i="9"/>
  <c r="E51" i="9"/>
  <c r="C43" i="9"/>
  <c r="F30" i="9"/>
  <c r="O150" i="9"/>
  <c r="L266" i="9"/>
  <c r="N75" i="9"/>
  <c r="C33" i="9"/>
  <c r="L26" i="9"/>
  <c r="L237" i="9"/>
  <c r="N174" i="9"/>
  <c r="O165" i="9"/>
  <c r="E256" i="9"/>
  <c r="F22" i="9"/>
  <c r="N267" i="9"/>
  <c r="K115" i="9"/>
  <c r="H219" i="9"/>
  <c r="H254" i="9"/>
  <c r="E233" i="9"/>
  <c r="N71" i="9"/>
  <c r="I38" i="9"/>
  <c r="E266" i="9"/>
  <c r="K163" i="9"/>
  <c r="L115" i="9"/>
  <c r="N230" i="9"/>
  <c r="L142" i="9"/>
  <c r="K11" i="3"/>
  <c r="K52" i="9"/>
  <c r="C90" i="9"/>
  <c r="L195" i="9"/>
  <c r="E107" i="9"/>
  <c r="C99" i="9"/>
  <c r="H46" i="9"/>
  <c r="K215" i="9"/>
  <c r="F39" i="9"/>
  <c r="F241" i="9"/>
  <c r="C76" i="9"/>
  <c r="K42" i="9"/>
  <c r="K65" i="9"/>
  <c r="F220" i="9"/>
  <c r="E155" i="9"/>
  <c r="C75" i="9"/>
  <c r="C137" i="9"/>
  <c r="O200" i="9"/>
  <c r="O67" i="3"/>
  <c r="L41" i="9"/>
  <c r="I227" i="9"/>
  <c r="F265" i="9"/>
  <c r="I39" i="9"/>
  <c r="E71" i="9"/>
  <c r="K32" i="3"/>
  <c r="C272" i="9"/>
  <c r="I101" i="9"/>
  <c r="E213" i="9"/>
  <c r="L138" i="9"/>
  <c r="I165" i="9"/>
  <c r="H147" i="9"/>
  <c r="E268" i="9"/>
  <c r="F71" i="9"/>
  <c r="E104" i="9"/>
  <c r="E229" i="9"/>
  <c r="H149" i="9"/>
  <c r="L160" i="9"/>
  <c r="L190" i="9"/>
  <c r="N192" i="9"/>
  <c r="O144" i="9"/>
  <c r="K260" i="9"/>
  <c r="C163" i="9"/>
  <c r="K233" i="9"/>
  <c r="N225" i="9"/>
  <c r="H228" i="9"/>
  <c r="C190" i="9"/>
  <c r="E115" i="9"/>
  <c r="H143" i="9"/>
  <c r="I184" i="9"/>
  <c r="I222" i="9"/>
  <c r="L256" i="9"/>
  <c r="N82" i="9"/>
  <c r="O258" i="9"/>
  <c r="N139" i="9"/>
  <c r="F116" i="9"/>
  <c r="E204" i="9"/>
  <c r="N254" i="9"/>
  <c r="F114" i="9"/>
  <c r="K25" i="5"/>
  <c r="O118" i="9"/>
  <c r="L213" i="9"/>
  <c r="C197" i="9"/>
  <c r="C234" i="9"/>
  <c r="C121" i="9"/>
  <c r="K38" i="9"/>
  <c r="K221" i="9"/>
  <c r="H259" i="9"/>
  <c r="H141" i="9"/>
  <c r="E198" i="9"/>
  <c r="E216" i="9"/>
  <c r="I146" i="9"/>
  <c r="H218" i="9"/>
  <c r="O139" i="9"/>
  <c r="K254" i="9"/>
  <c r="I114" i="9"/>
  <c r="I204" i="9"/>
  <c r="E153" i="9"/>
  <c r="K217" i="9"/>
  <c r="E152" i="9"/>
  <c r="G46" i="3"/>
  <c r="C64" i="9"/>
  <c r="I61" i="9"/>
  <c r="F192" i="9"/>
  <c r="O271" i="9"/>
  <c r="E138" i="9"/>
  <c r="C180" i="9"/>
  <c r="N201" i="9"/>
  <c r="I87" i="9"/>
  <c r="L219" i="9"/>
  <c r="C68" i="9"/>
  <c r="I268" i="9"/>
  <c r="L112" i="9"/>
  <c r="H253" i="9"/>
  <c r="K232" i="9"/>
  <c r="K117" i="9"/>
  <c r="H39" i="9"/>
  <c r="C67" i="9"/>
  <c r="O278" i="9"/>
  <c r="N103" i="9"/>
  <c r="O71" i="9"/>
  <c r="I187" i="9"/>
  <c r="K14" i="3"/>
  <c r="F52" i="9"/>
  <c r="H83" i="9"/>
  <c r="L278" i="9"/>
  <c r="I200" i="9"/>
  <c r="F235" i="9"/>
  <c r="I152" i="9"/>
  <c r="H252" i="9"/>
  <c r="N154" i="9"/>
  <c r="O78" i="9"/>
  <c r="H204" i="9"/>
  <c r="O178" i="9"/>
  <c r="O27" i="9"/>
  <c r="C275" i="9"/>
  <c r="L269" i="9"/>
  <c r="I262" i="9"/>
  <c r="C124" i="9"/>
  <c r="O269" i="9"/>
  <c r="E110" i="9"/>
  <c r="C271" i="9"/>
  <c r="O87" i="9"/>
  <c r="I81" i="9"/>
  <c r="N188" i="9"/>
  <c r="E127" i="9"/>
  <c r="L64" i="9"/>
  <c r="F142" i="9"/>
  <c r="O197" i="9"/>
  <c r="I198" i="9"/>
  <c r="F90" i="9"/>
  <c r="I224" i="9"/>
  <c r="I33" i="9"/>
  <c r="C34" i="9"/>
  <c r="K121" i="9"/>
  <c r="E178" i="9"/>
  <c r="N108" i="9"/>
  <c r="K156" i="9"/>
  <c r="C86" i="9"/>
  <c r="C212" i="9"/>
  <c r="I83" i="9"/>
  <c r="O140" i="9"/>
  <c r="N81" i="9"/>
  <c r="N195" i="9"/>
  <c r="L185" i="9"/>
  <c r="N23" i="9"/>
  <c r="H104" i="9"/>
  <c r="F146" i="9"/>
  <c r="K104" i="9"/>
  <c r="K123" i="9"/>
  <c r="K47" i="9"/>
  <c r="H48" i="9"/>
  <c r="C139" i="9"/>
  <c r="O143" i="9"/>
  <c r="E192" i="9"/>
  <c r="I256" i="9"/>
  <c r="H142" i="9"/>
  <c r="C145" i="9"/>
  <c r="L200" i="9"/>
  <c r="K40" i="9"/>
  <c r="C122" i="9"/>
  <c r="E106" i="9"/>
  <c r="G70" i="3"/>
  <c r="K20" i="3"/>
  <c r="I86" i="9"/>
  <c r="E149" i="9"/>
  <c r="O38" i="3"/>
  <c r="G43" i="3"/>
  <c r="E73" i="9"/>
  <c r="G44" i="3"/>
  <c r="F98" i="9"/>
  <c r="I178" i="9"/>
  <c r="N86" i="9"/>
  <c r="I109" i="9"/>
  <c r="O204" i="9"/>
  <c r="F147" i="9"/>
  <c r="C80" i="9"/>
  <c r="N221" i="9"/>
  <c r="C98" i="9"/>
  <c r="H201" i="9"/>
  <c r="E125" i="9"/>
  <c r="C224" i="9"/>
  <c r="H113" i="9"/>
  <c r="N138" i="9"/>
  <c r="N189" i="9"/>
  <c r="C187" i="9"/>
  <c r="H114" i="9"/>
  <c r="E236" i="9"/>
  <c r="C151" i="9"/>
  <c r="K258" i="9"/>
  <c r="C73" i="9"/>
  <c r="L225" i="9"/>
  <c r="N166" i="9"/>
  <c r="E90" i="9"/>
  <c r="E272" i="9"/>
  <c r="F29" i="9"/>
  <c r="K49" i="3"/>
  <c r="N118" i="9"/>
  <c r="K216" i="9"/>
  <c r="O102" i="9"/>
  <c r="L217" i="9"/>
  <c r="L89" i="9"/>
  <c r="E196" i="9"/>
  <c r="O264" i="9"/>
  <c r="O65" i="9"/>
  <c r="O235" i="9"/>
  <c r="F174" i="9"/>
  <c r="I67" i="9"/>
  <c r="E181" i="9"/>
  <c r="I239" i="9"/>
  <c r="H62" i="9"/>
  <c r="N185" i="9"/>
  <c r="K41" i="9"/>
  <c r="L252" i="9"/>
  <c r="O117" i="9"/>
  <c r="K39" i="9"/>
  <c r="E275" i="9"/>
  <c r="K201" i="9"/>
  <c r="F229" i="9"/>
  <c r="I64" i="9"/>
  <c r="C266" i="9"/>
  <c r="I175" i="9"/>
  <c r="E241" i="9"/>
  <c r="H100" i="9"/>
  <c r="I34" i="9"/>
  <c r="H222" i="9"/>
  <c r="K187" i="9"/>
  <c r="F230" i="9"/>
  <c r="E112" i="9"/>
  <c r="C174" i="9"/>
  <c r="I155" i="9"/>
  <c r="L204" i="9"/>
  <c r="F47" i="9"/>
  <c r="O263" i="9"/>
  <c r="F125" i="9"/>
  <c r="I250" i="9"/>
  <c r="K253" i="9"/>
  <c r="E38" i="9"/>
  <c r="K65" i="3"/>
  <c r="C147" i="9"/>
  <c r="N111" i="9"/>
  <c r="N272" i="9"/>
  <c r="E23" i="9"/>
  <c r="K194" i="9"/>
  <c r="N160" i="9"/>
  <c r="E117" i="9"/>
  <c r="O110" i="9"/>
  <c r="L254" i="9"/>
  <c r="C85" i="9"/>
  <c r="E46" i="9"/>
  <c r="E166" i="9"/>
  <c r="N235" i="9"/>
  <c r="L227" i="9"/>
  <c r="K63" i="9"/>
  <c r="O186" i="9"/>
  <c r="N144" i="9"/>
  <c r="O72" i="3"/>
  <c r="L79" i="9"/>
  <c r="F280" i="9"/>
  <c r="L275" i="9"/>
  <c r="K100" i="9"/>
  <c r="I111" i="9"/>
  <c r="N212" i="9"/>
  <c r="K159" i="9"/>
  <c r="O259" i="9"/>
  <c r="E86" i="9"/>
  <c r="I71" i="9"/>
  <c r="F67" i="9"/>
  <c r="I85" i="9"/>
  <c r="O127" i="9"/>
  <c r="O74" i="9"/>
  <c r="C115" i="9"/>
  <c r="I128" i="9"/>
  <c r="I144" i="9"/>
  <c r="F103" i="9"/>
  <c r="K78" i="9"/>
  <c r="I199" i="9"/>
  <c r="O142" i="9"/>
  <c r="L74" i="9"/>
  <c r="C114" i="9"/>
  <c r="L66" i="9"/>
  <c r="F222" i="9"/>
  <c r="C175" i="9"/>
  <c r="K108" i="9"/>
  <c r="I84" i="9"/>
  <c r="H181" i="9"/>
  <c r="L257" i="9"/>
  <c r="C27" i="9"/>
  <c r="K146" i="9"/>
  <c r="E27" i="9"/>
  <c r="O189" i="9"/>
  <c r="N226" i="9"/>
  <c r="H213" i="9"/>
  <c r="H35" i="9"/>
  <c r="E251" i="9"/>
  <c r="G72" i="3"/>
  <c r="C140" i="9"/>
  <c r="K198" i="9"/>
  <c r="I138" i="9"/>
  <c r="K127" i="9"/>
  <c r="N258" i="9"/>
  <c r="C229" i="9"/>
  <c r="K186" i="9"/>
  <c r="E82" i="9"/>
  <c r="H275" i="9"/>
  <c r="K224" i="9"/>
  <c r="I235" i="9"/>
  <c r="E212" i="9"/>
  <c r="C223" i="9"/>
  <c r="K81" i="9"/>
  <c r="F237" i="9"/>
  <c r="K74" i="3"/>
  <c r="L125" i="9"/>
  <c r="F153" i="9"/>
  <c r="N203" i="9"/>
  <c r="E32" i="9"/>
  <c r="L77" i="9"/>
  <c r="C184" i="9"/>
  <c r="L51" i="9"/>
  <c r="G63" i="3"/>
  <c r="F194" i="9"/>
  <c r="N218" i="9"/>
  <c r="K18" i="5"/>
  <c r="O26" i="9"/>
  <c r="N256" i="9"/>
  <c r="O240" i="9"/>
  <c r="H186" i="9"/>
  <c r="I182" i="9"/>
  <c r="K69" i="9"/>
  <c r="O188" i="9"/>
  <c r="K263" i="9"/>
  <c r="I51" i="9"/>
  <c r="N156" i="9"/>
  <c r="O23" i="9"/>
  <c r="K277" i="9"/>
  <c r="L71" i="9"/>
  <c r="L31" i="9"/>
  <c r="L27" i="9"/>
  <c r="E154" i="9"/>
  <c r="I120" i="9"/>
  <c r="C176" i="9"/>
  <c r="L265" i="9"/>
  <c r="H191" i="9"/>
  <c r="K48" i="3"/>
  <c r="F119" i="9"/>
  <c r="L191" i="9"/>
  <c r="E36" i="9"/>
  <c r="K192" i="9"/>
  <c r="O47" i="9"/>
  <c r="C36" i="9"/>
  <c r="H60" i="9"/>
  <c r="L146" i="9"/>
  <c r="F227" i="9"/>
  <c r="O261" i="9"/>
  <c r="C277" i="9"/>
  <c r="K25" i="9"/>
  <c r="C157" i="9"/>
  <c r="N77" i="9"/>
  <c r="H109" i="9"/>
  <c r="O148" i="9"/>
  <c r="K66" i="3"/>
  <c r="L149" i="9"/>
  <c r="L33" i="9"/>
  <c r="C219" i="9"/>
  <c r="H67" i="9"/>
  <c r="N236" i="9"/>
  <c r="I191" i="9"/>
  <c r="E102" i="9"/>
  <c r="K196" i="9"/>
  <c r="L88" i="9"/>
  <c r="L223" i="9"/>
  <c r="I185" i="9"/>
  <c r="L82" i="9"/>
  <c r="N67" i="9"/>
  <c r="N102" i="9"/>
  <c r="O33" i="3"/>
  <c r="F102" i="9"/>
  <c r="E47" i="9"/>
  <c r="O22" i="9"/>
  <c r="O71" i="3"/>
  <c r="L268" i="9"/>
  <c r="C192" i="9"/>
  <c r="F77" i="9"/>
  <c r="N127" i="9"/>
  <c r="G38" i="3"/>
  <c r="O226" i="9"/>
  <c r="O89" i="9"/>
  <c r="E201" i="9"/>
  <c r="F44" i="9"/>
  <c r="C221" i="9"/>
  <c r="K62" i="9"/>
  <c r="F158" i="9"/>
  <c r="N49" i="9"/>
  <c r="L235" i="9"/>
  <c r="N231" i="9"/>
  <c r="E253" i="9"/>
  <c r="C104" i="9"/>
  <c r="C44" i="9"/>
  <c r="O213" i="9"/>
  <c r="L156" i="9"/>
  <c r="I24" i="9"/>
  <c r="I266" i="9"/>
  <c r="H27" i="9"/>
  <c r="C274" i="9"/>
  <c r="O28" i="9"/>
  <c r="N158" i="9"/>
  <c r="L229" i="9"/>
  <c r="F141" i="9"/>
  <c r="O137" i="9"/>
  <c r="I80" i="9"/>
  <c r="N84" i="9"/>
  <c r="E260" i="9"/>
  <c r="E238" i="9"/>
  <c r="E267" i="9"/>
  <c r="O149" i="9"/>
  <c r="O32" i="3"/>
  <c r="C263" i="9"/>
  <c r="F144" i="9"/>
  <c r="L81" i="9"/>
  <c r="L165" i="9"/>
  <c r="H278" i="9"/>
  <c r="L241" i="9"/>
  <c r="C181" i="9"/>
  <c r="K9" i="5"/>
  <c r="H194" i="9"/>
  <c r="K14" i="5"/>
  <c r="O60" i="3"/>
  <c r="C264" i="9"/>
  <c r="L126" i="9"/>
  <c r="N217" i="9"/>
  <c r="E265" i="9"/>
  <c r="L49" i="9"/>
  <c r="I148" i="9"/>
  <c r="N265" i="9"/>
  <c r="E66" i="9"/>
  <c r="H145" i="9"/>
  <c r="F66" i="9"/>
  <c r="N70" i="9"/>
  <c r="H256" i="9"/>
  <c r="L258" i="9"/>
  <c r="I276" i="9"/>
  <c r="O30" i="9"/>
  <c r="H153" i="9"/>
  <c r="C239" i="9"/>
  <c r="I107" i="9"/>
  <c r="I37" i="9"/>
  <c r="I112" i="9"/>
  <c r="K47" i="3"/>
  <c r="N239" i="9"/>
  <c r="L192" i="9"/>
  <c r="G66" i="3"/>
  <c r="N28" i="9"/>
  <c r="N143" i="9"/>
  <c r="N220" i="9"/>
  <c r="O49" i="9"/>
  <c r="C100" i="9"/>
  <c r="I72" i="9"/>
  <c r="H277" i="9"/>
  <c r="H166" i="9"/>
  <c r="C45" i="9"/>
  <c r="E232" i="9"/>
  <c r="G74" i="3"/>
  <c r="L120" i="9"/>
  <c r="C126" i="9"/>
  <c r="C236" i="9"/>
  <c r="H262" i="9"/>
  <c r="N37" i="9"/>
  <c r="F42" i="9"/>
  <c r="K137" i="9"/>
  <c r="H138" i="9"/>
  <c r="I228" i="9"/>
  <c r="E250" i="9"/>
  <c r="I82" i="9"/>
  <c r="K195" i="9"/>
  <c r="K143" i="9"/>
  <c r="N27" i="9"/>
  <c r="F270" i="9"/>
  <c r="H31" i="9"/>
  <c r="F240" i="9"/>
  <c r="F190" i="9"/>
  <c r="G73" i="3"/>
  <c r="N191" i="9"/>
  <c r="F238" i="9"/>
  <c r="O242" i="9"/>
  <c r="L76" i="9"/>
  <c r="C110" i="9"/>
  <c r="F266" i="9"/>
  <c r="I166" i="9"/>
  <c r="L37" i="9"/>
  <c r="F31" i="9"/>
  <c r="O33" i="9"/>
  <c r="G48" i="3"/>
  <c r="L107" i="9"/>
  <c r="N159" i="9"/>
  <c r="H268" i="9"/>
  <c r="E120" i="9"/>
  <c r="C107" i="9"/>
  <c r="N200" i="9"/>
  <c r="I30" i="9"/>
  <c r="O44" i="3"/>
  <c r="C240" i="9"/>
  <c r="F159" i="9"/>
  <c r="E182" i="9"/>
  <c r="C35" i="9"/>
  <c r="N262" i="9"/>
  <c r="F32" i="9"/>
  <c r="I136" i="9"/>
  <c r="L110" i="9"/>
  <c r="O141" i="9"/>
  <c r="E37" i="9"/>
  <c r="L228" i="9"/>
  <c r="E75" i="9"/>
  <c r="C215" i="9"/>
  <c r="L114" i="9"/>
  <c r="K87" i="9"/>
  <c r="L253" i="9"/>
  <c r="L277" i="9"/>
  <c r="F143" i="9"/>
  <c r="K262" i="9"/>
  <c r="E65" i="9"/>
  <c r="F83" i="9"/>
  <c r="C63" i="9"/>
  <c r="O125" i="9"/>
  <c r="I45" i="9"/>
  <c r="O256" i="9"/>
  <c r="H77" i="9"/>
  <c r="L63" i="9"/>
  <c r="N88" i="9"/>
  <c r="O108" i="9"/>
  <c r="N202" i="9"/>
  <c r="I44" i="9"/>
  <c r="O46" i="3"/>
  <c r="F255" i="9"/>
  <c r="H117" i="9"/>
  <c r="I275" i="9"/>
  <c r="C178" i="9"/>
  <c r="K33" i="9"/>
  <c r="G75" i="3"/>
  <c r="N38" i="9"/>
  <c r="K126" i="9"/>
  <c r="E151" i="9"/>
  <c r="C143" i="9"/>
  <c r="N149" i="9"/>
  <c r="K268" i="9"/>
  <c r="O147" i="9"/>
  <c r="C213" i="9"/>
  <c r="K7" i="3"/>
  <c r="O68" i="3"/>
  <c r="K109" i="9"/>
  <c r="C69" i="9"/>
  <c r="O51" i="9"/>
  <c r="F104" i="9"/>
  <c r="L201" i="9"/>
  <c r="N47" i="9"/>
  <c r="L113" i="9"/>
  <c r="K75" i="9"/>
  <c r="H174" i="9"/>
  <c r="N72" i="9"/>
  <c r="L189" i="9"/>
  <c r="H234" i="9"/>
  <c r="O121" i="9"/>
  <c r="H124" i="9"/>
  <c r="L148" i="9"/>
  <c r="O233" i="9"/>
  <c r="C164" i="9"/>
  <c r="I40" i="9"/>
  <c r="K68" i="3"/>
  <c r="L181" i="9"/>
  <c r="O42" i="3"/>
  <c r="F268" i="9"/>
  <c r="I189" i="9"/>
  <c r="K202" i="9"/>
  <c r="E235" i="9"/>
  <c r="K265" i="9"/>
  <c r="O182" i="9"/>
  <c r="O202" i="9"/>
  <c r="L84" i="9"/>
  <c r="F258" i="9"/>
  <c r="E143" i="9"/>
  <c r="C39" i="9"/>
  <c r="H76" i="9"/>
  <c r="F37" i="9"/>
  <c r="C105" i="9"/>
  <c r="L272" i="9"/>
  <c r="N253" i="9"/>
  <c r="N237" i="9"/>
  <c r="K61" i="3"/>
  <c r="K34" i="9"/>
  <c r="L72" i="9"/>
  <c r="L137" i="9"/>
  <c r="O216" i="9"/>
  <c r="K238" i="9"/>
  <c r="F239" i="9"/>
  <c r="O31" i="9"/>
  <c r="O75" i="3"/>
  <c r="N252" i="9"/>
  <c r="H230" i="9"/>
  <c r="E270" i="9"/>
  <c r="L221" i="9"/>
  <c r="E137" i="9"/>
  <c r="F61" i="9"/>
  <c r="O229" i="9"/>
  <c r="G42" i="3"/>
  <c r="C188" i="9"/>
  <c r="O37" i="3"/>
  <c r="F233" i="9"/>
  <c r="L157" i="9"/>
  <c r="E279" i="9"/>
  <c r="C279" i="9"/>
  <c r="F157" i="9"/>
  <c r="I233" i="9"/>
  <c r="I215" i="9"/>
  <c r="K185" i="9"/>
  <c r="L86" i="9"/>
  <c r="F250" i="9"/>
  <c r="O46" i="9"/>
  <c r="E258" i="9"/>
  <c r="F120" i="9"/>
  <c r="L174" i="9"/>
  <c r="L100" i="9"/>
  <c r="L38" i="9"/>
  <c r="O228" i="9"/>
  <c r="F148" i="9"/>
  <c r="E195" i="9"/>
  <c r="C118" i="9"/>
  <c r="O176" i="9"/>
  <c r="H126" i="9"/>
  <c r="E274" i="9"/>
  <c r="K165" i="9"/>
  <c r="K141" i="9"/>
  <c r="H236" i="9"/>
  <c r="F252" i="9"/>
  <c r="C103" i="9"/>
  <c r="F64" i="9"/>
  <c r="E157" i="9"/>
  <c r="E48" i="9"/>
  <c r="I68" i="9"/>
  <c r="L35" i="9"/>
  <c r="E84" i="9"/>
  <c r="N63" i="9"/>
  <c r="C102" i="9"/>
  <c r="F216" i="9"/>
  <c r="K19" i="3"/>
  <c r="H265" i="9"/>
  <c r="F89" i="9"/>
  <c r="H73" i="9"/>
  <c r="K44" i="9"/>
  <c r="N165" i="9"/>
  <c r="I35" i="9"/>
  <c r="N107" i="9"/>
  <c r="E242" i="9"/>
  <c r="K257" i="9"/>
  <c r="K152" i="9"/>
  <c r="K10" i="5"/>
  <c r="H154" i="9"/>
  <c r="C183" i="9"/>
  <c r="K256" i="9"/>
  <c r="O203" i="9"/>
  <c r="K98" i="9"/>
  <c r="F188" i="9"/>
  <c r="C77" i="9"/>
  <c r="K73" i="9"/>
  <c r="L43" i="9"/>
  <c r="O79" i="9"/>
  <c r="O43" i="3"/>
  <c r="I162" i="9"/>
  <c r="I195" i="9"/>
  <c r="O251" i="9"/>
  <c r="O253" i="9"/>
  <c r="N41" i="9"/>
  <c r="O199" i="9"/>
  <c r="O43" i="9"/>
  <c r="H86" i="9"/>
  <c r="O266" i="9"/>
  <c r="O184" i="9"/>
  <c r="F263" i="9"/>
  <c r="H220" i="9"/>
  <c r="H161" i="9"/>
  <c r="O88" i="9"/>
  <c r="I121" i="9"/>
  <c r="L232" i="9"/>
  <c r="L238" i="9"/>
  <c r="C220" i="9"/>
  <c r="N137" i="9"/>
  <c r="H137" i="9"/>
  <c r="O160" i="9"/>
  <c r="H257" i="9"/>
  <c r="H232" i="9"/>
  <c r="F269" i="9"/>
  <c r="I226" i="9"/>
  <c r="E140" i="9"/>
  <c r="N196" i="9"/>
  <c r="L163" i="9"/>
  <c r="E277" i="9"/>
  <c r="H179" i="9"/>
  <c r="I124" i="9"/>
  <c r="F187" i="9"/>
  <c r="K49" i="9"/>
  <c r="L198" i="9"/>
  <c r="N117" i="9"/>
  <c r="K73" i="3"/>
  <c r="O39" i="9"/>
  <c r="O60" i="9"/>
  <c r="N213" i="9"/>
  <c r="C128" i="9"/>
  <c r="N51" i="9"/>
  <c r="G61" i="3"/>
  <c r="O34" i="9"/>
  <c r="K102" i="9"/>
  <c r="F122" i="9"/>
  <c r="I69" i="9"/>
  <c r="E252" i="9"/>
  <c r="H146" i="9"/>
  <c r="F180" i="9"/>
  <c r="K12" i="3"/>
  <c r="L40" i="9"/>
  <c r="O222" i="9"/>
  <c r="N187" i="9"/>
  <c r="I76" i="9"/>
  <c r="O280" i="9"/>
  <c r="H32" i="9"/>
  <c r="F75" i="9"/>
  <c r="F51" i="9"/>
  <c r="F201" i="9"/>
  <c r="O42" i="9"/>
  <c r="E184" i="9"/>
  <c r="C280" i="9"/>
  <c r="E263" i="9"/>
  <c r="K153" i="9"/>
  <c r="L162" i="9"/>
  <c r="O100" i="9"/>
  <c r="F150" i="9"/>
  <c r="G60" i="3"/>
  <c r="N104" i="9"/>
  <c r="F79" i="9"/>
  <c r="K80" i="9"/>
  <c r="E220" i="9"/>
  <c r="H239" i="9"/>
  <c r="K179" i="9"/>
  <c r="E215" i="9"/>
  <c r="I183" i="9"/>
  <c r="E217" i="9"/>
  <c r="I274" i="9"/>
  <c r="N233" i="9"/>
  <c r="K12" i="5"/>
  <c r="L42" i="9"/>
  <c r="L24" i="9"/>
  <c r="G58" i="3"/>
  <c r="L80" i="9"/>
  <c r="N275" i="9"/>
  <c r="N280" i="9"/>
  <c r="E254" i="9"/>
  <c r="N83" i="9"/>
  <c r="I159" i="9"/>
  <c r="E119" i="9"/>
  <c r="K13" i="3"/>
  <c r="L118" i="9"/>
  <c r="C65" i="9"/>
  <c r="N151" i="9"/>
  <c r="O45" i="9"/>
  <c r="N179" i="9"/>
  <c r="O151" i="9"/>
  <c r="K24" i="3"/>
  <c r="K177" i="9"/>
  <c r="H80" i="9"/>
  <c r="G69" i="3"/>
  <c r="F118" i="9"/>
  <c r="F137" i="9"/>
  <c r="N161" i="9"/>
  <c r="O119" i="9"/>
  <c r="H139" i="9"/>
  <c r="F99" i="9"/>
  <c r="F124" i="9"/>
  <c r="N110" i="9"/>
  <c r="F121" i="9"/>
  <c r="C256" i="9"/>
  <c r="E42" i="9"/>
  <c r="N147" i="9"/>
  <c r="I267" i="9"/>
  <c r="N250" i="9"/>
  <c r="K124" i="9"/>
  <c r="I137" i="9"/>
  <c r="N257" i="9"/>
  <c r="K71" i="9"/>
  <c r="F278" i="9"/>
  <c r="O215" i="9"/>
  <c r="O90" i="9"/>
  <c r="O35" i="3"/>
  <c r="L28" i="9"/>
  <c r="K125" i="9"/>
  <c r="K66" i="9"/>
  <c r="E126" i="9"/>
  <c r="N109" i="9"/>
  <c r="E148" i="9"/>
  <c r="L216" i="9"/>
  <c r="N241" i="9"/>
  <c r="C268" i="9"/>
  <c r="K184" i="9"/>
  <c r="K274" i="9"/>
  <c r="I46" i="9"/>
  <c r="E142" i="9"/>
  <c r="H120" i="9"/>
  <c r="N64" i="9"/>
  <c r="N270" i="9"/>
  <c r="O62" i="3"/>
  <c r="H184" i="9"/>
  <c r="F221" i="9"/>
  <c r="N269" i="9"/>
  <c r="I22" i="9"/>
  <c r="C148" i="9"/>
  <c r="H66" i="9"/>
  <c r="K174" i="9"/>
  <c r="E50" i="9"/>
  <c r="C52" i="9"/>
  <c r="E160" i="9"/>
  <c r="O138" i="9"/>
  <c r="O234" i="9"/>
  <c r="I194" i="9"/>
  <c r="I125" i="9"/>
  <c r="C78" i="9"/>
  <c r="I41" i="9"/>
  <c r="I217" i="9"/>
  <c r="F149" i="9"/>
  <c r="L34" i="9"/>
  <c r="O64" i="9"/>
  <c r="L32" i="9"/>
  <c r="H190" i="9"/>
  <c r="C120" i="9"/>
  <c r="O24" i="9"/>
  <c r="N215" i="9"/>
  <c r="O220" i="9"/>
  <c r="N276" i="9"/>
  <c r="K280" i="9"/>
  <c r="I70" i="9"/>
  <c r="H264" i="9"/>
  <c r="C196" i="9"/>
  <c r="E67" i="9"/>
  <c r="I27" i="9"/>
  <c r="E68" i="9"/>
  <c r="O164" i="9"/>
  <c r="O254" i="9"/>
  <c r="C42" i="9"/>
  <c r="K58" i="3"/>
  <c r="E100" i="9"/>
  <c r="I270" i="9"/>
  <c r="H105" i="9"/>
  <c r="F219" i="9"/>
  <c r="H52" i="9"/>
  <c r="N122" i="9"/>
  <c r="O84" i="9"/>
  <c r="C270" i="9"/>
  <c r="F69" i="9"/>
  <c r="H22" i="9"/>
  <c r="G35" i="3"/>
  <c r="E30" i="9"/>
  <c r="L242" i="9"/>
  <c r="F74" i="9"/>
  <c r="N124" i="9"/>
  <c r="N264" i="9"/>
  <c r="O225" i="9"/>
  <c r="I254" i="9"/>
  <c r="C179" i="9"/>
  <c r="L139" i="9"/>
  <c r="K10" i="3"/>
  <c r="I52" i="9"/>
  <c r="N116" i="9"/>
  <c r="K40" i="3"/>
  <c r="H23" i="9"/>
  <c r="L119" i="9"/>
  <c r="K71" i="3"/>
  <c r="E29" i="9"/>
  <c r="N62" i="9"/>
  <c r="I79" i="9"/>
  <c r="H233" i="9"/>
  <c r="O57" i="3"/>
  <c r="C253" i="9"/>
  <c r="K214" i="9"/>
  <c r="N263" i="9"/>
  <c r="K21" i="5"/>
  <c r="C255" i="9"/>
  <c r="I219" i="9"/>
  <c r="O237" i="9"/>
  <c r="C182" i="9"/>
  <c r="K35" i="9"/>
  <c r="N34" i="9"/>
  <c r="O114" i="9"/>
  <c r="K75" i="3"/>
  <c r="O196" i="9"/>
  <c r="C146" i="9"/>
  <c r="K251" i="9"/>
  <c r="E77" i="9"/>
  <c r="N136" i="9"/>
  <c r="F86" i="9"/>
  <c r="K22" i="5"/>
  <c r="K84" i="9"/>
  <c r="O35" i="9"/>
  <c r="K69" i="3"/>
  <c r="K68" i="9"/>
  <c r="C203" i="9"/>
  <c r="I264" i="9"/>
  <c r="H163" i="9"/>
  <c r="C185" i="9"/>
  <c r="C155" i="9"/>
  <c r="H108" i="9"/>
  <c r="H216" i="9"/>
  <c r="C70" i="9"/>
  <c r="E74" i="9"/>
  <c r="K64" i="9"/>
  <c r="K85" i="9"/>
  <c r="O161" i="9"/>
  <c r="C111" i="9"/>
  <c r="N105" i="9"/>
  <c r="O73" i="9"/>
  <c r="N150" i="9"/>
  <c r="O230" i="9"/>
  <c r="H193" i="9"/>
  <c r="E280" i="9"/>
  <c r="H176" i="9"/>
  <c r="O157" i="9"/>
  <c r="H26" i="9"/>
  <c r="L121" i="9"/>
  <c r="C161" i="9"/>
  <c r="K46" i="9"/>
  <c r="F87" i="9"/>
  <c r="G39" i="3"/>
  <c r="K275" i="9"/>
  <c r="I115" i="9"/>
  <c r="H40" i="9"/>
  <c r="F78" i="9"/>
  <c r="K180" i="9"/>
  <c r="K269" i="9"/>
  <c r="O99" i="9"/>
  <c r="O40" i="3"/>
  <c r="F262" i="9"/>
  <c r="I202" i="9"/>
  <c r="I150" i="9"/>
  <c r="O61" i="3"/>
  <c r="L141" i="9"/>
  <c r="L73" i="9"/>
  <c r="I25" i="9"/>
  <c r="I230" i="9"/>
  <c r="H70" i="9"/>
  <c r="E72" i="9"/>
  <c r="O37" i="9"/>
  <c r="O32" i="9"/>
  <c r="N164" i="9"/>
  <c r="L144" i="9"/>
  <c r="C191" i="9"/>
  <c r="F196" i="9"/>
  <c r="H28" i="9"/>
  <c r="H82" i="9"/>
  <c r="C193" i="9"/>
  <c r="I231" i="9"/>
  <c r="O50" i="3"/>
  <c r="E103" i="9"/>
  <c r="K226" i="9"/>
  <c r="F200" i="9"/>
  <c r="K15" i="3"/>
  <c r="N273" i="9"/>
  <c r="N181" i="9"/>
  <c r="O73" i="3"/>
  <c r="N176" i="9"/>
  <c r="K220" i="9"/>
  <c r="I238" i="9"/>
  <c r="I63" i="9"/>
  <c r="L280" i="9"/>
  <c r="C106" i="9"/>
  <c r="I197" i="9"/>
  <c r="L90" i="9"/>
  <c r="O83" i="9"/>
  <c r="N90" i="9"/>
  <c r="L101" i="9"/>
  <c r="O69" i="9"/>
  <c r="L99" i="9"/>
  <c r="N142" i="9"/>
  <c r="H188" i="9"/>
  <c r="F128" i="9"/>
  <c r="E24" i="9"/>
  <c r="K89" i="9"/>
  <c r="O111" i="9"/>
  <c r="C108" i="9"/>
  <c r="K212" i="9"/>
  <c r="C251" i="9"/>
  <c r="H72" i="9"/>
  <c r="L180" i="9"/>
  <c r="K154" i="9"/>
  <c r="E128" i="9"/>
  <c r="O115" i="9"/>
  <c r="I193" i="9"/>
  <c r="C276" i="9"/>
  <c r="G56" i="3"/>
  <c r="G65" i="3"/>
  <c r="O101" i="9"/>
  <c r="I110" i="9"/>
  <c r="O36" i="3"/>
  <c r="C87" i="9"/>
  <c r="I186" i="9"/>
  <c r="E49" i="9"/>
  <c r="N223" i="9"/>
  <c r="C153" i="9"/>
  <c r="N242" i="9"/>
  <c r="K237" i="9"/>
  <c r="K35" i="3"/>
  <c r="E111" i="9"/>
  <c r="N46" i="9"/>
  <c r="I196" i="9"/>
  <c r="K28" i="9"/>
  <c r="E61" i="9"/>
  <c r="E185" i="9"/>
  <c r="L104" i="9"/>
  <c r="C160" i="9"/>
  <c r="K235" i="9"/>
  <c r="N45" i="9"/>
  <c r="K162" i="9"/>
  <c r="F156" i="9"/>
  <c r="C150" i="9"/>
  <c r="I98" i="9"/>
  <c r="I32" i="9"/>
  <c r="I278" i="9"/>
  <c r="F41" i="9"/>
  <c r="I47" i="9"/>
  <c r="I75" i="9"/>
  <c r="L264" i="9"/>
  <c r="O155" i="9"/>
  <c r="E85" i="9"/>
  <c r="N199" i="9"/>
  <c r="H150" i="9"/>
  <c r="F212" i="9"/>
  <c r="O56" i="3"/>
  <c r="O62" i="9"/>
  <c r="I181" i="9"/>
  <c r="F62" i="9"/>
  <c r="E139" i="9"/>
  <c r="I259" i="9"/>
  <c r="K139" i="9"/>
  <c r="O105" i="9"/>
  <c r="L197" i="9"/>
  <c r="I277" i="9"/>
  <c r="K228" i="9"/>
  <c r="F273" i="9"/>
  <c r="H122" i="9"/>
  <c r="O185" i="9"/>
  <c r="N36" i="9"/>
  <c r="L62" i="9"/>
  <c r="F65" i="9"/>
  <c r="L255" i="9"/>
  <c r="K26" i="9"/>
  <c r="I272" i="9"/>
  <c r="O273" i="9"/>
  <c r="I218" i="9"/>
  <c r="F45" i="9"/>
  <c r="F140" i="9"/>
  <c r="F151" i="9"/>
  <c r="C230" i="9"/>
  <c r="K193" i="9"/>
  <c r="I273" i="9"/>
  <c r="K166" i="9"/>
  <c r="O239" i="9"/>
  <c r="N148" i="9"/>
  <c r="E186" i="9"/>
  <c r="C136" i="9"/>
  <c r="O123" i="9"/>
  <c r="L22" i="9"/>
  <c r="O75" i="9"/>
  <c r="H165" i="9"/>
  <c r="O270" i="9"/>
  <c r="O48" i="9"/>
  <c r="N40" i="9"/>
  <c r="H164" i="9"/>
  <c r="E116" i="9"/>
  <c r="K158" i="9"/>
  <c r="C235" i="9"/>
  <c r="N186" i="9"/>
  <c r="E222" i="9"/>
  <c r="O180" i="9"/>
  <c r="E180" i="9"/>
  <c r="C109" i="9"/>
  <c r="C166" i="9"/>
  <c r="F117" i="9"/>
  <c r="K264" i="9"/>
  <c r="N120" i="9"/>
  <c r="L145" i="9"/>
  <c r="C226" i="9"/>
  <c r="N74" i="9"/>
  <c r="L150" i="9"/>
  <c r="I106" i="9"/>
  <c r="N121" i="9"/>
  <c r="H224" i="9"/>
  <c r="E105" i="9"/>
  <c r="H177" i="9"/>
  <c r="N153" i="9"/>
  <c r="O250" i="9"/>
  <c r="F223" i="9"/>
  <c r="E22" i="9"/>
  <c r="O221" i="9"/>
  <c r="O113" i="9"/>
  <c r="N24" i="9"/>
  <c r="I214" i="9"/>
  <c r="L263" i="9"/>
  <c r="I99" i="9"/>
  <c r="E122" i="9"/>
  <c r="I108" i="9"/>
  <c r="C258" i="9"/>
  <c r="N178" i="9"/>
  <c r="C66" i="9"/>
  <c r="I257" i="9"/>
  <c r="F176" i="9"/>
  <c r="C138" i="9"/>
  <c r="N39" i="9"/>
  <c r="K16" i="5"/>
  <c r="O124" i="9"/>
  <c r="K203" i="9"/>
  <c r="E231" i="9"/>
  <c r="F115" i="9"/>
  <c r="N35" i="9"/>
  <c r="L218" i="9"/>
  <c r="N22" i="9"/>
  <c r="O191" i="9"/>
  <c r="C24" i="9"/>
  <c r="L23" i="9"/>
  <c r="K45" i="3"/>
  <c r="E43" i="9"/>
  <c r="K155" i="9"/>
  <c r="F85" i="9"/>
  <c r="L214" i="9"/>
  <c r="N234" i="9"/>
  <c r="N190" i="9"/>
  <c r="C82" i="9"/>
  <c r="F155" i="9"/>
  <c r="H79" i="9"/>
  <c r="O152" i="9"/>
  <c r="C216" i="9"/>
  <c r="I280" i="9"/>
  <c r="N50" i="9"/>
  <c r="O128" i="9"/>
  <c r="H102" i="9"/>
  <c r="F123" i="9"/>
  <c r="K223" i="9"/>
  <c r="N279" i="9"/>
  <c r="K189" i="9"/>
  <c r="I188" i="9"/>
  <c r="O158" i="9"/>
  <c r="C26" i="9"/>
  <c r="N80" i="9"/>
  <c r="H261" i="9"/>
  <c r="N163" i="9"/>
  <c r="H84" i="9"/>
  <c r="L164" i="9"/>
  <c r="C162" i="9"/>
  <c r="O72" i="9"/>
  <c r="O224" i="9"/>
  <c r="L106" i="9"/>
  <c r="K37" i="9"/>
  <c r="K190" i="9"/>
  <c r="K23" i="3"/>
  <c r="F139" i="9"/>
  <c r="E191" i="9"/>
  <c r="C278" i="9"/>
  <c r="L274" i="9"/>
  <c r="F76" i="9"/>
  <c r="K114" i="9"/>
  <c r="N152" i="9"/>
  <c r="L175" i="9"/>
  <c r="E179" i="9"/>
  <c r="K79" i="9"/>
  <c r="N214" i="9"/>
  <c r="N69" i="9"/>
  <c r="L103" i="9"/>
  <c r="O217" i="9"/>
  <c r="H175" i="9"/>
  <c r="H203" i="9"/>
  <c r="F183" i="9"/>
  <c r="K140" i="9"/>
  <c r="L143" i="9"/>
  <c r="L105" i="9"/>
  <c r="L196" i="9"/>
  <c r="O265" i="9"/>
  <c r="K31" i="3"/>
  <c r="E44" i="9"/>
  <c r="K43" i="9"/>
  <c r="E240" i="9"/>
  <c r="E76" i="9"/>
  <c r="F25" i="9"/>
  <c r="E214" i="9"/>
  <c r="F43" i="9"/>
  <c r="E259" i="9"/>
  <c r="L47" i="9"/>
  <c r="O183" i="9"/>
  <c r="K227" i="9"/>
  <c r="F181" i="9"/>
  <c r="F231" i="9"/>
  <c r="K8" i="5"/>
  <c r="I157" i="9"/>
  <c r="K60" i="9"/>
  <c r="C225" i="9"/>
  <c r="K160" i="9"/>
  <c r="H25" i="9"/>
  <c r="E262" i="9"/>
  <c r="C25" i="9"/>
  <c r="C74" i="9"/>
  <c r="C273" i="9"/>
  <c r="K43" i="3"/>
  <c r="K72" i="3"/>
  <c r="E176" i="9"/>
  <c r="C201" i="9"/>
  <c r="O255" i="9"/>
  <c r="H116" i="9"/>
  <c r="N73" i="9"/>
  <c r="O260" i="9"/>
  <c r="O212" i="9"/>
  <c r="O277" i="9"/>
  <c r="C31" i="9"/>
  <c r="F186" i="9"/>
  <c r="F236" i="9"/>
  <c r="G45" i="3"/>
  <c r="O122" i="9"/>
  <c r="I255" i="9"/>
  <c r="C195" i="9"/>
  <c r="K225" i="9"/>
  <c r="L45" i="9"/>
  <c r="N106" i="9"/>
  <c r="C142" i="9"/>
  <c r="E237" i="9"/>
  <c r="F108" i="9"/>
  <c r="O195" i="9"/>
  <c r="N98" i="9"/>
  <c r="F46" i="9"/>
  <c r="I36" i="9"/>
  <c r="C233" i="9"/>
  <c r="E228" i="9"/>
  <c r="H65" i="9"/>
  <c r="F259" i="9"/>
  <c r="I73" i="9"/>
  <c r="O267" i="9"/>
  <c r="K41" i="3"/>
  <c r="O63" i="3"/>
  <c r="H241" i="9"/>
  <c r="E147" i="9"/>
  <c r="I237" i="9"/>
  <c r="O218" i="9"/>
  <c r="K20" i="5"/>
  <c r="C156" i="9"/>
  <c r="I252" i="9"/>
  <c r="E108" i="9"/>
  <c r="H89" i="9"/>
  <c r="I77" i="9"/>
  <c r="O154" i="9"/>
  <c r="I158" i="9"/>
  <c r="E118" i="9"/>
  <c r="H44" i="9"/>
  <c r="I31" i="9"/>
  <c r="K32" i="9"/>
  <c r="F101" i="9"/>
  <c r="F88" i="9"/>
  <c r="I212" i="9"/>
  <c r="L70" i="9"/>
  <c r="N48" i="9"/>
  <c r="K147" i="9"/>
  <c r="G59" i="3"/>
  <c r="K157" i="9"/>
  <c r="E69" i="9"/>
  <c r="L75" i="9"/>
  <c r="H266" i="9"/>
  <c r="F23" i="9"/>
  <c r="E63" i="9"/>
  <c r="H110" i="9"/>
  <c r="G67" i="3"/>
  <c r="K51" i="9"/>
  <c r="K122" i="9"/>
  <c r="N99" i="9"/>
  <c r="I78" i="9"/>
  <c r="E99" i="9"/>
  <c r="F271" i="9"/>
  <c r="E83" i="9"/>
  <c r="N193" i="9"/>
  <c r="O65" i="3"/>
  <c r="C50" i="9"/>
  <c r="K16" i="3"/>
  <c r="N119" i="9"/>
  <c r="E224" i="9"/>
  <c r="K101" i="9"/>
  <c r="O52" i="9"/>
  <c r="K276" i="9"/>
  <c r="I153" i="9"/>
  <c r="I253" i="9"/>
  <c r="F109" i="9"/>
  <c r="F179" i="9"/>
  <c r="C81" i="9"/>
  <c r="K13" i="5"/>
  <c r="L61" i="9"/>
  <c r="H127" i="9"/>
  <c r="H148" i="9"/>
  <c r="C265" i="9"/>
  <c r="F276" i="9"/>
  <c r="K86" i="9"/>
  <c r="O120" i="9"/>
  <c r="L202" i="9"/>
  <c r="E109" i="9"/>
  <c r="H202" i="9"/>
  <c r="E121" i="9"/>
  <c r="L39" i="9"/>
  <c r="H226" i="9"/>
  <c r="G64" i="3"/>
  <c r="H99" i="9"/>
  <c r="K50" i="3"/>
  <c r="K11" i="5"/>
  <c r="L44" i="9"/>
  <c r="O162" i="9"/>
  <c r="L65" i="9"/>
  <c r="C202" i="9"/>
  <c r="L193" i="9"/>
  <c r="E113" i="9"/>
  <c r="L222" i="9"/>
  <c r="L166" i="9"/>
  <c r="L154" i="9"/>
  <c r="K278" i="9"/>
  <c r="K241" i="9"/>
  <c r="H24" i="9"/>
  <c r="I223" i="9"/>
  <c r="I145" i="9"/>
  <c r="E223" i="9"/>
  <c r="K110" i="9"/>
  <c r="L187" i="9"/>
  <c r="K50" i="9"/>
  <c r="E70" i="9"/>
  <c r="H274" i="9"/>
  <c r="H98" i="9"/>
  <c r="L109" i="9"/>
  <c r="K88" i="9"/>
  <c r="O85" i="9"/>
  <c r="L123" i="9"/>
  <c r="I261" i="9"/>
  <c r="E189" i="9"/>
  <c r="F277" i="9"/>
  <c r="I66" i="9"/>
  <c r="F189" i="9"/>
  <c r="H187" i="9"/>
  <c r="K70" i="9"/>
  <c r="F191" i="9"/>
  <c r="O41" i="9"/>
  <c r="H87" i="9"/>
  <c r="K164" i="9"/>
  <c r="H250" i="9"/>
  <c r="C217" i="9"/>
  <c r="L29" i="9"/>
  <c r="C113" i="9"/>
  <c r="C154" i="9"/>
  <c r="O279" i="9"/>
  <c r="G36" i="3"/>
  <c r="O181" i="9"/>
  <c r="K197" i="9"/>
  <c r="C88" i="9"/>
  <c r="O241" i="9"/>
  <c r="E202" i="9"/>
  <c r="G68" i="3"/>
  <c r="F145" i="9"/>
  <c r="L194" i="9"/>
  <c r="C262" i="9"/>
  <c r="H273" i="9"/>
  <c r="E39" i="9"/>
  <c r="N216" i="9"/>
  <c r="H240" i="9"/>
  <c r="H215" i="9"/>
  <c r="C232" i="9"/>
  <c r="N194" i="9"/>
  <c r="C61" i="9"/>
  <c r="K103" i="9"/>
  <c r="I113" i="9"/>
  <c r="O116" i="9"/>
  <c r="H74" i="9"/>
  <c r="H263" i="9"/>
  <c r="N32" i="9"/>
  <c r="C204" i="9"/>
  <c r="L25" i="9"/>
  <c r="I127" i="9"/>
  <c r="H75" i="9"/>
  <c r="H115" i="9"/>
  <c r="I116" i="9"/>
  <c r="C250" i="9"/>
  <c r="O177" i="9"/>
  <c r="H69" i="9"/>
  <c r="K42" i="3"/>
  <c r="F184" i="9"/>
  <c r="K255" i="9"/>
  <c r="K9" i="3"/>
  <c r="K77" i="9"/>
  <c r="L261" i="9"/>
  <c r="H119" i="9"/>
  <c r="K24" i="9"/>
  <c r="O38" i="9"/>
  <c r="L30" i="9"/>
  <c r="K183" i="9"/>
  <c r="O227" i="9"/>
  <c r="H42" i="9"/>
  <c r="L128" i="9"/>
  <c r="E114" i="9"/>
  <c r="C117" i="9"/>
  <c r="N25" i="9"/>
  <c r="F182" i="9"/>
  <c r="C60" i="9"/>
  <c r="H123" i="9"/>
  <c r="E278" i="9"/>
  <c r="K48" i="9"/>
  <c r="E164" i="9"/>
  <c r="N260" i="9"/>
  <c r="N278" i="9"/>
  <c r="F234" i="9"/>
  <c r="H43" i="9"/>
  <c r="C241" i="9"/>
  <c r="C62" i="9"/>
  <c r="L262" i="9"/>
  <c r="F154" i="9"/>
  <c r="K118" i="9"/>
  <c r="K273" i="9"/>
  <c r="N145" i="9"/>
  <c r="F279" i="9"/>
  <c r="L178" i="9"/>
  <c r="F253" i="9"/>
  <c r="O107" i="9"/>
  <c r="L147" i="9"/>
  <c r="C228" i="9"/>
  <c r="C165" i="9"/>
  <c r="K222" i="9"/>
  <c r="E188" i="9"/>
  <c r="O232" i="9"/>
  <c r="H45" i="9"/>
  <c r="N87" i="9"/>
  <c r="E200" i="9"/>
  <c r="H50" i="9"/>
  <c r="H235" i="9"/>
  <c r="F126" i="9"/>
  <c r="F214" i="9"/>
  <c r="I43" i="9"/>
  <c r="O70" i="3"/>
  <c r="F164" i="9"/>
  <c r="O126" i="9"/>
  <c r="E81" i="9"/>
  <c r="H78" i="9"/>
  <c r="K25" i="3"/>
  <c r="N255" i="9"/>
  <c r="H255" i="9"/>
  <c r="C144" i="9"/>
  <c r="E45" i="9"/>
  <c r="I232" i="9"/>
  <c r="I154" i="9"/>
  <c r="K6" i="5"/>
  <c r="I123" i="9"/>
  <c r="L83" i="9"/>
  <c r="L155" i="9"/>
  <c r="E190" i="9"/>
  <c r="I119" i="9"/>
  <c r="K239" i="9"/>
  <c r="K83" i="9"/>
  <c r="K59" i="3"/>
  <c r="K105" i="9"/>
  <c r="E234" i="9"/>
  <c r="H88" i="9"/>
  <c r="E98" i="9"/>
  <c r="K138" i="9"/>
  <c r="K188" i="9"/>
  <c r="H151" i="9"/>
  <c r="G34" i="3"/>
  <c r="E226" i="9"/>
  <c r="C29" i="9"/>
  <c r="O76" i="9"/>
  <c r="L151" i="9"/>
  <c r="E40" i="9"/>
  <c r="H199" i="9"/>
  <c r="C32" i="9"/>
  <c r="C237" i="9"/>
  <c r="O74" i="3"/>
  <c r="H128" i="9"/>
  <c r="L186" i="9"/>
  <c r="E175" i="9"/>
  <c r="H185" i="9"/>
  <c r="I220" i="9"/>
  <c r="N125" i="9"/>
  <c r="C177" i="9"/>
  <c r="E144" i="9"/>
  <c r="E221" i="9"/>
  <c r="E150" i="9"/>
  <c r="O272" i="9"/>
  <c r="F49" i="9"/>
  <c r="F199" i="9"/>
  <c r="H225" i="9"/>
  <c r="N85" i="9"/>
  <c r="E41" i="9"/>
  <c r="E88" i="9"/>
  <c r="I177" i="9"/>
  <c r="I117" i="9"/>
  <c r="F185" i="9"/>
  <c r="K29" i="9"/>
  <c r="C112" i="9"/>
  <c r="H231" i="9"/>
  <c r="E141" i="9"/>
  <c r="O136" i="9"/>
  <c r="K46" i="3"/>
  <c r="C123" i="9"/>
  <c r="O67" i="9"/>
  <c r="F24" i="9"/>
  <c r="K230" i="9"/>
  <c r="L259" i="9"/>
  <c r="E124" i="9"/>
  <c r="H196" i="9"/>
  <c r="I103" i="9"/>
  <c r="L260" i="9"/>
  <c r="L159" i="9"/>
  <c r="H238" i="9"/>
  <c r="K181" i="9"/>
  <c r="H221" i="9"/>
  <c r="F257" i="9"/>
  <c r="H197" i="9"/>
  <c r="H36" i="9"/>
  <c r="O41" i="3"/>
  <c r="K90" i="9"/>
  <c r="F84" i="9"/>
  <c r="I139" i="9"/>
  <c r="F261" i="9"/>
  <c r="N146" i="9"/>
  <c r="K213" i="9"/>
  <c r="O80" i="9"/>
  <c r="H159" i="9"/>
  <c r="F161" i="9"/>
  <c r="F34" i="9"/>
  <c r="E269" i="9"/>
  <c r="L230" i="9"/>
  <c r="H37" i="9"/>
  <c r="K128" i="9"/>
  <c r="N162" i="9"/>
  <c r="I60" i="9"/>
  <c r="O64" i="3"/>
  <c r="C227" i="9"/>
  <c r="H112" i="9"/>
  <c r="O201" i="9"/>
  <c r="O231" i="9"/>
  <c r="O109" i="9"/>
  <c r="N68" i="9"/>
  <c r="N140" i="9"/>
  <c r="O36" i="9"/>
  <c r="I225" i="9"/>
  <c r="O69" i="3"/>
  <c r="I102" i="9"/>
  <c r="I201" i="9"/>
  <c r="F165" i="9"/>
  <c r="F81" i="9"/>
  <c r="C238" i="9"/>
  <c r="H125" i="9"/>
  <c r="O44" i="9"/>
  <c r="N222" i="9"/>
  <c r="E227" i="9"/>
  <c r="L182" i="9"/>
  <c r="F254" i="9"/>
  <c r="I28" i="9"/>
  <c r="O77" i="9"/>
  <c r="G32" i="3"/>
  <c r="C46" i="9"/>
  <c r="H68" i="9"/>
  <c r="F166" i="9"/>
  <c r="I100" i="9"/>
  <c r="E156" i="9"/>
  <c r="H214" i="9"/>
  <c r="H242" i="9"/>
  <c r="L124" i="9"/>
  <c r="L177" i="9"/>
  <c r="K8" i="3"/>
  <c r="K7" i="5"/>
  <c r="K161" i="9"/>
  <c r="O156" i="9"/>
  <c r="O86" i="9"/>
  <c r="F177" i="9"/>
  <c r="L184" i="9"/>
  <c r="N7" i="5" l="1"/>
  <c r="L7" i="5"/>
  <c r="M7" i="5"/>
  <c r="M8" i="3"/>
  <c r="N8" i="3"/>
  <c r="L8" i="3"/>
  <c r="G46" i="9"/>
  <c r="J46" i="9"/>
  <c r="M46" i="9"/>
  <c r="D46" i="9"/>
  <c r="J32" i="3"/>
  <c r="H32" i="3"/>
  <c r="I32" i="3"/>
  <c r="J238" i="9"/>
  <c r="G238" i="9"/>
  <c r="D238" i="9"/>
  <c r="M238" i="9"/>
  <c r="Q69" i="3"/>
  <c r="P69" i="3"/>
  <c r="R69" i="3"/>
  <c r="D227" i="9"/>
  <c r="G227" i="9"/>
  <c r="J227" i="9"/>
  <c r="M227" i="9"/>
  <c r="R64" i="3"/>
  <c r="P64" i="3"/>
  <c r="Q64" i="3"/>
  <c r="I92" i="9"/>
  <c r="H92" i="9" s="1"/>
  <c r="G4" i="9" s="1"/>
  <c r="Q41" i="3"/>
  <c r="P41" i="3"/>
  <c r="R41" i="3"/>
  <c r="J123" i="9"/>
  <c r="D123" i="9"/>
  <c r="G123" i="9"/>
  <c r="M123" i="9"/>
  <c r="L46" i="3"/>
  <c r="N46" i="3"/>
  <c r="M46" i="3"/>
  <c r="O168" i="9"/>
  <c r="N168" i="9" s="1"/>
  <c r="M12" i="9" s="1"/>
  <c r="D112" i="9"/>
  <c r="M112" i="9"/>
  <c r="J112" i="9"/>
  <c r="G112" i="9"/>
  <c r="J177" i="9"/>
  <c r="M177" i="9"/>
  <c r="G177" i="9"/>
  <c r="D177" i="9"/>
  <c r="Q74" i="3"/>
  <c r="P74" i="3"/>
  <c r="R74" i="3"/>
  <c r="D237" i="9"/>
  <c r="J237" i="9"/>
  <c r="M237" i="9"/>
  <c r="G237" i="9"/>
  <c r="G32" i="9"/>
  <c r="D32" i="9"/>
  <c r="M32" i="9"/>
  <c r="J32" i="9"/>
  <c r="D29" i="9"/>
  <c r="J29" i="9"/>
  <c r="G29" i="9"/>
  <c r="M29" i="9"/>
  <c r="I34" i="3"/>
  <c r="H34" i="3"/>
  <c r="J34" i="3"/>
  <c r="M59" i="3"/>
  <c r="N59" i="3"/>
  <c r="L59" i="3"/>
  <c r="M6" i="5"/>
  <c r="L6" i="5"/>
  <c r="N6" i="5"/>
  <c r="D144" i="9"/>
  <c r="G144" i="9"/>
  <c r="M144" i="9"/>
  <c r="J144" i="9"/>
  <c r="N25" i="3"/>
  <c r="L25" i="3"/>
  <c r="M25" i="3"/>
  <c r="R70" i="3"/>
  <c r="Q70" i="3"/>
  <c r="P70" i="3"/>
  <c r="J165" i="9"/>
  <c r="M165" i="9"/>
  <c r="D165" i="9"/>
  <c r="G165" i="9"/>
  <c r="G228" i="9"/>
  <c r="M228" i="9"/>
  <c r="D228" i="9"/>
  <c r="J228" i="9"/>
  <c r="D62" i="9"/>
  <c r="M62" i="9"/>
  <c r="G62" i="9"/>
  <c r="J62" i="9"/>
  <c r="J241" i="9"/>
  <c r="G241" i="9"/>
  <c r="D241" i="9"/>
  <c r="M241" i="9"/>
  <c r="M60" i="9"/>
  <c r="J60" i="9"/>
  <c r="G60" i="9"/>
  <c r="D60" i="9"/>
  <c r="C92" i="9"/>
  <c r="G117" i="9"/>
  <c r="J117" i="9"/>
  <c r="D117" i="9"/>
  <c r="M117" i="9"/>
  <c r="L9" i="3"/>
  <c r="M9" i="3"/>
  <c r="N9" i="3"/>
  <c r="N42" i="3"/>
  <c r="L42" i="3"/>
  <c r="M42" i="3"/>
  <c r="C282" i="9"/>
  <c r="G250" i="9"/>
  <c r="M250" i="9"/>
  <c r="J250" i="9"/>
  <c r="D250" i="9"/>
  <c r="M204" i="9"/>
  <c r="J204" i="9"/>
  <c r="D204" i="9"/>
  <c r="G204" i="9"/>
  <c r="G61" i="9"/>
  <c r="D61" i="9"/>
  <c r="M61" i="9"/>
  <c r="J61" i="9"/>
  <c r="G232" i="9"/>
  <c r="M232" i="9"/>
  <c r="J232" i="9"/>
  <c r="D232" i="9"/>
  <c r="M262" i="9"/>
  <c r="J262" i="9"/>
  <c r="G262" i="9"/>
  <c r="D262" i="9"/>
  <c r="J68" i="3"/>
  <c r="H68" i="3"/>
  <c r="I68" i="3"/>
  <c r="G88" i="9"/>
  <c r="J88" i="9"/>
  <c r="D88" i="9"/>
  <c r="M88" i="9"/>
  <c r="J36" i="3"/>
  <c r="H36" i="3"/>
  <c r="I36" i="3"/>
  <c r="M154" i="9"/>
  <c r="D154" i="9"/>
  <c r="G154" i="9"/>
  <c r="J154" i="9"/>
  <c r="G113" i="9"/>
  <c r="M113" i="9"/>
  <c r="J113" i="9"/>
  <c r="D113" i="9"/>
  <c r="J217" i="9"/>
  <c r="M217" i="9"/>
  <c r="G217" i="9"/>
  <c r="D217" i="9"/>
  <c r="J202" i="9"/>
  <c r="M202" i="9"/>
  <c r="D202" i="9"/>
  <c r="G202" i="9"/>
  <c r="M11" i="5"/>
  <c r="L11" i="5"/>
  <c r="N11" i="5"/>
  <c r="L50" i="3"/>
  <c r="N50" i="3"/>
  <c r="M50" i="3"/>
  <c r="J64" i="3"/>
  <c r="I64" i="3"/>
  <c r="H64" i="3"/>
  <c r="G265" i="9"/>
  <c r="D265" i="9"/>
  <c r="J265" i="9"/>
  <c r="M265" i="9"/>
  <c r="M13" i="5"/>
  <c r="N13" i="5"/>
  <c r="L13" i="5"/>
  <c r="J81" i="9"/>
  <c r="G81" i="9"/>
  <c r="D81" i="9"/>
  <c r="M81" i="9"/>
  <c r="L16" i="3"/>
  <c r="M16" i="3"/>
  <c r="N16" i="3"/>
  <c r="M50" i="9"/>
  <c r="G50" i="9"/>
  <c r="J50" i="9"/>
  <c r="D50" i="9"/>
  <c r="R65" i="3"/>
  <c r="P65" i="3"/>
  <c r="Q65" i="3"/>
  <c r="J67" i="3"/>
  <c r="I67" i="3"/>
  <c r="H67" i="3"/>
  <c r="H59" i="3"/>
  <c r="I59" i="3"/>
  <c r="J59" i="3"/>
  <c r="I244" i="9"/>
  <c r="H244" i="9" s="1"/>
  <c r="G10" i="9" s="1"/>
  <c r="M156" i="9"/>
  <c r="J156" i="9"/>
  <c r="D156" i="9"/>
  <c r="G156" i="9"/>
  <c r="N20" i="5"/>
  <c r="L20" i="5"/>
  <c r="M20" i="5"/>
  <c r="P63" i="3"/>
  <c r="R63" i="3"/>
  <c r="Q63" i="3"/>
  <c r="L41" i="3"/>
  <c r="N41" i="3"/>
  <c r="M41" i="3"/>
  <c r="D233" i="9"/>
  <c r="M233" i="9"/>
  <c r="G233" i="9"/>
  <c r="J233" i="9"/>
  <c r="M142" i="9"/>
  <c r="D142" i="9"/>
  <c r="J142" i="9"/>
  <c r="G142" i="9"/>
  <c r="D195" i="9"/>
  <c r="G195" i="9"/>
  <c r="J195" i="9"/>
  <c r="M195" i="9"/>
  <c r="J45" i="3"/>
  <c r="I45" i="3"/>
  <c r="H45" i="3"/>
  <c r="G31" i="9"/>
  <c r="J31" i="9"/>
  <c r="D31" i="9"/>
  <c r="M31" i="9"/>
  <c r="O244" i="9"/>
  <c r="N244" i="9" s="1"/>
  <c r="M10" i="9" s="1"/>
  <c r="M201" i="9"/>
  <c r="G201" i="9"/>
  <c r="J201" i="9"/>
  <c r="D201" i="9"/>
  <c r="M72" i="3"/>
  <c r="N72" i="3"/>
  <c r="L72" i="3"/>
  <c r="M43" i="3"/>
  <c r="L43" i="3"/>
  <c r="N43" i="3"/>
  <c r="D273" i="9"/>
  <c r="J273" i="9"/>
  <c r="M273" i="9"/>
  <c r="G273" i="9"/>
  <c r="D74" i="9"/>
  <c r="J74" i="9"/>
  <c r="G74" i="9"/>
  <c r="M74" i="9"/>
  <c r="J25" i="9"/>
  <c r="M25" i="9"/>
  <c r="G25" i="9"/>
  <c r="D25" i="9"/>
  <c r="M225" i="9"/>
  <c r="G225" i="9"/>
  <c r="J225" i="9"/>
  <c r="D225" i="9"/>
  <c r="L8" i="5"/>
  <c r="N8" i="5"/>
  <c r="M8" i="5"/>
  <c r="N31" i="3"/>
  <c r="M31" i="3"/>
  <c r="L31" i="3"/>
  <c r="G278" i="9"/>
  <c r="M278" i="9"/>
  <c r="J278" i="9"/>
  <c r="D278" i="9"/>
  <c r="M23" i="3"/>
  <c r="N23" i="3"/>
  <c r="L23" i="3"/>
  <c r="D162" i="9"/>
  <c r="J162" i="9"/>
  <c r="M162" i="9"/>
  <c r="G162" i="9"/>
  <c r="G26" i="9"/>
  <c r="M26" i="9"/>
  <c r="J26" i="9"/>
  <c r="D26" i="9"/>
  <c r="D216" i="9"/>
  <c r="J216" i="9"/>
  <c r="G216" i="9"/>
  <c r="M216" i="9"/>
  <c r="J82" i="9"/>
  <c r="D82" i="9"/>
  <c r="G82" i="9"/>
  <c r="M82" i="9"/>
  <c r="M45" i="3"/>
  <c r="N45" i="3"/>
  <c r="L45" i="3"/>
  <c r="G24" i="9"/>
  <c r="D24" i="9"/>
  <c r="J24" i="9"/>
  <c r="M24" i="9"/>
  <c r="L16" i="5"/>
  <c r="M16" i="5"/>
  <c r="N16" i="5"/>
  <c r="M138" i="9"/>
  <c r="J138" i="9"/>
  <c r="D138" i="9"/>
  <c r="G138" i="9"/>
  <c r="J66" i="9"/>
  <c r="G66" i="9"/>
  <c r="M66" i="9"/>
  <c r="D66" i="9"/>
  <c r="J258" i="9"/>
  <c r="D258" i="9"/>
  <c r="M258" i="9"/>
  <c r="G258" i="9"/>
  <c r="O282" i="9"/>
  <c r="N282" i="9" s="1"/>
  <c r="M14" i="9" s="1"/>
  <c r="G226" i="9"/>
  <c r="D226" i="9"/>
  <c r="J226" i="9"/>
  <c r="M226" i="9"/>
  <c r="D166" i="9"/>
  <c r="M166" i="9"/>
  <c r="G166" i="9"/>
  <c r="J166" i="9"/>
  <c r="D109" i="9"/>
  <c r="G109" i="9"/>
  <c r="M109" i="9"/>
  <c r="J109" i="9"/>
  <c r="G235" i="9"/>
  <c r="J235" i="9"/>
  <c r="M235" i="9"/>
  <c r="D235" i="9"/>
  <c r="L54" i="9"/>
  <c r="K54" i="9" s="1"/>
  <c r="J16" i="9" s="1"/>
  <c r="G136" i="9"/>
  <c r="M136" i="9"/>
  <c r="C168" i="9"/>
  <c r="J136" i="9"/>
  <c r="D136" i="9"/>
  <c r="G230" i="9"/>
  <c r="J230" i="9"/>
  <c r="M230" i="9"/>
  <c r="D230" i="9"/>
  <c r="P56" i="3"/>
  <c r="Q56" i="3"/>
  <c r="R56" i="3"/>
  <c r="F244" i="9"/>
  <c r="E244" i="9" s="1"/>
  <c r="D10" i="9" s="1"/>
  <c r="I130" i="9"/>
  <c r="H130" i="9" s="1"/>
  <c r="G6" i="9" s="1"/>
  <c r="D150" i="9"/>
  <c r="G150" i="9"/>
  <c r="M150" i="9"/>
  <c r="J150" i="9"/>
  <c r="D160" i="9"/>
  <c r="M160" i="9"/>
  <c r="G160" i="9"/>
  <c r="J160" i="9"/>
  <c r="L35" i="3"/>
  <c r="N35" i="3"/>
  <c r="M35" i="3"/>
  <c r="G153" i="9"/>
  <c r="D153" i="9"/>
  <c r="M153" i="9"/>
  <c r="J153" i="9"/>
  <c r="G87" i="9"/>
  <c r="J87" i="9"/>
  <c r="D87" i="9"/>
  <c r="M87" i="9"/>
  <c r="Q36" i="3"/>
  <c r="R36" i="3"/>
  <c r="P36" i="3"/>
  <c r="J65" i="3"/>
  <c r="H65" i="3"/>
  <c r="I65" i="3"/>
  <c r="J56" i="3"/>
  <c r="I56" i="3"/>
  <c r="H56" i="3"/>
  <c r="D276" i="9"/>
  <c r="J276" i="9"/>
  <c r="M276" i="9"/>
  <c r="G276" i="9"/>
  <c r="D251" i="9"/>
  <c r="J251" i="9"/>
  <c r="M251" i="9"/>
  <c r="G251" i="9"/>
  <c r="G108" i="9"/>
  <c r="J108" i="9"/>
  <c r="D108" i="9"/>
  <c r="M108" i="9"/>
  <c r="D106" i="9"/>
  <c r="J106" i="9"/>
  <c r="M106" i="9"/>
  <c r="G106" i="9"/>
  <c r="Q73" i="3"/>
  <c r="P73" i="3"/>
  <c r="R73" i="3"/>
  <c r="N15" i="3"/>
  <c r="L15" i="3"/>
  <c r="M15" i="3"/>
  <c r="Q50" i="3"/>
  <c r="R50" i="3"/>
  <c r="P50" i="3"/>
  <c r="G193" i="9"/>
  <c r="M193" i="9"/>
  <c r="D193" i="9"/>
  <c r="J193" i="9"/>
  <c r="M191" i="9"/>
  <c r="G191" i="9"/>
  <c r="J191" i="9"/>
  <c r="D191" i="9"/>
  <c r="P61" i="3"/>
  <c r="R61" i="3"/>
  <c r="Q61" i="3"/>
  <c r="Q40" i="3"/>
  <c r="R40" i="3"/>
  <c r="P40" i="3"/>
  <c r="J39" i="3"/>
  <c r="H39" i="3"/>
  <c r="I39" i="3"/>
  <c r="J161" i="9"/>
  <c r="M161" i="9"/>
  <c r="D161" i="9"/>
  <c r="G161" i="9"/>
  <c r="G111" i="9"/>
  <c r="D111" i="9"/>
  <c r="M111" i="9"/>
  <c r="J111" i="9"/>
  <c r="J70" i="9"/>
  <c r="M70" i="9"/>
  <c r="G70" i="9"/>
  <c r="D70" i="9"/>
  <c r="G155" i="9"/>
  <c r="J155" i="9"/>
  <c r="M155" i="9"/>
  <c r="D155" i="9"/>
  <c r="J185" i="9"/>
  <c r="M185" i="9"/>
  <c r="G185" i="9"/>
  <c r="D185" i="9"/>
  <c r="D203" i="9"/>
  <c r="G203" i="9"/>
  <c r="J203" i="9"/>
  <c r="M203" i="9"/>
  <c r="L69" i="3"/>
  <c r="N69" i="3"/>
  <c r="M69" i="3"/>
  <c r="M22" i="5"/>
  <c r="N22" i="5"/>
  <c r="L22" i="5"/>
  <c r="J146" i="9"/>
  <c r="D146" i="9"/>
  <c r="M146" i="9"/>
  <c r="G146" i="9"/>
  <c r="L75" i="3"/>
  <c r="N75" i="3"/>
  <c r="M75" i="3"/>
  <c r="M182" i="9"/>
  <c r="J182" i="9"/>
  <c r="G182" i="9"/>
  <c r="D182" i="9"/>
  <c r="G255" i="9"/>
  <c r="M255" i="9"/>
  <c r="D255" i="9"/>
  <c r="J255" i="9"/>
  <c r="N21" i="5"/>
  <c r="L21" i="5"/>
  <c r="M21" i="5"/>
  <c r="G253" i="9"/>
  <c r="J253" i="9"/>
  <c r="D253" i="9"/>
  <c r="M253" i="9"/>
  <c r="P57" i="3"/>
  <c r="Q57" i="3"/>
  <c r="R57" i="3"/>
  <c r="N71" i="3"/>
  <c r="L71" i="3"/>
  <c r="M71" i="3"/>
  <c r="N40" i="3"/>
  <c r="L40" i="3"/>
  <c r="M40" i="3"/>
  <c r="N10" i="3"/>
  <c r="M10" i="3"/>
  <c r="L10" i="3"/>
  <c r="G179" i="9"/>
  <c r="D179" i="9"/>
  <c r="M179" i="9"/>
  <c r="J179" i="9"/>
  <c r="H35" i="3"/>
  <c r="I35" i="3"/>
  <c r="J35" i="3"/>
  <c r="M270" i="9"/>
  <c r="D270" i="9"/>
  <c r="J270" i="9"/>
  <c r="G270" i="9"/>
  <c r="M58" i="3"/>
  <c r="N58" i="3"/>
  <c r="L58" i="3"/>
  <c r="M42" i="9"/>
  <c r="G42" i="9"/>
  <c r="D42" i="9"/>
  <c r="J42" i="9"/>
  <c r="D196" i="9"/>
  <c r="J196" i="9"/>
  <c r="M196" i="9"/>
  <c r="G196" i="9"/>
  <c r="J120" i="9"/>
  <c r="G120" i="9"/>
  <c r="D120" i="9"/>
  <c r="M120" i="9"/>
  <c r="G78" i="9"/>
  <c r="D78" i="9"/>
  <c r="M78" i="9"/>
  <c r="J78" i="9"/>
  <c r="D52" i="9"/>
  <c r="M52" i="9"/>
  <c r="J52" i="9"/>
  <c r="G52" i="9"/>
  <c r="G148" i="9"/>
  <c r="J148" i="9"/>
  <c r="D148" i="9"/>
  <c r="M148" i="9"/>
  <c r="I54" i="9"/>
  <c r="H54" i="9" s="1"/>
  <c r="G16" i="9" s="1"/>
  <c r="Q62" i="3"/>
  <c r="R62" i="3"/>
  <c r="P62" i="3"/>
  <c r="D268" i="9"/>
  <c r="J268" i="9"/>
  <c r="M268" i="9"/>
  <c r="G268" i="9"/>
  <c r="P35" i="3"/>
  <c r="R35" i="3"/>
  <c r="Q35" i="3"/>
  <c r="J256" i="9"/>
  <c r="G256" i="9"/>
  <c r="M256" i="9"/>
  <c r="D256" i="9"/>
  <c r="J69" i="3"/>
  <c r="H69" i="3"/>
  <c r="I69" i="3"/>
  <c r="N24" i="3"/>
  <c r="L24" i="3"/>
  <c r="M24" i="3"/>
  <c r="G65" i="9"/>
  <c r="M65" i="9"/>
  <c r="J65" i="9"/>
  <c r="D65" i="9"/>
  <c r="N13" i="3"/>
  <c r="M13" i="3"/>
  <c r="L13" i="3"/>
  <c r="I58" i="3"/>
  <c r="H58" i="3"/>
  <c r="J58" i="3"/>
  <c r="M12" i="5"/>
  <c r="L12" i="5"/>
  <c r="N12" i="5"/>
  <c r="J60" i="3"/>
  <c r="I60" i="3"/>
  <c r="H60" i="3"/>
  <c r="G280" i="9"/>
  <c r="J280" i="9"/>
  <c r="D280" i="9"/>
  <c r="M280" i="9"/>
  <c r="M12" i="3"/>
  <c r="L12" i="3"/>
  <c r="N12" i="3"/>
  <c r="J61" i="3"/>
  <c r="I61" i="3"/>
  <c r="H61" i="3"/>
  <c r="D128" i="9"/>
  <c r="M128" i="9"/>
  <c r="J128" i="9"/>
  <c r="G128" i="9"/>
  <c r="O92" i="9"/>
  <c r="N92" i="9" s="1"/>
  <c r="M4" i="9" s="1"/>
  <c r="M73" i="3"/>
  <c r="N73" i="3"/>
  <c r="L73" i="3"/>
  <c r="J220" i="9"/>
  <c r="G220" i="9"/>
  <c r="D220" i="9"/>
  <c r="M220" i="9"/>
  <c r="P43" i="3"/>
  <c r="Q43" i="3"/>
  <c r="R43" i="3"/>
  <c r="G77" i="9"/>
  <c r="M77" i="9"/>
  <c r="D77" i="9"/>
  <c r="J77" i="9"/>
  <c r="J183" i="9"/>
  <c r="D183" i="9"/>
  <c r="G183" i="9"/>
  <c r="M183" i="9"/>
  <c r="L10" i="5"/>
  <c r="M10" i="5"/>
  <c r="N10" i="5"/>
  <c r="M19" i="3"/>
  <c r="L19" i="3"/>
  <c r="N19" i="3"/>
  <c r="D102" i="9"/>
  <c r="M102" i="9"/>
  <c r="J102" i="9"/>
  <c r="G102" i="9"/>
  <c r="G103" i="9"/>
  <c r="D103" i="9"/>
  <c r="M103" i="9"/>
  <c r="J103" i="9"/>
  <c r="J118" i="9"/>
  <c r="G118" i="9"/>
  <c r="M118" i="9"/>
  <c r="D118" i="9"/>
  <c r="L206" i="9"/>
  <c r="K206" i="9" s="1"/>
  <c r="J8" i="9" s="1"/>
  <c r="F282" i="9"/>
  <c r="E282" i="9" s="1"/>
  <c r="D14" i="9" s="1"/>
  <c r="J279" i="9"/>
  <c r="M279" i="9"/>
  <c r="D279" i="9"/>
  <c r="G279" i="9"/>
  <c r="R37" i="3"/>
  <c r="P37" i="3"/>
  <c r="Q37" i="3"/>
  <c r="J188" i="9"/>
  <c r="M188" i="9"/>
  <c r="G188" i="9"/>
  <c r="D188" i="9"/>
  <c r="H42" i="3"/>
  <c r="J42" i="3"/>
  <c r="I42" i="3"/>
  <c r="Q75" i="3"/>
  <c r="R75" i="3"/>
  <c r="P75" i="3"/>
  <c r="N61" i="3"/>
  <c r="L61" i="3"/>
  <c r="M61" i="3"/>
  <c r="J105" i="9"/>
  <c r="D105" i="9"/>
  <c r="M105" i="9"/>
  <c r="G105" i="9"/>
  <c r="J39" i="9"/>
  <c r="D39" i="9"/>
  <c r="G39" i="9"/>
  <c r="M39" i="9"/>
  <c r="Q42" i="3"/>
  <c r="P42" i="3"/>
  <c r="R42" i="3"/>
  <c r="L68" i="3"/>
  <c r="N68" i="3"/>
  <c r="M68" i="3"/>
  <c r="M164" i="9"/>
  <c r="G164" i="9"/>
  <c r="D164" i="9"/>
  <c r="J164" i="9"/>
  <c r="G69" i="9"/>
  <c r="J69" i="9"/>
  <c r="M69" i="9"/>
  <c r="D69" i="9"/>
  <c r="R68" i="3"/>
  <c r="Q68" i="3"/>
  <c r="P68" i="3"/>
  <c r="M7" i="3"/>
  <c r="N7" i="3"/>
  <c r="L7" i="3"/>
  <c r="D213" i="9"/>
  <c r="M213" i="9"/>
  <c r="G213" i="9"/>
  <c r="J213" i="9"/>
  <c r="D143" i="9"/>
  <c r="M143" i="9"/>
  <c r="G143" i="9"/>
  <c r="J143" i="9"/>
  <c r="J75" i="3"/>
  <c r="H75" i="3"/>
  <c r="I75" i="3"/>
  <c r="G178" i="9"/>
  <c r="M178" i="9"/>
  <c r="D178" i="9"/>
  <c r="J178" i="9"/>
  <c r="Q46" i="3"/>
  <c r="P46" i="3"/>
  <c r="R46" i="3"/>
  <c r="M63" i="9"/>
  <c r="J63" i="9"/>
  <c r="D63" i="9"/>
  <c r="G63" i="9"/>
  <c r="D215" i="9"/>
  <c r="G215" i="9"/>
  <c r="M215" i="9"/>
  <c r="J215" i="9"/>
  <c r="I168" i="9"/>
  <c r="H168" i="9" s="1"/>
  <c r="G12" i="9" s="1"/>
  <c r="M35" i="9"/>
  <c r="D35" i="9"/>
  <c r="J35" i="9"/>
  <c r="G35" i="9"/>
  <c r="M240" i="9"/>
  <c r="G240" i="9"/>
  <c r="J240" i="9"/>
  <c r="D240" i="9"/>
  <c r="P44" i="3"/>
  <c r="R44" i="3"/>
  <c r="Q44" i="3"/>
  <c r="J107" i="9"/>
  <c r="G107" i="9"/>
  <c r="M107" i="9"/>
  <c r="D107" i="9"/>
  <c r="I48" i="3"/>
  <c r="J48" i="3"/>
  <c r="H48" i="3"/>
  <c r="G110" i="9"/>
  <c r="M110" i="9"/>
  <c r="D110" i="9"/>
  <c r="J110" i="9"/>
  <c r="J73" i="3"/>
  <c r="I73" i="3"/>
  <c r="H73" i="3"/>
  <c r="J236" i="9"/>
  <c r="D236" i="9"/>
  <c r="G236" i="9"/>
  <c r="M236" i="9"/>
  <c r="D126" i="9"/>
  <c r="M126" i="9"/>
  <c r="J126" i="9"/>
  <c r="G126" i="9"/>
  <c r="J74" i="3"/>
  <c r="I74" i="3"/>
  <c r="H74" i="3"/>
  <c r="J45" i="9"/>
  <c r="G45" i="9"/>
  <c r="M45" i="9"/>
  <c r="D45" i="9"/>
  <c r="J100" i="9"/>
  <c r="D100" i="9"/>
  <c r="M100" i="9"/>
  <c r="G100" i="9"/>
  <c r="J66" i="3"/>
  <c r="I66" i="3"/>
  <c r="H66" i="3"/>
  <c r="N47" i="3"/>
  <c r="L47" i="3"/>
  <c r="M47" i="3"/>
  <c r="D239" i="9"/>
  <c r="J239" i="9"/>
  <c r="M239" i="9"/>
  <c r="G239" i="9"/>
  <c r="D264" i="9"/>
  <c r="G264" i="9"/>
  <c r="J264" i="9"/>
  <c r="M264" i="9"/>
  <c r="Q60" i="3"/>
  <c r="R60" i="3"/>
  <c r="P60" i="3"/>
  <c r="N14" i="5"/>
  <c r="M14" i="5"/>
  <c r="L14" i="5"/>
  <c r="M9" i="5"/>
  <c r="N9" i="5"/>
  <c r="L9" i="5"/>
  <c r="D181" i="9"/>
  <c r="G181" i="9"/>
  <c r="J181" i="9"/>
  <c r="M181" i="9"/>
  <c r="M263" i="9"/>
  <c r="J263" i="9"/>
  <c r="D263" i="9"/>
  <c r="G263" i="9"/>
  <c r="P32" i="3"/>
  <c r="R32" i="3"/>
  <c r="Q32" i="3"/>
  <c r="D274" i="9"/>
  <c r="M274" i="9"/>
  <c r="J274" i="9"/>
  <c r="G274" i="9"/>
  <c r="M44" i="9"/>
  <c r="G44" i="9"/>
  <c r="D44" i="9"/>
  <c r="J44" i="9"/>
  <c r="G104" i="9"/>
  <c r="D104" i="9"/>
  <c r="M104" i="9"/>
  <c r="J104" i="9"/>
  <c r="J221" i="9"/>
  <c r="D221" i="9"/>
  <c r="G221" i="9"/>
  <c r="M221" i="9"/>
  <c r="J38" i="3"/>
  <c r="H38" i="3"/>
  <c r="I38" i="3"/>
  <c r="G192" i="9"/>
  <c r="D192" i="9"/>
  <c r="M192" i="9"/>
  <c r="J192" i="9"/>
  <c r="P71" i="3"/>
  <c r="R71" i="3"/>
  <c r="Q71" i="3"/>
  <c r="O54" i="9"/>
  <c r="N54" i="9" s="1"/>
  <c r="M16" i="9" s="1"/>
  <c r="R33" i="3"/>
  <c r="Q33" i="3"/>
  <c r="P33" i="3"/>
  <c r="D219" i="9"/>
  <c r="M219" i="9"/>
  <c r="G219" i="9"/>
  <c r="J219" i="9"/>
  <c r="M66" i="3"/>
  <c r="L66" i="3"/>
  <c r="N66" i="3"/>
  <c r="G157" i="9"/>
  <c r="D157" i="9"/>
  <c r="J157" i="9"/>
  <c r="M157" i="9"/>
  <c r="M277" i="9"/>
  <c r="J277" i="9"/>
  <c r="G277" i="9"/>
  <c r="D277" i="9"/>
  <c r="G36" i="9"/>
  <c r="J36" i="9"/>
  <c r="M36" i="9"/>
  <c r="D36" i="9"/>
  <c r="N48" i="3"/>
  <c r="M48" i="3"/>
  <c r="L48" i="3"/>
  <c r="J176" i="9"/>
  <c r="G176" i="9"/>
  <c r="D176" i="9"/>
  <c r="M176" i="9"/>
  <c r="M18" i="5"/>
  <c r="N18" i="5"/>
  <c r="L18" i="5"/>
  <c r="H63" i="3"/>
  <c r="I63" i="3"/>
  <c r="J63" i="3"/>
  <c r="D184" i="9"/>
  <c r="M184" i="9"/>
  <c r="G184" i="9"/>
  <c r="J184" i="9"/>
  <c r="N74" i="3"/>
  <c r="M74" i="3"/>
  <c r="L74" i="3"/>
  <c r="G223" i="9"/>
  <c r="M223" i="9"/>
  <c r="J223" i="9"/>
  <c r="D223" i="9"/>
  <c r="M229" i="9"/>
  <c r="J229" i="9"/>
  <c r="D229" i="9"/>
  <c r="G229" i="9"/>
  <c r="J140" i="9"/>
  <c r="D140" i="9"/>
  <c r="G140" i="9"/>
  <c r="M140" i="9"/>
  <c r="I72" i="3"/>
  <c r="H72" i="3"/>
  <c r="J72" i="3"/>
  <c r="G27" i="9"/>
  <c r="M27" i="9"/>
  <c r="D27" i="9"/>
  <c r="J27" i="9"/>
  <c r="J175" i="9"/>
  <c r="G175" i="9"/>
  <c r="D175" i="9"/>
  <c r="M175" i="9"/>
  <c r="G114" i="9"/>
  <c r="J114" i="9"/>
  <c r="D114" i="9"/>
  <c r="M114" i="9"/>
  <c r="J115" i="9"/>
  <c r="D115" i="9"/>
  <c r="G115" i="9"/>
  <c r="M115" i="9"/>
  <c r="R72" i="3"/>
  <c r="P72" i="3"/>
  <c r="Q72" i="3"/>
  <c r="J85" i="9"/>
  <c r="D85" i="9"/>
  <c r="G85" i="9"/>
  <c r="M85" i="9"/>
  <c r="M147" i="9"/>
  <c r="J147" i="9"/>
  <c r="D147" i="9"/>
  <c r="G147" i="9"/>
  <c r="L65" i="3"/>
  <c r="N65" i="3"/>
  <c r="M65" i="3"/>
  <c r="I282" i="9"/>
  <c r="H282" i="9" s="1"/>
  <c r="G14" i="9" s="1"/>
  <c r="D174" i="9"/>
  <c r="G174" i="9"/>
  <c r="J174" i="9"/>
  <c r="C206" i="9"/>
  <c r="M174" i="9"/>
  <c r="M266" i="9"/>
  <c r="J266" i="9"/>
  <c r="G266" i="9"/>
  <c r="D266" i="9"/>
  <c r="F206" i="9"/>
  <c r="E206" i="9" s="1"/>
  <c r="D8" i="9" s="1"/>
  <c r="M49" i="3"/>
  <c r="N49" i="3"/>
  <c r="L49" i="3"/>
  <c r="J73" i="9"/>
  <c r="D73" i="9"/>
  <c r="M73" i="9"/>
  <c r="G73" i="9"/>
  <c r="D151" i="9"/>
  <c r="J151" i="9"/>
  <c r="G151" i="9"/>
  <c r="M151" i="9"/>
  <c r="M187" i="9"/>
  <c r="G187" i="9"/>
  <c r="J187" i="9"/>
  <c r="D187" i="9"/>
  <c r="J224" i="9"/>
  <c r="D224" i="9"/>
  <c r="M224" i="9"/>
  <c r="G224" i="9"/>
  <c r="J98" i="9"/>
  <c r="D98" i="9"/>
  <c r="C130" i="9"/>
  <c r="G98" i="9"/>
  <c r="M98" i="9"/>
  <c r="G80" i="9"/>
  <c r="M80" i="9"/>
  <c r="J80" i="9"/>
  <c r="D80" i="9"/>
  <c r="F130" i="9"/>
  <c r="E130" i="9" s="1"/>
  <c r="D6" i="9" s="1"/>
  <c r="H44" i="3"/>
  <c r="I44" i="3"/>
  <c r="J44" i="3"/>
  <c r="H43" i="3"/>
  <c r="J43" i="3"/>
  <c r="I43" i="3"/>
  <c r="P38" i="3"/>
  <c r="R38" i="3"/>
  <c r="Q38" i="3"/>
  <c r="N20" i="3"/>
  <c r="M20" i="3"/>
  <c r="L20" i="3"/>
  <c r="H70" i="3"/>
  <c r="I70" i="3"/>
  <c r="J70" i="3"/>
  <c r="D122" i="9"/>
  <c r="G122" i="9"/>
  <c r="M122" i="9"/>
  <c r="J122" i="9"/>
  <c r="G145" i="9"/>
  <c r="J145" i="9"/>
  <c r="M145" i="9"/>
  <c r="D145" i="9"/>
  <c r="G139" i="9"/>
  <c r="M139" i="9"/>
  <c r="J139" i="9"/>
  <c r="D139" i="9"/>
  <c r="J212" i="9"/>
  <c r="M212" i="9"/>
  <c r="C244" i="9"/>
  <c r="G212" i="9"/>
  <c r="D212" i="9"/>
  <c r="M86" i="9"/>
  <c r="J86" i="9"/>
  <c r="G86" i="9"/>
  <c r="D86" i="9"/>
  <c r="D34" i="9"/>
  <c r="J34" i="9"/>
  <c r="G34" i="9"/>
  <c r="M34" i="9"/>
  <c r="G271" i="9"/>
  <c r="M271" i="9"/>
  <c r="D271" i="9"/>
  <c r="J271" i="9"/>
  <c r="J124" i="9"/>
  <c r="M124" i="9"/>
  <c r="D124" i="9"/>
  <c r="G124" i="9"/>
  <c r="M275" i="9"/>
  <c r="D275" i="9"/>
  <c r="G275" i="9"/>
  <c r="J275" i="9"/>
  <c r="N14" i="3"/>
  <c r="L14" i="3"/>
  <c r="M14" i="3"/>
  <c r="M67" i="9"/>
  <c r="G67" i="9"/>
  <c r="J67" i="9"/>
  <c r="D67" i="9"/>
  <c r="G68" i="9"/>
  <c r="D68" i="9"/>
  <c r="M68" i="9"/>
  <c r="J68" i="9"/>
  <c r="G180" i="9"/>
  <c r="J180" i="9"/>
  <c r="D180" i="9"/>
  <c r="M180" i="9"/>
  <c r="D64" i="9"/>
  <c r="J64" i="9"/>
  <c r="M64" i="9"/>
  <c r="G64" i="9"/>
  <c r="I46" i="3"/>
  <c r="J46" i="3"/>
  <c r="H46" i="3"/>
  <c r="D121" i="9"/>
  <c r="M121" i="9"/>
  <c r="J121" i="9"/>
  <c r="G121" i="9"/>
  <c r="M234" i="9"/>
  <c r="G234" i="9"/>
  <c r="D234" i="9"/>
  <c r="J234" i="9"/>
  <c r="G197" i="9"/>
  <c r="J197" i="9"/>
  <c r="M197" i="9"/>
  <c r="D197" i="9"/>
  <c r="M25" i="5"/>
  <c r="L25" i="5"/>
  <c r="N25" i="5"/>
  <c r="G190" i="9"/>
  <c r="M190" i="9"/>
  <c r="J190" i="9"/>
  <c r="D190" i="9"/>
  <c r="D163" i="9"/>
  <c r="J163" i="9"/>
  <c r="M163" i="9"/>
  <c r="G163" i="9"/>
  <c r="G272" i="9"/>
  <c r="D272" i="9"/>
  <c r="J272" i="9"/>
  <c r="M272" i="9"/>
  <c r="M32" i="3"/>
  <c r="N32" i="3"/>
  <c r="L32" i="3"/>
  <c r="Q67" i="3"/>
  <c r="P67" i="3"/>
  <c r="R67" i="3"/>
  <c r="G137" i="9"/>
  <c r="J137" i="9"/>
  <c r="D137" i="9"/>
  <c r="M137" i="9"/>
  <c r="G75" i="9"/>
  <c r="J75" i="9"/>
  <c r="D75" i="9"/>
  <c r="M75" i="9"/>
  <c r="D76" i="9"/>
  <c r="G76" i="9"/>
  <c r="J76" i="9"/>
  <c r="M76" i="9"/>
  <c r="J99" i="9"/>
  <c r="G99" i="9"/>
  <c r="D99" i="9"/>
  <c r="M99" i="9"/>
  <c r="M90" i="9"/>
  <c r="D90" i="9"/>
  <c r="J90" i="9"/>
  <c r="G90" i="9"/>
  <c r="M11" i="3"/>
  <c r="N11" i="3"/>
  <c r="L11" i="3"/>
  <c r="F54" i="9"/>
  <c r="D33" i="9"/>
  <c r="J33" i="9"/>
  <c r="G33" i="9"/>
  <c r="M33" i="9"/>
  <c r="M43" i="9"/>
  <c r="J43" i="9"/>
  <c r="G43" i="9"/>
  <c r="D43" i="9"/>
  <c r="M41" i="9"/>
  <c r="D41" i="9"/>
  <c r="G41" i="9"/>
  <c r="J41" i="9"/>
  <c r="L38" i="3"/>
  <c r="N38" i="3"/>
  <c r="M38" i="3"/>
  <c r="L21" i="3"/>
  <c r="N21" i="3"/>
  <c r="M21" i="3"/>
  <c r="D222" i="9"/>
  <c r="J222" i="9"/>
  <c r="G222" i="9"/>
  <c r="M222" i="9"/>
  <c r="N17" i="5"/>
  <c r="M17" i="5"/>
  <c r="L17" i="5"/>
  <c r="L70" i="3"/>
  <c r="M70" i="3"/>
  <c r="N70" i="3"/>
  <c r="M40" i="9"/>
  <c r="J40" i="9"/>
  <c r="D40" i="9"/>
  <c r="G40" i="9"/>
  <c r="M34" i="3"/>
  <c r="L34" i="3"/>
  <c r="N34" i="3"/>
  <c r="J62" i="3"/>
  <c r="H62" i="3"/>
  <c r="I62" i="3"/>
  <c r="H33" i="3"/>
  <c r="I33" i="3"/>
  <c r="J33" i="3"/>
  <c r="L6" i="3"/>
  <c r="N6" i="3"/>
  <c r="M6" i="3"/>
  <c r="H31" i="3"/>
  <c r="J31" i="3"/>
  <c r="I31" i="3"/>
  <c r="G84" i="9"/>
  <c r="M84" i="9"/>
  <c r="D84" i="9"/>
  <c r="J84" i="9"/>
  <c r="M116" i="9"/>
  <c r="D116" i="9"/>
  <c r="J116" i="9"/>
  <c r="G116" i="9"/>
  <c r="M252" i="9"/>
  <c r="D252" i="9"/>
  <c r="G252" i="9"/>
  <c r="J252" i="9"/>
  <c r="R39" i="3"/>
  <c r="Q39" i="3"/>
  <c r="P39" i="3"/>
  <c r="G254" i="9"/>
  <c r="J254" i="9"/>
  <c r="D254" i="9"/>
  <c r="M254" i="9"/>
  <c r="J38" i="9"/>
  <c r="D38" i="9"/>
  <c r="M38" i="9"/>
  <c r="G38" i="9"/>
  <c r="J218" i="9"/>
  <c r="D218" i="9"/>
  <c r="M218" i="9"/>
  <c r="G218" i="9"/>
  <c r="M39" i="3"/>
  <c r="N39" i="3"/>
  <c r="L39" i="3"/>
  <c r="M22" i="3"/>
  <c r="N22" i="3"/>
  <c r="L22" i="3"/>
  <c r="M149" i="9"/>
  <c r="D149" i="9"/>
  <c r="G149" i="9"/>
  <c r="J149" i="9"/>
  <c r="P58" i="3"/>
  <c r="R58" i="3"/>
  <c r="Q58" i="3"/>
  <c r="N37" i="3"/>
  <c r="L37" i="3"/>
  <c r="M37" i="3"/>
  <c r="G51" i="9"/>
  <c r="J51" i="9"/>
  <c r="D51" i="9"/>
  <c r="M51" i="9"/>
  <c r="I71" i="3"/>
  <c r="H71" i="3"/>
  <c r="J71" i="3"/>
  <c r="F92" i="9"/>
  <c r="E92" i="9" s="1"/>
  <c r="D4" i="9" s="1"/>
  <c r="N18" i="3"/>
  <c r="M18" i="3"/>
  <c r="L18" i="3"/>
  <c r="N33" i="3"/>
  <c r="M33" i="3"/>
  <c r="L33" i="3"/>
  <c r="D83" i="9"/>
  <c r="G83" i="9"/>
  <c r="M83" i="9"/>
  <c r="J83" i="9"/>
  <c r="M57" i="3"/>
  <c r="L57" i="3"/>
  <c r="N57" i="3"/>
  <c r="N24" i="5"/>
  <c r="M24" i="5"/>
  <c r="L24" i="5"/>
  <c r="L130" i="9"/>
  <c r="K130" i="9" s="1"/>
  <c r="J6" i="9" s="1"/>
  <c r="L244" i="9"/>
  <c r="K244" i="9" s="1"/>
  <c r="J10" i="9" s="1"/>
  <c r="D127" i="9"/>
  <c r="G127" i="9"/>
  <c r="M127" i="9"/>
  <c r="J127" i="9"/>
  <c r="J47" i="3"/>
  <c r="H47" i="3"/>
  <c r="I47" i="3"/>
  <c r="O206" i="9"/>
  <c r="N206" i="9" s="1"/>
  <c r="M8" i="9" s="1"/>
  <c r="N15" i="5"/>
  <c r="L15" i="5"/>
  <c r="M15" i="5"/>
  <c r="L282" i="9"/>
  <c r="K282" i="9" s="1"/>
  <c r="J14" i="9" s="1"/>
  <c r="M71" i="9"/>
  <c r="J71" i="9"/>
  <c r="G71" i="9"/>
  <c r="D71" i="9"/>
  <c r="M36" i="3"/>
  <c r="L36" i="3"/>
  <c r="N36" i="3"/>
  <c r="G30" i="9"/>
  <c r="J30" i="9"/>
  <c r="M30" i="9"/>
  <c r="D30" i="9"/>
  <c r="Q31" i="3"/>
  <c r="R31" i="3"/>
  <c r="P31" i="3"/>
  <c r="N44" i="3"/>
  <c r="M44" i="3"/>
  <c r="L44" i="3"/>
  <c r="L92" i="9"/>
  <c r="K92" i="9" s="1"/>
  <c r="J4" i="9" s="1"/>
  <c r="G194" i="9"/>
  <c r="D194" i="9"/>
  <c r="M194" i="9"/>
  <c r="J194" i="9"/>
  <c r="J152" i="9"/>
  <c r="D152" i="9"/>
  <c r="G152" i="9"/>
  <c r="M152" i="9"/>
  <c r="F168" i="9"/>
  <c r="E168" i="9" s="1"/>
  <c r="D12" i="9" s="1"/>
  <c r="P59" i="3"/>
  <c r="Q59" i="3"/>
  <c r="R59" i="3"/>
  <c r="N60" i="3"/>
  <c r="M60" i="3"/>
  <c r="L60" i="3"/>
  <c r="G49" i="9"/>
  <c r="D49" i="9"/>
  <c r="J49" i="9"/>
  <c r="M49" i="9"/>
  <c r="J141" i="9"/>
  <c r="M141" i="9"/>
  <c r="G141" i="9"/>
  <c r="D141" i="9"/>
  <c r="H37" i="3"/>
  <c r="I37" i="3"/>
  <c r="J37" i="3"/>
  <c r="J231" i="9"/>
  <c r="D231" i="9"/>
  <c r="M231" i="9"/>
  <c r="G231" i="9"/>
  <c r="G159" i="9"/>
  <c r="J159" i="9"/>
  <c r="M159" i="9"/>
  <c r="D159" i="9"/>
  <c r="N17" i="3"/>
  <c r="L17" i="3"/>
  <c r="M17" i="3"/>
  <c r="G48" i="9"/>
  <c r="M48" i="9"/>
  <c r="D48" i="9"/>
  <c r="J48" i="9"/>
  <c r="L64" i="3"/>
  <c r="M64" i="3"/>
  <c r="N64" i="3"/>
  <c r="R48" i="3"/>
  <c r="P48" i="3"/>
  <c r="Q48" i="3"/>
  <c r="G37" i="9"/>
  <c r="M37" i="9"/>
  <c r="D37" i="9"/>
  <c r="J37" i="9"/>
  <c r="M63" i="3"/>
  <c r="L63" i="3"/>
  <c r="N63" i="3"/>
  <c r="J186" i="9"/>
  <c r="M186" i="9"/>
  <c r="D186" i="9"/>
  <c r="G186" i="9"/>
  <c r="M101" i="9"/>
  <c r="D101" i="9"/>
  <c r="G101" i="9"/>
  <c r="J101" i="9"/>
  <c r="D267" i="9"/>
  <c r="M267" i="9"/>
  <c r="G267" i="9"/>
  <c r="J267" i="9"/>
  <c r="M242" i="9"/>
  <c r="J242" i="9"/>
  <c r="D242" i="9"/>
  <c r="G242" i="9"/>
  <c r="H57" i="3"/>
  <c r="J57" i="3"/>
  <c r="I57" i="3"/>
  <c r="J189" i="9"/>
  <c r="M189" i="9"/>
  <c r="D189" i="9"/>
  <c r="G189" i="9"/>
  <c r="M200" i="9"/>
  <c r="G200" i="9"/>
  <c r="D200" i="9"/>
  <c r="J200" i="9"/>
  <c r="G125" i="9"/>
  <c r="D125" i="9"/>
  <c r="J125" i="9"/>
  <c r="M125" i="9"/>
  <c r="I50" i="3"/>
  <c r="J50" i="3"/>
  <c r="H50" i="3"/>
  <c r="M198" i="9"/>
  <c r="J198" i="9"/>
  <c r="D198" i="9"/>
  <c r="G198" i="9"/>
  <c r="P45" i="3"/>
  <c r="R45" i="3"/>
  <c r="Q45" i="3"/>
  <c r="G28" i="9"/>
  <c r="M28" i="9"/>
  <c r="D28" i="9"/>
  <c r="J28" i="9"/>
  <c r="M23" i="5"/>
  <c r="N23" i="5"/>
  <c r="L23" i="5"/>
  <c r="Q49" i="3"/>
  <c r="P49" i="3"/>
  <c r="R49" i="3"/>
  <c r="O130" i="9"/>
  <c r="N130" i="9" s="1"/>
  <c r="M6" i="9" s="1"/>
  <c r="D23" i="9"/>
  <c r="M23" i="9"/>
  <c r="G23" i="9"/>
  <c r="J23" i="9"/>
  <c r="D158" i="9"/>
  <c r="M158" i="9"/>
  <c r="J158" i="9"/>
  <c r="G158" i="9"/>
  <c r="G47" i="9"/>
  <c r="M47" i="9"/>
  <c r="D47" i="9"/>
  <c r="J47" i="9"/>
  <c r="J199" i="9"/>
  <c r="G199" i="9"/>
  <c r="D199" i="9"/>
  <c r="M199" i="9"/>
  <c r="R47" i="3"/>
  <c r="Q47" i="3"/>
  <c r="P47" i="3"/>
  <c r="L168" i="9"/>
  <c r="K168" i="9" s="1"/>
  <c r="J12" i="9" s="1"/>
  <c r="D119" i="9"/>
  <c r="G119" i="9"/>
  <c r="J119" i="9"/>
  <c r="M119" i="9"/>
  <c r="C54" i="9"/>
  <c r="G22" i="9"/>
  <c r="D22" i="9"/>
  <c r="J22" i="9"/>
  <c r="M22" i="9"/>
  <c r="H41" i="3"/>
  <c r="J41" i="3"/>
  <c r="I41" i="3"/>
  <c r="R34" i="3"/>
  <c r="P34" i="3"/>
  <c r="Q34" i="3"/>
  <c r="J259" i="9"/>
  <c r="G259" i="9"/>
  <c r="D259" i="9"/>
  <c r="M259" i="9"/>
  <c r="G257" i="9"/>
  <c r="D257" i="9"/>
  <c r="M257" i="9"/>
  <c r="J257" i="9"/>
  <c r="N62" i="3"/>
  <c r="L62" i="3"/>
  <c r="M62" i="3"/>
  <c r="I206" i="9"/>
  <c r="H206" i="9" s="1"/>
  <c r="G8" i="9" s="1"/>
  <c r="L19" i="5"/>
  <c r="N19" i="5"/>
  <c r="M19" i="5"/>
  <c r="J72" i="9"/>
  <c r="D72" i="9"/>
  <c r="G72" i="9"/>
  <c r="M72" i="9"/>
  <c r="M89" i="9"/>
  <c r="G89" i="9"/>
  <c r="D89" i="9"/>
  <c r="J89" i="9"/>
  <c r="Q66" i="3"/>
  <c r="R66" i="3"/>
  <c r="P66" i="3"/>
  <c r="L67" i="3"/>
  <c r="N67" i="3"/>
  <c r="M67" i="3"/>
  <c r="M56" i="3"/>
  <c r="L56" i="3"/>
  <c r="N56" i="3"/>
  <c r="G79" i="9"/>
  <c r="D79" i="9"/>
  <c r="J79" i="9"/>
  <c r="M79" i="9"/>
  <c r="I49" i="3"/>
  <c r="J49" i="3"/>
  <c r="H49" i="3"/>
  <c r="J260" i="9"/>
  <c r="M260" i="9"/>
  <c r="D260" i="9"/>
  <c r="G260" i="9"/>
  <c r="D269" i="9"/>
  <c r="J269" i="9"/>
  <c r="M269" i="9"/>
  <c r="G269" i="9"/>
  <c r="H40" i="3"/>
  <c r="J40" i="3"/>
  <c r="I40" i="3"/>
  <c r="G214" i="9"/>
  <c r="D214" i="9"/>
  <c r="J214" i="9"/>
  <c r="M214" i="9"/>
  <c r="D261" i="9"/>
  <c r="M261" i="9"/>
  <c r="J261" i="9"/>
  <c r="G261" i="9"/>
  <c r="J54" i="9" l="1"/>
  <c r="G54" i="9"/>
  <c r="M54" i="9"/>
  <c r="M244" i="9"/>
  <c r="J168" i="9"/>
  <c r="J282" i="9"/>
  <c r="G92" i="9"/>
  <c r="D244" i="9"/>
  <c r="J244" i="9"/>
  <c r="D130" i="9"/>
  <c r="J206" i="9"/>
  <c r="M282" i="9"/>
  <c r="J92" i="9"/>
  <c r="E54" i="9"/>
  <c r="D16" i="9" s="1"/>
  <c r="B12" i="9" s="1"/>
  <c r="B15" i="9"/>
  <c r="B14" i="9"/>
  <c r="G244" i="9"/>
  <c r="M130" i="9"/>
  <c r="J130" i="9"/>
  <c r="G206" i="9"/>
  <c r="M168" i="9"/>
  <c r="G282" i="9"/>
  <c r="M92" i="9"/>
  <c r="D54" i="9"/>
  <c r="G130" i="9"/>
  <c r="M206" i="9"/>
  <c r="D206" i="9"/>
  <c r="D168" i="9"/>
  <c r="G168" i="9"/>
  <c r="D282" i="9"/>
  <c r="D92" i="9"/>
  <c r="B11" i="9" l="1"/>
  <c r="B9" i="9"/>
  <c r="B7" i="9"/>
  <c r="B5" i="9"/>
  <c r="B8" i="9"/>
  <c r="B13" i="9"/>
  <c r="B6" i="9"/>
  <c r="B3" i="9"/>
  <c r="B16" i="9"/>
  <c r="B4" i="9"/>
  <c r="B10" i="9"/>
</calcChain>
</file>

<file path=xl/sharedStrings.xml><?xml version="1.0" encoding="utf-8"?>
<sst xmlns="http://schemas.openxmlformats.org/spreadsheetml/2006/main" count="6136" uniqueCount="341">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</sst>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44287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4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4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4" t="s">
        <v>24</v>
      </c>
      <c r="B8" s="229" t="s">
        <v>25</v>
      </c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4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3"/>
      <c r="I9" s="234"/>
      <c r="J9" s="4" t="s">
        <v>28</v>
      </c>
      <c r="K9" s="229" t="s">
        <v>260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4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7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11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39" t="s">
        <v>39</v>
      </c>
      <c r="B15" s="250" t="str">
        <f>TEXT($G$1, "[$-ko-KR]yyyy-mm-dd(ddd) ") &amp; "오전 00:00"</f>
        <v>2021-04-01(목) 오전 00:00</v>
      </c>
      <c r="C15" s="251"/>
      <c r="D15" s="240" t="str">
        <f>TEXT($G$1, "[$-ko-KR]yyyy-mm-dd(ddd) ") &amp; "오후 14:00"</f>
        <v>2021-04-01(목) 오후 14:00</v>
      </c>
      <c r="E15" s="241"/>
      <c r="F15" s="242"/>
      <c r="G15" s="240" t="str">
        <f>TEXT($G$1, "[$-ko-KR]yyyy-mm-dd(ddd) ") &amp; "오후 19:00"</f>
        <v>2021-04-01(목) 오후 19:00</v>
      </c>
      <c r="H15" s="241"/>
      <c r="I15" s="242"/>
      <c r="J15" s="240" t="str">
        <f>TEXT($G$1, "[$-ko-KR]yyyy-mm-dd(ddd) ") &amp; "오후 21:00"</f>
        <v>2021-04-01(목) 오후 21:00</v>
      </c>
      <c r="K15" s="241"/>
      <c r="L15" s="242"/>
      <c r="M15" s="240" t="str">
        <f>TEXT($G$1+1, "[$-ko-KR]yyyy-mm-dd(ddd) ") &amp; "오전 00:00"</f>
        <v>2021-04-02(금) 오전 00:00</v>
      </c>
      <c r="N15" s="241"/>
      <c r="O15" s="242"/>
      <c r="Q15" s="238"/>
      <c r="R15" s="238"/>
      <c r="S15" s="238"/>
    </row>
    <row r="16" spans="1:19" ht="17.25" customHeight="1" thickBot="1">
      <c r="A16" s="2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26" t="s">
        <v>42</v>
      </c>
      <c r="B37" s="274">
        <v>300000</v>
      </c>
      <c r="C37" s="27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11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61" t="s">
        <v>54</v>
      </c>
      <c r="B42" s="263" t="str">
        <f>TEXT($G$1, "[$-ko-KR]yyyy-mm-dd(ddd) ") &amp; "오전 00:00"</f>
        <v>2021-04-01(목) 오전 00:00</v>
      </c>
      <c r="C42" s="264"/>
      <c r="D42" s="240" t="str">
        <f>TEXT($G$1, "[$-ko-KR]yyyy-mm-dd(ddd) ") &amp; "오후 14:00"</f>
        <v>2021-04-01(목) 오후 14:00</v>
      </c>
      <c r="E42" s="241"/>
      <c r="F42" s="242"/>
      <c r="G42" s="240" t="str">
        <f>TEXT($G$1, "[$-ko-KR]yyyy-mm-dd(ddd) ") &amp; "오후 19:00"</f>
        <v>2021-04-01(목) 오후 19:00</v>
      </c>
      <c r="H42" s="241"/>
      <c r="I42" s="242"/>
      <c r="J42" s="240" t="str">
        <f>TEXT($G$1, "[$-ko-KR]yyyy-mm-dd(ddd) ") &amp; "오후 21:00"</f>
        <v>2021-04-01(목) 오후 21:00</v>
      </c>
      <c r="K42" s="241"/>
      <c r="L42" s="242"/>
      <c r="M42" s="240" t="str">
        <f>TEXT($G$1+1, "[$-ko-KR]yyyy-mm-dd(ddd) ") &amp; "오전 00:00"</f>
        <v>2021-04-02(금) 오전 00:00</v>
      </c>
      <c r="N42" s="241"/>
      <c r="O42" s="242"/>
      <c r="Q42" s="238"/>
      <c r="R42" s="238"/>
      <c r="S42" s="238"/>
    </row>
    <row r="43" spans="1:19" ht="17.25" customHeight="1" thickBot="1">
      <c r="A43" s="262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3"/>
      <c r="R46" s="243"/>
      <c r="S46" s="24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3"/>
      <c r="R47" s="243"/>
      <c r="S47" s="24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3"/>
      <c r="R48" s="243"/>
      <c r="S48" s="24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3"/>
      <c r="R49" s="243"/>
      <c r="S49" s="24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3"/>
      <c r="R50" s="243"/>
      <c r="S50" s="24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3"/>
      <c r="R51" s="243"/>
      <c r="S51" s="24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2"/>
      <c r="R53" s="253"/>
      <c r="S53" s="25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5"/>
      <c r="R54" s="256"/>
      <c r="S54" s="25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8"/>
      <c r="R55" s="259"/>
      <c r="S55" s="26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3"/>
      <c r="R56" s="243"/>
      <c r="S56" s="24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3"/>
      <c r="R59" s="243"/>
      <c r="S59" s="24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26" t="s">
        <v>267</v>
      </c>
      <c r="B64" s="274">
        <f>$B$37</f>
        <v>300000</v>
      </c>
      <c r="C64" s="275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11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61" t="s">
        <v>54</v>
      </c>
      <c r="B69" s="263" t="str">
        <f>TEXT($G$1, "[$-ko-KR]yyyy-mm-dd(ddd) ") &amp; "오전 00:00"</f>
        <v>2021-04-01(목) 오전 00:00</v>
      </c>
      <c r="C69" s="264"/>
      <c r="D69" s="240" t="str">
        <f>TEXT($G$1, "[$-ko-KR]yyyy-mm-dd(ddd) ") &amp; "오후 14:00"</f>
        <v>2021-04-01(목) 오후 14:00</v>
      </c>
      <c r="E69" s="241"/>
      <c r="F69" s="242"/>
      <c r="G69" s="240" t="str">
        <f>TEXT($G$1, "[$-ko-KR]yyyy-mm-dd(ddd) ") &amp; "오후 19:00"</f>
        <v>2021-04-01(목) 오후 19:00</v>
      </c>
      <c r="H69" s="241"/>
      <c r="I69" s="242"/>
      <c r="J69" s="240" t="str">
        <f>TEXT($G$1, "[$-ko-KR]yyyy-mm-dd(ddd) ") &amp; "오후 21:00"</f>
        <v>2021-04-01(목) 오후 21:00</v>
      </c>
      <c r="K69" s="241"/>
      <c r="L69" s="242"/>
      <c r="M69" s="240" t="str">
        <f>TEXT($G$1+1, "[$-ko-KR]yyyy-mm-dd(ddd) ") &amp; "오전 00:00"</f>
        <v>2021-04-02(금) 오전 00:00</v>
      </c>
      <c r="N69" s="241"/>
      <c r="O69" s="242"/>
      <c r="Q69" s="238"/>
      <c r="R69" s="238"/>
      <c r="S69" s="238"/>
    </row>
    <row r="70" spans="1:19" ht="17.25" thickBot="1">
      <c r="A70" s="262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3"/>
      <c r="R73" s="243"/>
      <c r="S73" s="24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3"/>
      <c r="R74" s="243"/>
      <c r="S74" s="24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3"/>
      <c r="R75" s="243"/>
      <c r="S75" s="24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3"/>
      <c r="R76" s="243"/>
      <c r="S76" s="24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3"/>
      <c r="R77" s="243"/>
      <c r="S77" s="24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3"/>
      <c r="R78" s="243"/>
      <c r="S78" s="24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2"/>
      <c r="R80" s="253"/>
      <c r="S80" s="25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5"/>
      <c r="R81" s="256"/>
      <c r="S81" s="25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8"/>
      <c r="R82" s="259"/>
      <c r="S82" s="26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3"/>
      <c r="R83" s="243"/>
      <c r="S83" s="24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3"/>
      <c r="R86" s="243"/>
      <c r="S86" s="24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3"/>
      <c r="R87" s="243"/>
      <c r="S87" s="24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3"/>
      <c r="R88" s="243"/>
      <c r="S88" s="24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5"/>
      <c r="R89" s="266"/>
      <c r="S89" s="26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8"/>
      <c r="R90" s="269"/>
      <c r="S90" s="270"/>
    </row>
    <row r="91" spans="1:19" ht="17.25" thickBot="1">
      <c r="A91" s="26" t="s">
        <v>267</v>
      </c>
      <c r="B91" s="274">
        <f>$B$37</f>
        <v>300000</v>
      </c>
      <c r="C91" s="275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11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61" t="s">
        <v>54</v>
      </c>
      <c r="B96" s="263" t="str">
        <f>TEXT($G$1, "[$-ko-KR]yyyy-mm-dd(ddd) ") &amp; "오전 00:00"</f>
        <v>2021-04-01(목) 오전 00:00</v>
      </c>
      <c r="C96" s="264"/>
      <c r="D96" s="240" t="str">
        <f>TEXT($G$1, "[$-ko-KR]yyyy-mm-dd(ddd) ") &amp; "오후 14:00"</f>
        <v>2021-04-01(목) 오후 14:00</v>
      </c>
      <c r="E96" s="241"/>
      <c r="F96" s="242"/>
      <c r="G96" s="240" t="str">
        <f>TEXT($G$1, "[$-ko-KR]yyyy-mm-dd(ddd) ") &amp; "오후 19:00"</f>
        <v>2021-04-01(목) 오후 19:00</v>
      </c>
      <c r="H96" s="241"/>
      <c r="I96" s="242"/>
      <c r="J96" s="240" t="str">
        <f>TEXT($G$1, "[$-ko-KR]yyyy-mm-dd(ddd) ") &amp; "오후 21:00"</f>
        <v>2021-04-01(목) 오후 21:00</v>
      </c>
      <c r="K96" s="241"/>
      <c r="L96" s="242"/>
      <c r="M96" s="240" t="str">
        <f>TEXT($G$1+1, "[$-ko-KR]yyyy-mm-dd(ddd) ") &amp; "오전 00:00"</f>
        <v>2021-04-02(금) 오전 00:00</v>
      </c>
      <c r="N96" s="241"/>
      <c r="O96" s="242"/>
      <c r="Q96" s="238"/>
      <c r="R96" s="238"/>
      <c r="S96" s="238"/>
    </row>
    <row r="97" spans="1:19" ht="17.25" thickBot="1">
      <c r="A97" s="262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3"/>
      <c r="R100" s="243"/>
      <c r="S100" s="24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3"/>
      <c r="R101" s="243"/>
      <c r="S101" s="24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3"/>
      <c r="R102" s="243"/>
      <c r="S102" s="24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3"/>
      <c r="R103" s="243"/>
      <c r="S103" s="24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3"/>
      <c r="R104" s="243"/>
      <c r="S104" s="24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3"/>
      <c r="R105" s="243"/>
      <c r="S105" s="24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2"/>
      <c r="R107" s="253"/>
      <c r="S107" s="25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5"/>
      <c r="R108" s="256"/>
      <c r="S108" s="25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8"/>
      <c r="R109" s="259"/>
      <c r="S109" s="26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3"/>
      <c r="R110" s="243"/>
      <c r="S110" s="24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3"/>
      <c r="R113" s="243"/>
      <c r="S113" s="24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3"/>
      <c r="R114" s="243"/>
      <c r="S114" s="24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3"/>
      <c r="R115" s="243"/>
      <c r="S115" s="24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5"/>
      <c r="R116" s="266"/>
      <c r="S116" s="26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8"/>
      <c r="R117" s="269"/>
      <c r="S117" s="270"/>
    </row>
    <row r="118" spans="1:19" ht="17.25" thickBot="1">
      <c r="A118" s="26" t="s">
        <v>267</v>
      </c>
      <c r="B118" s="274">
        <f>$B$37</f>
        <v>300000</v>
      </c>
      <c r="C118" s="275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11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61" t="s">
        <v>54</v>
      </c>
      <c r="B123" s="263" t="str">
        <f>TEXT($G$1, "[$-ko-KR]yyyy-mm-dd(ddd) ") &amp; "오전 00:00"</f>
        <v>2021-04-01(목) 오전 00:00</v>
      </c>
      <c r="C123" s="264"/>
      <c r="D123" s="240" t="str">
        <f>TEXT($G$1, "[$-ko-KR]yyyy-mm-dd(ddd) ") &amp; "오후 14:00"</f>
        <v>2021-04-01(목) 오후 14:00</v>
      </c>
      <c r="E123" s="241"/>
      <c r="F123" s="242"/>
      <c r="G123" s="240" t="str">
        <f>TEXT($G$1, "[$-ko-KR]yyyy-mm-dd(ddd) ") &amp; "오후 19:00"</f>
        <v>2021-04-01(목) 오후 19:00</v>
      </c>
      <c r="H123" s="241"/>
      <c r="I123" s="242"/>
      <c r="J123" s="240" t="str">
        <f>TEXT($G$1, "[$-ko-KR]yyyy-mm-dd(ddd) ") &amp; "오후 21:00"</f>
        <v>2021-04-01(목) 오후 21:00</v>
      </c>
      <c r="K123" s="241"/>
      <c r="L123" s="242"/>
      <c r="M123" s="240" t="str">
        <f>TEXT($G$1+1, "[$-ko-KR]yyyy-mm-dd(ddd) ") &amp; "오전 00:00"</f>
        <v>2021-04-02(금) 오전 00:00</v>
      </c>
      <c r="N123" s="241"/>
      <c r="O123" s="242"/>
      <c r="Q123" s="238"/>
      <c r="R123" s="238"/>
      <c r="S123" s="238"/>
    </row>
    <row r="124" spans="1:19" ht="17.25" thickBot="1">
      <c r="A124" s="262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3"/>
      <c r="R127" s="243"/>
      <c r="S127" s="24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3"/>
      <c r="R128" s="243"/>
      <c r="S128" s="24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3"/>
      <c r="R129" s="243"/>
      <c r="S129" s="24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3"/>
      <c r="R130" s="243"/>
      <c r="S130" s="24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3"/>
      <c r="R131" s="243"/>
      <c r="S131" s="24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3"/>
      <c r="R132" s="243"/>
      <c r="S132" s="24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2"/>
      <c r="R134" s="253"/>
      <c r="S134" s="25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5"/>
      <c r="R135" s="256"/>
      <c r="S135" s="25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8"/>
      <c r="R136" s="259"/>
      <c r="S136" s="26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3"/>
      <c r="R137" s="243"/>
      <c r="S137" s="24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3"/>
      <c r="R140" s="243"/>
      <c r="S140" s="24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26" t="s">
        <v>267</v>
      </c>
      <c r="B145" s="274">
        <f>$B$37</f>
        <v>300000</v>
      </c>
      <c r="C145" s="275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11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61" t="s">
        <v>54</v>
      </c>
      <c r="B150" s="263" t="str">
        <f>TEXT($G$1, "[$-ko-KR]yyyy-mm-dd(ddd) ") &amp; "오전 00:00"</f>
        <v>2021-04-01(목) 오전 00:00</v>
      </c>
      <c r="C150" s="264"/>
      <c r="D150" s="240" t="str">
        <f>TEXT($G$1, "[$-ko-KR]yyyy-mm-dd(ddd) ") &amp; "오후 14:00"</f>
        <v>2021-04-01(목) 오후 14:00</v>
      </c>
      <c r="E150" s="241"/>
      <c r="F150" s="242"/>
      <c r="G150" s="240" t="str">
        <f>TEXT($G$1, "[$-ko-KR]yyyy-mm-dd(ddd) ") &amp; "오후 19:00"</f>
        <v>2021-04-01(목) 오후 19:00</v>
      </c>
      <c r="H150" s="241"/>
      <c r="I150" s="242"/>
      <c r="J150" s="240" t="str">
        <f>TEXT($G$1, "[$-ko-KR]yyyy-mm-dd(ddd) ") &amp; "오후 21:00"</f>
        <v>2021-04-01(목) 오후 21:00</v>
      </c>
      <c r="K150" s="241"/>
      <c r="L150" s="242"/>
      <c r="M150" s="240" t="str">
        <f>TEXT($G$1+1, "[$-ko-KR]yyyy-mm-dd(ddd) ") &amp; "오전 00:00"</f>
        <v>2021-04-02(금) 오전 00:00</v>
      </c>
      <c r="N150" s="241"/>
      <c r="O150" s="242"/>
      <c r="Q150" s="238"/>
      <c r="R150" s="238"/>
      <c r="S150" s="238"/>
    </row>
    <row r="151" spans="1:19" ht="17.25" thickBot="1">
      <c r="A151" s="262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3"/>
      <c r="R154" s="243"/>
      <c r="S154" s="24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3"/>
      <c r="R155" s="243"/>
      <c r="S155" s="24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3"/>
      <c r="R156" s="243"/>
      <c r="S156" s="24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3"/>
      <c r="R157" s="243"/>
      <c r="S157" s="24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3"/>
      <c r="R158" s="243"/>
      <c r="S158" s="24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3"/>
      <c r="R159" s="243"/>
      <c r="S159" s="24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2"/>
      <c r="R161" s="253"/>
      <c r="S161" s="25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5"/>
      <c r="R162" s="256"/>
      <c r="S162" s="25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8"/>
      <c r="R163" s="259"/>
      <c r="S163" s="26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3"/>
      <c r="R164" s="243"/>
      <c r="S164" s="24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3"/>
      <c r="R167" s="243"/>
      <c r="S167" s="24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3"/>
      <c r="R168" s="243"/>
      <c r="S168" s="24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3"/>
      <c r="R169" s="243"/>
      <c r="S169" s="24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5"/>
      <c r="R170" s="266"/>
      <c r="S170" s="26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8"/>
      <c r="R171" s="269"/>
      <c r="S171" s="270"/>
    </row>
    <row r="172" spans="1:19" ht="17.25" thickBot="1">
      <c r="A172" s="26" t="s">
        <v>267</v>
      </c>
      <c r="B172" s="274">
        <f>$B$37</f>
        <v>300000</v>
      </c>
      <c r="C172" s="275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11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61" t="s">
        <v>54</v>
      </c>
      <c r="B177" s="263" t="str">
        <f>TEXT($G$1, "[$-ko-KR]yyyy-mm-dd(ddd) ") &amp; "오전 00:00"</f>
        <v>2021-04-01(목) 오전 00:00</v>
      </c>
      <c r="C177" s="264"/>
      <c r="D177" s="240" t="str">
        <f>TEXT($G$1, "[$-ko-KR]yyyy-mm-dd(ddd) ") &amp; "오후 14:00"</f>
        <v>2021-04-01(목) 오후 14:00</v>
      </c>
      <c r="E177" s="241"/>
      <c r="F177" s="242"/>
      <c r="G177" s="240" t="str">
        <f>TEXT($G$1, "[$-ko-KR]yyyy-mm-dd(ddd) ") &amp; "오후 19:00"</f>
        <v>2021-04-01(목) 오후 19:00</v>
      </c>
      <c r="H177" s="241"/>
      <c r="I177" s="242"/>
      <c r="J177" s="240" t="str">
        <f>TEXT($G$1, "[$-ko-KR]yyyy-mm-dd(ddd) ") &amp; "오후 21:00"</f>
        <v>2021-04-01(목) 오후 21:00</v>
      </c>
      <c r="K177" s="241"/>
      <c r="L177" s="242"/>
      <c r="M177" s="240" t="str">
        <f>TEXT($G$1+1, "[$-ko-KR]yyyy-mm-dd(ddd) ") &amp; "오전 00:00"</f>
        <v>2021-04-02(금) 오전 00:00</v>
      </c>
      <c r="N177" s="241"/>
      <c r="O177" s="242"/>
      <c r="Q177" s="238"/>
      <c r="R177" s="238"/>
      <c r="S177" s="238"/>
    </row>
    <row r="178" spans="1:19" ht="17.25" thickBot="1">
      <c r="A178" s="262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3"/>
      <c r="R181" s="243"/>
      <c r="S181" s="24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3"/>
      <c r="R182" s="243"/>
      <c r="S182" s="24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3"/>
      <c r="R183" s="243"/>
      <c r="S183" s="24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3"/>
      <c r="R184" s="243"/>
      <c r="S184" s="24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3"/>
      <c r="R185" s="243"/>
      <c r="S185" s="24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3"/>
      <c r="R186" s="243"/>
      <c r="S186" s="24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2"/>
      <c r="R188" s="253"/>
      <c r="S188" s="25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5"/>
      <c r="R189" s="256"/>
      <c r="S189" s="25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8"/>
      <c r="R190" s="259"/>
      <c r="S190" s="26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3"/>
      <c r="R191" s="243"/>
      <c r="S191" s="24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3"/>
      <c r="R194" s="243"/>
      <c r="S194" s="24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3"/>
      <c r="R195" s="243"/>
      <c r="S195" s="24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3"/>
      <c r="R196" s="243"/>
      <c r="S196" s="24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5"/>
      <c r="R197" s="266"/>
      <c r="S197" s="26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8"/>
      <c r="R198" s="269"/>
      <c r="S198" s="270"/>
    </row>
    <row r="199" spans="1:19" ht="17.25" thickBot="1">
      <c r="A199" s="26" t="s">
        <v>267</v>
      </c>
      <c r="B199" s="274">
        <f>$B$37</f>
        <v>300000</v>
      </c>
      <c r="C199" s="275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157">
      <formula>AND($N17 &gt; 0, ISNUMBER($N17))</formula>
    </cfRule>
    <cfRule type="expression" dxfId="2910" priority="158">
      <formula>AND($N17 = 0 * ISNUMBER($N17))</formula>
    </cfRule>
    <cfRule type="expression" dxfId="2909" priority="159">
      <formula>AND($N17 &lt; 0, ISNUMBER($N17))</formula>
    </cfRule>
  </conditionalFormatting>
  <conditionalFormatting sqref="A17:F36">
    <cfRule type="expression" dxfId="2908" priority="166">
      <formula>AND($E17 &gt; 0, ISNUMBER($E17))</formula>
    </cfRule>
    <cfRule type="expression" dxfId="2907" priority="167">
      <formula>AND($E17 = 0 * ISNUMBER($E17))</formula>
    </cfRule>
    <cfRule type="expression" dxfId="2906" priority="168">
      <formula>AND($E17 &lt; 0, ISNUMBER($E17))</formula>
    </cfRule>
  </conditionalFormatting>
  <conditionalFormatting sqref="A17:C36 G17:I36">
    <cfRule type="expression" dxfId="2905" priority="163">
      <formula>AND($H17 &gt; 0, ISNUMBER($H17))</formula>
    </cfRule>
    <cfRule type="expression" dxfId="2904" priority="164">
      <formula>AND($H17 = 0 * ISNUMBER($H17))</formula>
    </cfRule>
    <cfRule type="expression" dxfId="2903" priority="165">
      <formula>AND($H17 &lt; 0, ISNUMBER($H17))</formula>
    </cfRule>
  </conditionalFormatting>
  <conditionalFormatting sqref="A17:C36 J17:L36">
    <cfRule type="expression" dxfId="2902" priority="160">
      <formula>AND($K17 &gt; 0, ISNUMBER($K17))</formula>
    </cfRule>
    <cfRule type="expression" dxfId="2901" priority="161">
      <formula>AND($K17 = 0 * ISNUMBER($K17))</formula>
    </cfRule>
    <cfRule type="expression" dxfId="2900" priority="162">
      <formula>AND($K17 &lt; 0, ISNUMBER($K17))</formula>
    </cfRule>
  </conditionalFormatting>
  <conditionalFormatting sqref="D15:F16 E37:F37">
    <cfRule type="expression" dxfId="2899" priority="154">
      <formula>$E$37 &gt; 0</formula>
    </cfRule>
    <cfRule type="expression" dxfId="2898" priority="155">
      <formula>$E$37 = 0</formula>
    </cfRule>
    <cfRule type="expression" dxfId="2897" priority="156">
      <formula>$E$37 &lt; 0</formula>
    </cfRule>
  </conditionalFormatting>
  <conditionalFormatting sqref="G15:I16 H37:I37">
    <cfRule type="expression" dxfId="2896" priority="151">
      <formula>$H$37 &gt; 0</formula>
    </cfRule>
    <cfRule type="expression" dxfId="2895" priority="152">
      <formula>$H$37 = 0</formula>
    </cfRule>
    <cfRule type="expression" dxfId="2894" priority="153">
      <formula>$H$37 &lt; 0</formula>
    </cfRule>
  </conditionalFormatting>
  <conditionalFormatting sqref="J15:L16 K37:L37">
    <cfRule type="expression" dxfId="2893" priority="148">
      <formula>$K$37 &gt; 0</formula>
    </cfRule>
    <cfRule type="expression" dxfId="2892" priority="149">
      <formula>$K$37 = 0</formula>
    </cfRule>
    <cfRule type="expression" dxfId="2891" priority="150">
      <formula>$K$37 &lt; 0</formula>
    </cfRule>
  </conditionalFormatting>
  <conditionalFormatting sqref="M15:O16 N37:O37">
    <cfRule type="expression" dxfId="2890" priority="145">
      <formula>$N$37 &gt; 0</formula>
    </cfRule>
    <cfRule type="expression" dxfId="2889" priority="146">
      <formula>$N$37 = 0</formula>
    </cfRule>
    <cfRule type="expression" dxfId="2888" priority="147">
      <formula>$N$37 &lt; 0</formula>
    </cfRule>
  </conditionalFormatting>
  <conditionalFormatting sqref="A44:C63 M44:O63">
    <cfRule type="expression" dxfId="2887" priority="133">
      <formula>AND($N44 &gt; 0, ISNUMBER($N44))</formula>
    </cfRule>
    <cfRule type="expression" dxfId="2886" priority="134">
      <formula>AND($N44 = 0 * ISNUMBER($N44))</formula>
    </cfRule>
    <cfRule type="expression" dxfId="2885" priority="135">
      <formula>AND($N44 &lt; 0, ISNUMBER($N44))</formula>
    </cfRule>
  </conditionalFormatting>
  <conditionalFormatting sqref="A44:F63">
    <cfRule type="expression" dxfId="2884" priority="142">
      <formula>AND($E44 &gt; 0, ISNUMBER($E44))</formula>
    </cfRule>
    <cfRule type="expression" dxfId="2883" priority="143">
      <formula>AND($E44 = 0 * ISNUMBER($E44))</formula>
    </cfRule>
    <cfRule type="expression" dxfId="2882" priority="144">
      <formula>AND($E44 &lt; 0, ISNUMBER($E44))</formula>
    </cfRule>
  </conditionalFormatting>
  <conditionalFormatting sqref="A44:C63 G44:I63">
    <cfRule type="expression" dxfId="2881" priority="139">
      <formula>AND($H44 &gt; 0, ISNUMBER($H44))</formula>
    </cfRule>
    <cfRule type="expression" dxfId="2880" priority="140">
      <formula>AND($H44 = 0 * ISNUMBER($H44))</formula>
    </cfRule>
    <cfRule type="expression" dxfId="2879" priority="141">
      <formula>AND($H44 &lt; 0, ISNUMBER($H44))</formula>
    </cfRule>
  </conditionalFormatting>
  <conditionalFormatting sqref="A44:C63 J44:L63">
    <cfRule type="expression" dxfId="2878" priority="136">
      <formula>AND($K44 &gt; 0, ISNUMBER($K44))</formula>
    </cfRule>
    <cfRule type="expression" dxfId="2877" priority="137">
      <formula>AND($K44 = 0 * ISNUMBER($K44))</formula>
    </cfRule>
    <cfRule type="expression" dxfId="2876" priority="138">
      <formula>AND($K44 &lt; 0, ISNUMBER($K44))</formula>
    </cfRule>
  </conditionalFormatting>
  <conditionalFormatting sqref="D42:F43 E64:F64">
    <cfRule type="expression" dxfId="2875" priority="130">
      <formula>$E$64 &gt; 0</formula>
    </cfRule>
    <cfRule type="expression" dxfId="2874" priority="131">
      <formula>$E$64 = 0</formula>
    </cfRule>
    <cfRule type="expression" dxfId="2873" priority="132">
      <formula>$E$64 &lt; 0</formula>
    </cfRule>
  </conditionalFormatting>
  <conditionalFormatting sqref="G42:I43 H64:I64">
    <cfRule type="expression" dxfId="2872" priority="127">
      <formula>$H$64 &gt; 0</formula>
    </cfRule>
    <cfRule type="expression" dxfId="2871" priority="128">
      <formula>$H$64 = 0</formula>
    </cfRule>
    <cfRule type="expression" dxfId="2870" priority="129">
      <formula>$H$64 &lt; 0</formula>
    </cfRule>
  </conditionalFormatting>
  <conditionalFormatting sqref="J42:L43 K64:L64">
    <cfRule type="expression" dxfId="2869" priority="124">
      <formula>$K$64 &gt; 0</formula>
    </cfRule>
    <cfRule type="expression" dxfId="2868" priority="125">
      <formula>$K$64 = 0</formula>
    </cfRule>
    <cfRule type="expression" dxfId="2867" priority="126">
      <formula>$K$64 &lt; 0</formula>
    </cfRule>
  </conditionalFormatting>
  <conditionalFormatting sqref="M42:O43 N64:O64">
    <cfRule type="expression" dxfId="2866" priority="121">
      <formula>$N$64 &gt; 0</formula>
    </cfRule>
    <cfRule type="expression" dxfId="2865" priority="122">
      <formula>$N$64 = 0</formula>
    </cfRule>
    <cfRule type="expression" dxfId="2864" priority="123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44501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16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2021-11-01(월) 오전 00:00</v>
      </c>
      <c r="C15" s="284"/>
      <c r="D15" s="240" t="str">
        <f>TEXT($G$1, "[$-ko-KR]yyyy-mm-dd(ddd) ") &amp; "오후 14:00"</f>
        <v>2021-11-01(월) 오후 14:00</v>
      </c>
      <c r="E15" s="241"/>
      <c r="F15" s="242"/>
      <c r="G15" s="240" t="str">
        <f>TEXT($G$1, "[$-ko-KR]yyyy-mm-dd(ddd) ") &amp; "오후 19:00"</f>
        <v>2021-11-01(월) 오후 19:00</v>
      </c>
      <c r="H15" s="241"/>
      <c r="I15" s="242"/>
      <c r="J15" s="240" t="str">
        <f>TEXT($G$1, "[$-ko-KR]yyyy-mm-dd(ddd) ") &amp; "오후 21:00"</f>
        <v>2021-11-01(월) 오후 21:00</v>
      </c>
      <c r="K15" s="241"/>
      <c r="L15" s="242"/>
      <c r="M15" s="240" t="str">
        <f>TEXT($G$1+1, "[$-ko-KR]yyyy-mm-dd(ddd) ") &amp; "오전 00:00"</f>
        <v>2021-11-02(화)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16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2021-11-01(월) 오전 00:00</v>
      </c>
      <c r="C42" s="281"/>
      <c r="D42" s="240" t="str">
        <f>TEXT($G$1, "[$-ko-KR]yyyy-mm-dd(ddd) ") &amp; "오후 14:00"</f>
        <v>2021-11-01(월) 오후 14:00</v>
      </c>
      <c r="E42" s="241"/>
      <c r="F42" s="242"/>
      <c r="G42" s="240" t="str">
        <f>TEXT($G$1, "[$-ko-KR]yyyy-mm-dd(ddd) ") &amp; "오후 19:00"</f>
        <v>2021-11-01(월) 오후 19:00</v>
      </c>
      <c r="H42" s="241"/>
      <c r="I42" s="242"/>
      <c r="J42" s="240" t="str">
        <f>TEXT($G$1, "[$-ko-KR]yyyy-mm-dd(ddd) ") &amp; "오후 21:00"</f>
        <v>2021-11-01(월) 오후 21:00</v>
      </c>
      <c r="K42" s="241"/>
      <c r="L42" s="242"/>
      <c r="M42" s="240" t="str">
        <f>TEXT($G$1+1, "[$-ko-KR]yyyy-mm-dd(ddd) ") &amp; "오전 00:00"</f>
        <v>2021-11-02(화)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3"/>
      <c r="R46" s="243"/>
      <c r="S46" s="24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3"/>
      <c r="R47" s="243"/>
      <c r="S47" s="24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3"/>
      <c r="R48" s="243"/>
      <c r="S48" s="24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3"/>
      <c r="R49" s="243"/>
      <c r="S49" s="24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3"/>
      <c r="R50" s="243"/>
      <c r="S50" s="24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3"/>
      <c r="R51" s="243"/>
      <c r="S51" s="24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2"/>
      <c r="R53" s="253"/>
      <c r="S53" s="25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5"/>
      <c r="R54" s="256"/>
      <c r="S54" s="25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8"/>
      <c r="R55" s="259"/>
      <c r="S55" s="26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3"/>
      <c r="R56" s="243"/>
      <c r="S56" s="24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3"/>
      <c r="R59" s="243"/>
      <c r="S59" s="24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16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2021-11-01(월) 오전 00:00</v>
      </c>
      <c r="C69" s="281"/>
      <c r="D69" s="240" t="str">
        <f>TEXT($G$1, "[$-ko-KR]yyyy-mm-dd(ddd) ") &amp; "오후 14:00"</f>
        <v>2021-11-01(월) 오후 14:00</v>
      </c>
      <c r="E69" s="241"/>
      <c r="F69" s="242"/>
      <c r="G69" s="240" t="str">
        <f>TEXT($G$1, "[$-ko-KR]yyyy-mm-dd(ddd) ") &amp; "오후 19:00"</f>
        <v>2021-11-01(월) 오후 19:00</v>
      </c>
      <c r="H69" s="241"/>
      <c r="I69" s="242"/>
      <c r="J69" s="240" t="str">
        <f>TEXT($G$1, "[$-ko-KR]yyyy-mm-dd(ddd) ") &amp; "오후 21:00"</f>
        <v>2021-11-01(월) 오후 21:00</v>
      </c>
      <c r="K69" s="241"/>
      <c r="L69" s="242"/>
      <c r="M69" s="240" t="str">
        <f>TEXT($G$1+1, "[$-ko-KR]yyyy-mm-dd(ddd) ") &amp; "오전 00:00"</f>
        <v>2021-11-02(화)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3"/>
      <c r="R73" s="243"/>
      <c r="S73" s="24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3"/>
      <c r="R74" s="243"/>
      <c r="S74" s="24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3"/>
      <c r="R75" s="243"/>
      <c r="S75" s="24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3"/>
      <c r="R76" s="243"/>
      <c r="S76" s="24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3"/>
      <c r="R77" s="243"/>
      <c r="S77" s="24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3"/>
      <c r="R78" s="243"/>
      <c r="S78" s="24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2"/>
      <c r="R80" s="253"/>
      <c r="S80" s="25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5"/>
      <c r="R81" s="256"/>
      <c r="S81" s="25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8"/>
      <c r="R82" s="259"/>
      <c r="S82" s="26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3"/>
      <c r="R83" s="243"/>
      <c r="S83" s="24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3"/>
      <c r="R86" s="243"/>
      <c r="S86" s="24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3"/>
      <c r="R87" s="243"/>
      <c r="S87" s="24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3"/>
      <c r="R88" s="243"/>
      <c r="S88" s="24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5"/>
      <c r="R89" s="266"/>
      <c r="S89" s="26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16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2021-11-01(월) 오전 00:00</v>
      </c>
      <c r="C96" s="281"/>
      <c r="D96" s="240" t="str">
        <f>TEXT($G$1, "[$-ko-KR]yyyy-mm-dd(ddd) ") &amp; "오후 14:00"</f>
        <v>2021-11-01(월) 오후 14:00</v>
      </c>
      <c r="E96" s="241"/>
      <c r="F96" s="242"/>
      <c r="G96" s="240" t="str">
        <f>TEXT($G$1, "[$-ko-KR]yyyy-mm-dd(ddd) ") &amp; "오후 19:00"</f>
        <v>2021-11-01(월) 오후 19:00</v>
      </c>
      <c r="H96" s="241"/>
      <c r="I96" s="242"/>
      <c r="J96" s="240" t="str">
        <f>TEXT($G$1, "[$-ko-KR]yyyy-mm-dd(ddd) ") &amp; "오후 21:00"</f>
        <v>2021-11-01(월) 오후 21:00</v>
      </c>
      <c r="K96" s="241"/>
      <c r="L96" s="242"/>
      <c r="M96" s="240" t="str">
        <f>TEXT($G$1+1, "[$-ko-KR]yyyy-mm-dd(ddd) ") &amp; "오전 00:00"</f>
        <v>2021-11-02(화)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3"/>
      <c r="R100" s="243"/>
      <c r="S100" s="24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3"/>
      <c r="R101" s="243"/>
      <c r="S101" s="24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3"/>
      <c r="R102" s="243"/>
      <c r="S102" s="24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3"/>
      <c r="R103" s="243"/>
      <c r="S103" s="24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3"/>
      <c r="R104" s="243"/>
      <c r="S104" s="24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3"/>
      <c r="R105" s="243"/>
      <c r="S105" s="24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2"/>
      <c r="R107" s="253"/>
      <c r="S107" s="25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5"/>
      <c r="R108" s="256"/>
      <c r="S108" s="25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8"/>
      <c r="R109" s="259"/>
      <c r="S109" s="26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3"/>
      <c r="R110" s="243"/>
      <c r="S110" s="24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3"/>
      <c r="R113" s="243"/>
      <c r="S113" s="24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3"/>
      <c r="R114" s="243"/>
      <c r="S114" s="24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3"/>
      <c r="R115" s="243"/>
      <c r="S115" s="24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5"/>
      <c r="R116" s="266"/>
      <c r="S116" s="26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16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2021-11-01(월) 오전 00:00</v>
      </c>
      <c r="C123" s="281"/>
      <c r="D123" s="240" t="str">
        <f>TEXT($G$1, "[$-ko-KR]yyyy-mm-dd(ddd) ") &amp; "오후 14:00"</f>
        <v>2021-11-01(월) 오후 14:00</v>
      </c>
      <c r="E123" s="241"/>
      <c r="F123" s="242"/>
      <c r="G123" s="240" t="str">
        <f>TEXT($G$1, "[$-ko-KR]yyyy-mm-dd(ddd) ") &amp; "오후 19:00"</f>
        <v>2021-11-01(월) 오후 19:00</v>
      </c>
      <c r="H123" s="241"/>
      <c r="I123" s="242"/>
      <c r="J123" s="240" t="str">
        <f>TEXT($G$1, "[$-ko-KR]yyyy-mm-dd(ddd) ") &amp; "오후 21:00"</f>
        <v>2021-11-01(월) 오후 21:00</v>
      </c>
      <c r="K123" s="241"/>
      <c r="L123" s="242"/>
      <c r="M123" s="240" t="str">
        <f>TEXT($G$1+1, "[$-ko-KR]yyyy-mm-dd(ddd) ") &amp; "오전 00:00"</f>
        <v>2021-11-02(화)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3"/>
      <c r="R127" s="243"/>
      <c r="S127" s="24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3"/>
      <c r="R128" s="243"/>
      <c r="S128" s="24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3"/>
      <c r="R129" s="243"/>
      <c r="S129" s="24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3"/>
      <c r="R130" s="243"/>
      <c r="S130" s="24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3"/>
      <c r="R131" s="243"/>
      <c r="S131" s="24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3"/>
      <c r="R132" s="243"/>
      <c r="S132" s="24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2"/>
      <c r="R134" s="253"/>
      <c r="S134" s="25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5"/>
      <c r="R135" s="256"/>
      <c r="S135" s="25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8"/>
      <c r="R136" s="259"/>
      <c r="S136" s="26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3"/>
      <c r="R137" s="243"/>
      <c r="S137" s="24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3"/>
      <c r="R140" s="243"/>
      <c r="S140" s="24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16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2021-11-01(월) 오전 00:00</v>
      </c>
      <c r="C150" s="281"/>
      <c r="D150" s="240" t="str">
        <f>TEXT($G$1, "[$-ko-KR]yyyy-mm-dd(ddd) ") &amp; "오후 14:00"</f>
        <v>2021-11-01(월) 오후 14:00</v>
      </c>
      <c r="E150" s="241"/>
      <c r="F150" s="242"/>
      <c r="G150" s="240" t="str">
        <f>TEXT($G$1, "[$-ko-KR]yyyy-mm-dd(ddd) ") &amp; "오후 19:00"</f>
        <v>2021-11-01(월) 오후 19:00</v>
      </c>
      <c r="H150" s="241"/>
      <c r="I150" s="242"/>
      <c r="J150" s="240" t="str">
        <f>TEXT($G$1, "[$-ko-KR]yyyy-mm-dd(ddd) ") &amp; "오후 21:00"</f>
        <v>2021-11-01(월) 오후 21:00</v>
      </c>
      <c r="K150" s="241"/>
      <c r="L150" s="242"/>
      <c r="M150" s="240" t="str">
        <f>TEXT($G$1+1, "[$-ko-KR]yyyy-mm-dd(ddd) ") &amp; "오전 00:00"</f>
        <v>2021-11-02(화)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3"/>
      <c r="R154" s="243"/>
      <c r="S154" s="24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3"/>
      <c r="R155" s="243"/>
      <c r="S155" s="24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3"/>
      <c r="R156" s="243"/>
      <c r="S156" s="24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3"/>
      <c r="R157" s="243"/>
      <c r="S157" s="24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3"/>
      <c r="R158" s="243"/>
      <c r="S158" s="24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3"/>
      <c r="R159" s="243"/>
      <c r="S159" s="24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2"/>
      <c r="R161" s="253"/>
      <c r="S161" s="25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5"/>
      <c r="R162" s="256"/>
      <c r="S162" s="25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8"/>
      <c r="R163" s="259"/>
      <c r="S163" s="26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3"/>
      <c r="R164" s="243"/>
      <c r="S164" s="24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3"/>
      <c r="R167" s="243"/>
      <c r="S167" s="24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3"/>
      <c r="R168" s="243"/>
      <c r="S168" s="24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3"/>
      <c r="R169" s="243"/>
      <c r="S169" s="24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5"/>
      <c r="R170" s="266"/>
      <c r="S170" s="26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16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2021-11-01(월) 오전 00:00</v>
      </c>
      <c r="C177" s="281"/>
      <c r="D177" s="240" t="str">
        <f>TEXT($G$1, "[$-ko-KR]yyyy-mm-dd(ddd) ") &amp; "오후 14:00"</f>
        <v>2021-11-01(월) 오후 14:00</v>
      </c>
      <c r="E177" s="241"/>
      <c r="F177" s="242"/>
      <c r="G177" s="240" t="str">
        <f>TEXT($G$1, "[$-ko-KR]yyyy-mm-dd(ddd) ") &amp; "오후 19:00"</f>
        <v>2021-11-01(월) 오후 19:00</v>
      </c>
      <c r="H177" s="241"/>
      <c r="I177" s="242"/>
      <c r="J177" s="240" t="str">
        <f>TEXT($G$1, "[$-ko-KR]yyyy-mm-dd(ddd) ") &amp; "오후 21:00"</f>
        <v>2021-11-01(월) 오후 21:00</v>
      </c>
      <c r="K177" s="241"/>
      <c r="L177" s="242"/>
      <c r="M177" s="240" t="str">
        <f>TEXT($G$1+1, "[$-ko-KR]yyyy-mm-dd(ddd) ") &amp; "오전 00:00"</f>
        <v>2021-11-02(화)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3"/>
      <c r="R181" s="243"/>
      <c r="S181" s="24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3"/>
      <c r="R182" s="243"/>
      <c r="S182" s="24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3"/>
      <c r="R183" s="243"/>
      <c r="S183" s="24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3"/>
      <c r="R184" s="243"/>
      <c r="S184" s="24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3"/>
      <c r="R185" s="243"/>
      <c r="S185" s="24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3"/>
      <c r="R186" s="243"/>
      <c r="S186" s="24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2"/>
      <c r="R188" s="253"/>
      <c r="S188" s="25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5"/>
      <c r="R189" s="256"/>
      <c r="S189" s="25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8"/>
      <c r="R190" s="259"/>
      <c r="S190" s="26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3"/>
      <c r="R191" s="243"/>
      <c r="S191" s="24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3"/>
      <c r="R194" s="243"/>
      <c r="S194" s="24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3"/>
      <c r="R195" s="243"/>
      <c r="S195" s="24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3"/>
      <c r="R196" s="243"/>
      <c r="S196" s="24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5"/>
      <c r="R197" s="266"/>
      <c r="S197" s="26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71"/>
      <c r="R199" s="272"/>
      <c r="S199" s="27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7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289">
      <formula>AND($N17 &gt; 0, ISNUMBER($N17))</formula>
    </cfRule>
    <cfRule type="expression" dxfId="2732" priority="290">
      <formula>AND($N17 = 0 * ISNUMBER($N17))</formula>
    </cfRule>
    <cfRule type="expression" dxfId="2731" priority="291">
      <formula>AND($N17 &lt; 0, ISNUMBER($N17))</formula>
    </cfRule>
  </conditionalFormatting>
  <conditionalFormatting sqref="A17:C36 D17:F36">
    <cfRule type="expression" dxfId="2730" priority="298">
      <formula>AND($E17 &gt; 0, ISNUMBER($E17))</formula>
    </cfRule>
    <cfRule type="expression" dxfId="2729" priority="299">
      <formula>AND($E17 = 0 * ISNUMBER($E17))</formula>
    </cfRule>
    <cfRule type="expression" dxfId="2728" priority="300">
      <formula>AND($E17 &lt; 0, ISNUMBER($E17))</formula>
    </cfRule>
  </conditionalFormatting>
  <conditionalFormatting sqref="A17:C36 G17:I36">
    <cfRule type="expression" dxfId="2727" priority="295">
      <formula>AND($H17 &gt; 0, ISNUMBER($H17))</formula>
    </cfRule>
    <cfRule type="expression" dxfId="2726" priority="296">
      <formula>AND($H17 = 0 * ISNUMBER($H17))</formula>
    </cfRule>
    <cfRule type="expression" dxfId="2725" priority="297">
      <formula>AND($H17 &lt; 0, ISNUMBER($H17))</formula>
    </cfRule>
  </conditionalFormatting>
  <conditionalFormatting sqref="A17:C36 J17:L36">
    <cfRule type="expression" dxfId="2724" priority="292">
      <formula>AND($K17 &gt; 0, ISNUMBER($K17))</formula>
    </cfRule>
    <cfRule type="expression" dxfId="2723" priority="293">
      <formula>AND($K17 = 0 * ISNUMBER($K17))</formula>
    </cfRule>
    <cfRule type="expression" dxfId="2722" priority="294">
      <formula>AND($K17 &lt; 0, ISNUMBER($K17))</formula>
    </cfRule>
  </conditionalFormatting>
  <conditionalFormatting sqref="D15:F16 E37:F37">
    <cfRule type="expression" dxfId="2721" priority="286">
      <formula>$E$37 &gt; 0</formula>
    </cfRule>
    <cfRule type="expression" dxfId="2720" priority="287">
      <formula>$E$37 = 0</formula>
    </cfRule>
    <cfRule type="expression" dxfId="2719" priority="288">
      <formula>$E$37 &lt; 0</formula>
    </cfRule>
  </conditionalFormatting>
  <conditionalFormatting sqref="G15:I16 H37:I37">
    <cfRule type="expression" dxfId="2718" priority="283">
      <formula>$H$37 &gt; 0</formula>
    </cfRule>
    <cfRule type="expression" dxfId="2717" priority="284">
      <formula>$H$37 = 0</formula>
    </cfRule>
    <cfRule type="expression" dxfId="2716" priority="285">
      <formula>$H$37 &lt; 0</formula>
    </cfRule>
  </conditionalFormatting>
  <conditionalFormatting sqref="J15:L16 K37:L37">
    <cfRule type="expression" dxfId="2715" priority="280">
      <formula>$K$37 &gt; 0</formula>
    </cfRule>
    <cfRule type="expression" dxfId="2714" priority="281">
      <formula>$K$37 = 0</formula>
    </cfRule>
    <cfRule type="expression" dxfId="2713" priority="282">
      <formula>$K$37 &lt; 0</formula>
    </cfRule>
  </conditionalFormatting>
  <conditionalFormatting sqref="M15:O16 N37:O37">
    <cfRule type="expression" dxfId="2712" priority="277">
      <formula>$N$37 &gt; 0</formula>
    </cfRule>
    <cfRule type="expression" dxfId="2711" priority="278">
      <formula>$N$37 = 0</formula>
    </cfRule>
    <cfRule type="expression" dxfId="2710" priority="279">
      <formula>$N$37 &lt; 0</formula>
    </cfRule>
  </conditionalFormatting>
  <conditionalFormatting sqref="A44:C63 M44:O63">
    <cfRule type="expression" dxfId="2709" priority="265">
      <formula>AND($N44 &gt; 0, ISNUMBER($N44))</formula>
    </cfRule>
    <cfRule type="expression" dxfId="2708" priority="266">
      <formula>AND($N44 = 0 * ISNUMBER($N44))</formula>
    </cfRule>
    <cfRule type="expression" dxfId="2707" priority="267">
      <formula>AND($N44 &lt; 0, ISNUMBER($N44))</formula>
    </cfRule>
  </conditionalFormatting>
  <conditionalFormatting sqref="A44:F63">
    <cfRule type="expression" dxfId="2706" priority="274">
      <formula>AND($E44 &gt; 0, ISNUMBER($E44))</formula>
    </cfRule>
    <cfRule type="expression" dxfId="2705" priority="275">
      <formula>AND($E44 = 0 * ISNUMBER($E44))</formula>
    </cfRule>
    <cfRule type="expression" dxfId="2704" priority="276">
      <formula>AND($E44 &lt; 0, ISNUMBER($E44))</formula>
    </cfRule>
  </conditionalFormatting>
  <conditionalFormatting sqref="A44:C63 G44:I63">
    <cfRule type="expression" dxfId="2703" priority="271">
      <formula>AND($H44 &gt; 0, ISNUMBER($H44))</formula>
    </cfRule>
    <cfRule type="expression" dxfId="2702" priority="272">
      <formula>AND($H44 = 0 * ISNUMBER($H44))</formula>
    </cfRule>
    <cfRule type="expression" dxfId="2701" priority="273">
      <formula>AND($H44 &lt; 0, ISNUMBER($H44))</formula>
    </cfRule>
  </conditionalFormatting>
  <conditionalFormatting sqref="A44:C63 J44:L63">
    <cfRule type="expression" dxfId="2700" priority="268">
      <formula>AND($K44 &gt; 0, ISNUMBER($K44))</formula>
    </cfRule>
    <cfRule type="expression" dxfId="2699" priority="269">
      <formula>AND($K44 = 0 * ISNUMBER($K44))</formula>
    </cfRule>
    <cfRule type="expression" dxfId="2698" priority="270">
      <formula>AND($K44 &lt; 0, ISNUMBER($K44))</formula>
    </cfRule>
  </conditionalFormatting>
  <conditionalFormatting sqref="D42:F43 E64:F64">
    <cfRule type="expression" dxfId="2697" priority="262">
      <formula>$E$64 &gt; 0</formula>
    </cfRule>
    <cfRule type="expression" dxfId="2696" priority="263">
      <formula>$E$64 = 0</formula>
    </cfRule>
    <cfRule type="expression" dxfId="2695" priority="264">
      <formula>$E$64 &lt; 0</formula>
    </cfRule>
  </conditionalFormatting>
  <conditionalFormatting sqref="G42:I43 H64:I64">
    <cfRule type="expression" dxfId="2694" priority="259">
      <formula>$H$64 &gt; 0</formula>
    </cfRule>
    <cfRule type="expression" dxfId="2693" priority="260">
      <formula>$H$64 = 0</formula>
    </cfRule>
    <cfRule type="expression" dxfId="2692" priority="261">
      <formula>$H$64 &lt; 0</formula>
    </cfRule>
  </conditionalFormatting>
  <conditionalFormatting sqref="J42:L43 K64:L64">
    <cfRule type="expression" dxfId="2691" priority="256">
      <formula>$K$64 &gt; 0</formula>
    </cfRule>
    <cfRule type="expression" dxfId="2690" priority="257">
      <formula>$K$64 = 0</formula>
    </cfRule>
    <cfRule type="expression" dxfId="2689" priority="258">
      <formula>$K$64 &lt; 0</formula>
    </cfRule>
  </conditionalFormatting>
  <conditionalFormatting sqref="M42:O43 N64:O64">
    <cfRule type="expression" dxfId="2688" priority="253">
      <formula>$N$64 &gt; 0</formula>
    </cfRule>
    <cfRule type="expression" dxfId="2687" priority="254">
      <formula>$N$64 = 0</formula>
    </cfRule>
    <cfRule type="expression" dxfId="2686" priority="255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114</v>
      </c>
      <c r="B2" s="11" t="s">
        <v>115</v>
      </c>
      <c r="C2" s="95">
        <v>489</v>
      </c>
      <c r="D2" s="92">
        <v>0.1164383562</v>
      </c>
      <c r="E2" s="93">
        <v>155788983.94814816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3560</v>
      </c>
      <c r="D3" s="92">
        <v>0.1125</v>
      </c>
      <c r="E3" s="93">
        <v>202295798.63850558</v>
      </c>
      <c r="F3" s="35"/>
      <c r="G3" s="278" t="s">
        <v>257</v>
      </c>
      <c r="H3" s="290" t="s">
        <v>340</v>
      </c>
      <c r="I3" s="290"/>
      <c r="K3" s="217" t="s">
        <v>34</v>
      </c>
      <c r="L3" s="218"/>
      <c r="M3" s="218"/>
      <c r="N3" s="219"/>
      <c r="O3" s="217" t="s">
        <v>259</v>
      </c>
      <c r="P3" s="218"/>
      <c r="Q3" s="218"/>
      <c r="R3" s="219"/>
    </row>
    <row r="4" spans="1:18" ht="17.25" thickBot="1">
      <c r="A4" s="40" t="s">
        <v>156</v>
      </c>
      <c r="B4" s="11" t="s">
        <v>157</v>
      </c>
      <c r="C4" s="95">
        <v>2110</v>
      </c>
      <c r="D4" s="92">
        <v>6.8354430399999999E-2</v>
      </c>
      <c r="E4" s="93">
        <v>50879122.827238217</v>
      </c>
      <c r="F4" s="35"/>
      <c r="G4" s="279"/>
      <c r="H4" s="291"/>
      <c r="I4" s="291"/>
      <c r="K4" s="282" t="s">
        <v>54</v>
      </c>
      <c r="L4" s="294">
        <f ca="1">NOW()</f>
        <v>44513.940333680555</v>
      </c>
      <c r="M4" s="295"/>
      <c r="N4" s="296"/>
      <c r="O4" s="285" t="s">
        <v>54</v>
      </c>
      <c r="P4" s="294">
        <f ca="1">NOW()</f>
        <v>44513.940333680555</v>
      </c>
      <c r="Q4" s="295"/>
      <c r="R4" s="296"/>
    </row>
    <row r="5" spans="1:18" ht="17.25" thickBot="1">
      <c r="A5" s="40" t="s">
        <v>142</v>
      </c>
      <c r="B5" s="11" t="s">
        <v>143</v>
      </c>
      <c r="C5" s="95">
        <v>3085</v>
      </c>
      <c r="D5" s="92">
        <v>5.8319039500000003E-2</v>
      </c>
      <c r="E5" s="93">
        <v>9250510.4332597107</v>
      </c>
      <c r="F5" s="35"/>
      <c r="K5" s="279"/>
      <c r="L5" s="36" t="s">
        <v>57</v>
      </c>
      <c r="M5" s="73" t="s">
        <v>58</v>
      </c>
      <c r="N5" s="69" t="s">
        <v>261</v>
      </c>
      <c r="O5" s="279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230</v>
      </c>
      <c r="B6" s="11" t="s">
        <v>231</v>
      </c>
      <c r="C6" s="95">
        <v>87.3</v>
      </c>
      <c r="D6" s="92">
        <v>5.1807228900000002E-2</v>
      </c>
      <c r="E6" s="93">
        <v>456161045.81575227</v>
      </c>
      <c r="F6" s="35"/>
      <c r="G6" s="217" t="s">
        <v>52</v>
      </c>
      <c r="H6" s="218"/>
      <c r="I6" s="21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크립토닷컴체인</v>
      </c>
      <c r="P6" s="38">
        <f t="shared" ref="P6:P25" si="2">_xlfn.IFNA(VLOOKUP(O6, $B$2:$D$200, 2, FALSE), "")</f>
        <v>489</v>
      </c>
      <c r="Q6" s="76">
        <f t="shared" ref="Q6:Q25" si="3">_xlfn.IFNA(VLOOKUP(O6, $B$2:$D$200, 3, FALSE), "")</f>
        <v>0.1164383562</v>
      </c>
      <c r="R6" s="85">
        <f>_xlfn.IFNA(VLOOKUP(O6, $B$2:$E$200, 4, FALSE), "")</f>
        <v>155788983.94814816</v>
      </c>
    </row>
    <row r="7" spans="1:18">
      <c r="A7" s="40" t="s">
        <v>220</v>
      </c>
      <c r="B7" s="11" t="s">
        <v>221</v>
      </c>
      <c r="C7" s="95">
        <v>4800</v>
      </c>
      <c r="D7" s="92">
        <v>4.0086673900000001E-2</v>
      </c>
      <c r="E7" s="93">
        <v>13250088.475559941</v>
      </c>
      <c r="F7" s="35"/>
      <c r="G7" s="226" t="s">
        <v>36</v>
      </c>
      <c r="H7" s="227"/>
      <c r="I7" s="22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3560</v>
      </c>
      <c r="Q7" s="77">
        <f t="shared" si="3"/>
        <v>0.1125</v>
      </c>
      <c r="R7" s="86">
        <f t="shared" ref="R7:R25" si="5">_xlfn.IFNA(VLOOKUP(O7, $B$2:$E$200, 4, FALSE), "")</f>
        <v>202295798.63850558</v>
      </c>
    </row>
    <row r="8" spans="1:18" ht="17.25" thickBot="1">
      <c r="A8" s="40" t="s">
        <v>196</v>
      </c>
      <c r="B8" s="11" t="s">
        <v>197</v>
      </c>
      <c r="C8" s="95">
        <v>211</v>
      </c>
      <c r="D8" s="92">
        <v>3.9408867E-2</v>
      </c>
      <c r="E8" s="93">
        <v>23684326.526308808</v>
      </c>
      <c r="F8" s="35"/>
      <c r="G8" s="232"/>
      <c r="H8" s="233"/>
      <c r="I8" s="23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스토리지</v>
      </c>
      <c r="P8" s="39">
        <f t="shared" si="2"/>
        <v>2110</v>
      </c>
      <c r="Q8" s="77">
        <f t="shared" si="3"/>
        <v>6.8354430399999999E-2</v>
      </c>
      <c r="R8" s="86">
        <f t="shared" si="5"/>
        <v>50879122.827238217</v>
      </c>
    </row>
    <row r="9" spans="1:18" ht="17.25" thickBot="1">
      <c r="A9" s="40" t="s">
        <v>148</v>
      </c>
      <c r="B9" s="11" t="s">
        <v>149</v>
      </c>
      <c r="C9" s="95">
        <v>136</v>
      </c>
      <c r="D9" s="92">
        <v>3.8167938899999997E-2</v>
      </c>
      <c r="E9" s="93">
        <v>250741496.11411703</v>
      </c>
      <c r="F9" s="35"/>
      <c r="G9" s="9" t="s">
        <v>38</v>
      </c>
      <c r="H9" s="218" t="s">
        <v>37</v>
      </c>
      <c r="I9" s="21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스와이프</v>
      </c>
      <c r="P9" s="39">
        <f t="shared" si="2"/>
        <v>3085</v>
      </c>
      <c r="Q9" s="77">
        <f t="shared" si="3"/>
        <v>5.8319039500000003E-2</v>
      </c>
      <c r="R9" s="86">
        <f t="shared" si="5"/>
        <v>9250510.4332597107</v>
      </c>
    </row>
    <row r="10" spans="1:18">
      <c r="A10" s="40" t="s">
        <v>104</v>
      </c>
      <c r="B10" s="11" t="s">
        <v>105</v>
      </c>
      <c r="C10" s="95">
        <v>2765</v>
      </c>
      <c r="D10" s="92">
        <v>3.1716417900000002E-2</v>
      </c>
      <c r="E10" s="93">
        <v>15110503.028244721</v>
      </c>
      <c r="F10" s="35"/>
      <c r="G10" s="292">
        <f>_xlfn.IFNA(VLOOKUP(G7, $B$2:$D$200, 3, FALSE), "-")</f>
        <v>-7.2027122000000001E-3</v>
      </c>
      <c r="H10" s="286">
        <f>_xlfn.IFNA(VLOOKUP(G7, $B$2:$D$200, 2, FALSE), "-")</f>
        <v>77602000</v>
      </c>
      <c r="I10" s="28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썸씽</v>
      </c>
      <c r="P10" s="39">
        <f t="shared" si="2"/>
        <v>87.3</v>
      </c>
      <c r="Q10" s="77">
        <f t="shared" si="3"/>
        <v>5.1807228900000002E-2</v>
      </c>
      <c r="R10" s="90">
        <f t="shared" si="5"/>
        <v>456161045.81575227</v>
      </c>
    </row>
    <row r="11" spans="1:18" ht="17.25" thickBot="1">
      <c r="A11" s="40" t="s">
        <v>172</v>
      </c>
      <c r="B11" s="11" t="s">
        <v>173</v>
      </c>
      <c r="C11" s="95">
        <v>1610</v>
      </c>
      <c r="D11" s="92">
        <v>2.87539936E-2</v>
      </c>
      <c r="E11" s="93">
        <v>3837768.6658687601</v>
      </c>
      <c r="F11" s="35"/>
      <c r="G11" s="293"/>
      <c r="H11" s="288"/>
      <c r="I11" s="28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리스크</v>
      </c>
      <c r="P11" s="45">
        <f t="shared" si="2"/>
        <v>4800</v>
      </c>
      <c r="Q11" s="80">
        <f t="shared" si="3"/>
        <v>4.0086673900000001E-2</v>
      </c>
      <c r="R11" s="99">
        <f t="shared" si="5"/>
        <v>13250088.475559941</v>
      </c>
    </row>
    <row r="12" spans="1:18" ht="17.25" thickBot="1">
      <c r="A12" s="40" t="s">
        <v>236</v>
      </c>
      <c r="B12" s="11" t="s">
        <v>237</v>
      </c>
      <c r="C12" s="95">
        <v>150</v>
      </c>
      <c r="D12" s="92">
        <v>2.73972603E-2</v>
      </c>
      <c r="E12" s="93">
        <v>58665861.76129315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피르마체인</v>
      </c>
      <c r="P12" s="39">
        <f t="shared" si="2"/>
        <v>211</v>
      </c>
      <c r="Q12" s="77">
        <f t="shared" si="3"/>
        <v>3.9408867E-2</v>
      </c>
      <c r="R12" s="86">
        <f t="shared" si="5"/>
        <v>23684326.526308808</v>
      </c>
    </row>
    <row r="13" spans="1:18" ht="17.25" thickBot="1">
      <c r="A13" s="40" t="s">
        <v>164</v>
      </c>
      <c r="B13" s="11" t="s">
        <v>165</v>
      </c>
      <c r="C13" s="95">
        <v>2900</v>
      </c>
      <c r="D13" s="92">
        <v>2.65486726E-2</v>
      </c>
      <c r="E13" s="93">
        <v>33085611.909485951</v>
      </c>
      <c r="F13" s="35"/>
      <c r="G13" s="217" t="s">
        <v>69</v>
      </c>
      <c r="H13" s="218"/>
      <c r="I13" s="21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트론</v>
      </c>
      <c r="P13" s="39">
        <f t="shared" si="2"/>
        <v>136</v>
      </c>
      <c r="Q13" s="77">
        <f t="shared" si="3"/>
        <v>3.8167938899999997E-2</v>
      </c>
      <c r="R13" s="86">
        <f t="shared" si="5"/>
        <v>250741496.11411703</v>
      </c>
    </row>
    <row r="14" spans="1:18">
      <c r="A14" s="40" t="s">
        <v>116</v>
      </c>
      <c r="B14" s="11" t="s">
        <v>117</v>
      </c>
      <c r="C14" s="95">
        <v>5180</v>
      </c>
      <c r="D14" s="92">
        <v>2.3715415E-2</v>
      </c>
      <c r="E14" s="93">
        <v>3071116.41563525</v>
      </c>
      <c r="F14" s="35"/>
      <c r="G14" s="226" t="s">
        <v>36</v>
      </c>
      <c r="H14" s="227"/>
      <c r="I14" s="22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아이콘</v>
      </c>
      <c r="P14" s="39">
        <f t="shared" si="2"/>
        <v>2765</v>
      </c>
      <c r="Q14" s="77">
        <f t="shared" si="3"/>
        <v>3.1716417900000002E-2</v>
      </c>
      <c r="R14" s="86">
        <f t="shared" si="5"/>
        <v>15110503.028244721</v>
      </c>
    </row>
    <row r="15" spans="1:18" ht="17.25" thickBot="1">
      <c r="A15" s="40" t="s">
        <v>210</v>
      </c>
      <c r="B15" s="11" t="s">
        <v>211</v>
      </c>
      <c r="C15" s="95">
        <v>1900</v>
      </c>
      <c r="D15" s="92">
        <v>2.15053763E-2</v>
      </c>
      <c r="E15" s="93">
        <v>98683448.743075937</v>
      </c>
      <c r="F15" s="35"/>
      <c r="G15" s="232"/>
      <c r="H15" s="233"/>
      <c r="I15" s="23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아이오타</v>
      </c>
      <c r="P15" s="37">
        <f t="shared" si="2"/>
        <v>1610</v>
      </c>
      <c r="Q15" s="79">
        <f t="shared" si="3"/>
        <v>2.87539936E-2</v>
      </c>
      <c r="R15" s="87">
        <f t="shared" si="5"/>
        <v>3837768.6658687601</v>
      </c>
    </row>
    <row r="16" spans="1:18" ht="17.25" thickBot="1">
      <c r="A16" s="40" t="s">
        <v>240</v>
      </c>
      <c r="B16" s="11" t="s">
        <v>241</v>
      </c>
      <c r="C16" s="95">
        <v>2250</v>
      </c>
      <c r="D16" s="92">
        <v>2.0408163300000001E-2</v>
      </c>
      <c r="E16" s="93">
        <v>10234091.780865651</v>
      </c>
      <c r="F16" s="35"/>
      <c r="G16" s="9" t="s">
        <v>38</v>
      </c>
      <c r="H16" s="218" t="s">
        <v>37</v>
      </c>
      <c r="I16" s="21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에스티피</v>
      </c>
      <c r="P16" s="38">
        <f t="shared" si="2"/>
        <v>150</v>
      </c>
      <c r="Q16" s="76">
        <f t="shared" si="3"/>
        <v>2.73972603E-2</v>
      </c>
      <c r="R16" s="85">
        <f t="shared" si="5"/>
        <v>58665861.76129315</v>
      </c>
    </row>
    <row r="17" spans="1:18">
      <c r="A17" s="40" t="s">
        <v>226</v>
      </c>
      <c r="B17" s="11" t="s">
        <v>227</v>
      </c>
      <c r="C17" s="95">
        <v>713</v>
      </c>
      <c r="D17" s="92">
        <v>2.0028612300000002E-2</v>
      </c>
      <c r="E17" s="93">
        <v>61693039.794815369</v>
      </c>
      <c r="F17" s="35"/>
      <c r="G17" s="292">
        <f>_xlfn.IFNA(VLOOKUP(G14, $B$2:$D$200, 3, FALSE), "-")</f>
        <v>-7.2027122000000001E-3</v>
      </c>
      <c r="H17" s="286">
        <f>_xlfn.IFNA(VLOOKUP(G14, $B$2:$D$200, 2, FALSE), "-")</f>
        <v>77602000</v>
      </c>
      <c r="I17" s="28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스택스</v>
      </c>
      <c r="P17" s="39">
        <f t="shared" si="2"/>
        <v>2900</v>
      </c>
      <c r="Q17" s="77">
        <f t="shared" si="3"/>
        <v>2.65486726E-2</v>
      </c>
      <c r="R17" s="86">
        <f t="shared" si="5"/>
        <v>33085611.909485951</v>
      </c>
    </row>
    <row r="18" spans="1:18" ht="17.25" thickBot="1">
      <c r="A18" s="40" t="s">
        <v>140</v>
      </c>
      <c r="B18" s="11" t="s">
        <v>141</v>
      </c>
      <c r="C18" s="95">
        <v>155</v>
      </c>
      <c r="D18" s="92">
        <v>1.9736842099999999E-2</v>
      </c>
      <c r="E18" s="93">
        <v>152806719.33936113</v>
      </c>
      <c r="F18" s="35"/>
      <c r="G18" s="293"/>
      <c r="H18" s="288"/>
      <c r="I18" s="28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알파쿼크</v>
      </c>
      <c r="P18" s="39">
        <f t="shared" si="2"/>
        <v>5180</v>
      </c>
      <c r="Q18" s="77">
        <f t="shared" si="3"/>
        <v>2.3715415E-2</v>
      </c>
      <c r="R18" s="86">
        <f t="shared" si="5"/>
        <v>3071116.41563525</v>
      </c>
    </row>
    <row r="19" spans="1:18" ht="17.25" thickBot="1">
      <c r="A19" s="40" t="s">
        <v>198</v>
      </c>
      <c r="B19" s="11" t="s">
        <v>199</v>
      </c>
      <c r="C19" s="95">
        <v>85</v>
      </c>
      <c r="D19" s="92">
        <v>1.91846523E-2</v>
      </c>
      <c r="E19" s="93">
        <v>147107581.22960216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플레이댑</v>
      </c>
      <c r="P19" s="39">
        <f t="shared" si="2"/>
        <v>1900</v>
      </c>
      <c r="Q19" s="77">
        <f t="shared" si="3"/>
        <v>2.15053763E-2</v>
      </c>
      <c r="R19" s="86">
        <f t="shared" si="5"/>
        <v>98683448.743075937</v>
      </c>
    </row>
    <row r="20" spans="1:18" ht="17.25" thickBot="1">
      <c r="A20" s="40" t="s">
        <v>61</v>
      </c>
      <c r="B20" s="11" t="s">
        <v>62</v>
      </c>
      <c r="C20" s="95">
        <v>58720</v>
      </c>
      <c r="D20" s="92">
        <v>1.7677643E-2</v>
      </c>
      <c r="E20" s="93">
        <v>135320.71001964001</v>
      </c>
      <c r="F20" s="35"/>
      <c r="G20" s="217" t="s">
        <v>253</v>
      </c>
      <c r="H20" s="218"/>
      <c r="I20" s="21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아크</v>
      </c>
      <c r="P20" s="39">
        <f t="shared" si="2"/>
        <v>2250</v>
      </c>
      <c r="Q20" s="77">
        <f t="shared" si="3"/>
        <v>2.0408163300000001E-2</v>
      </c>
      <c r="R20" s="90">
        <f t="shared" si="5"/>
        <v>10234091.780865651</v>
      </c>
    </row>
    <row r="21" spans="1:18">
      <c r="A21" s="40" t="s">
        <v>120</v>
      </c>
      <c r="B21" s="11" t="s">
        <v>121</v>
      </c>
      <c r="C21" s="95">
        <v>565</v>
      </c>
      <c r="D21" s="92">
        <v>1.61870504E-2</v>
      </c>
      <c r="E21" s="93">
        <v>12569502.65825868</v>
      </c>
      <c r="F21" s="35"/>
      <c r="G21" s="226" t="s">
        <v>36</v>
      </c>
      <c r="H21" s="227"/>
      <c r="I21" s="22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왁스</v>
      </c>
      <c r="P21" s="45">
        <f t="shared" si="2"/>
        <v>713</v>
      </c>
      <c r="Q21" s="80">
        <f t="shared" si="3"/>
        <v>2.0028612300000002E-2</v>
      </c>
      <c r="R21" s="99">
        <f t="shared" si="5"/>
        <v>61693039.794815369</v>
      </c>
    </row>
    <row r="22" spans="1:18" ht="17.25" thickBot="1">
      <c r="A22" s="40" t="s">
        <v>244</v>
      </c>
      <c r="B22" s="11" t="s">
        <v>245</v>
      </c>
      <c r="C22" s="95">
        <v>2565</v>
      </c>
      <c r="D22" s="92">
        <v>1.5841584200000002E-2</v>
      </c>
      <c r="E22" s="93">
        <v>1729520.65637181</v>
      </c>
      <c r="F22" s="35"/>
      <c r="G22" s="232"/>
      <c r="H22" s="233"/>
      <c r="I22" s="23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앵커</v>
      </c>
      <c r="P22" s="39">
        <f t="shared" si="2"/>
        <v>155</v>
      </c>
      <c r="Q22" s="77">
        <f t="shared" si="3"/>
        <v>1.9736842099999999E-2</v>
      </c>
      <c r="R22" s="86">
        <f t="shared" si="5"/>
        <v>152806719.33936113</v>
      </c>
    </row>
    <row r="23" spans="1:18" ht="17.25" thickBot="1">
      <c r="A23" s="40" t="s">
        <v>194</v>
      </c>
      <c r="B23" s="11" t="s">
        <v>195</v>
      </c>
      <c r="C23" s="95">
        <v>15890</v>
      </c>
      <c r="D23" s="92">
        <v>1.5335463299999999E-2</v>
      </c>
      <c r="E23" s="93">
        <v>2286643.1815193901</v>
      </c>
      <c r="F23" s="35"/>
      <c r="G23" s="9" t="s">
        <v>38</v>
      </c>
      <c r="H23" s="218" t="s">
        <v>37</v>
      </c>
      <c r="I23" s="21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메디블록</v>
      </c>
      <c r="P23" s="39">
        <f t="shared" si="2"/>
        <v>85</v>
      </c>
      <c r="Q23" s="77">
        <f t="shared" si="3"/>
        <v>1.91846523E-2</v>
      </c>
      <c r="R23" s="86">
        <f t="shared" si="5"/>
        <v>147107581.22960216</v>
      </c>
    </row>
    <row r="24" spans="1:18">
      <c r="A24" s="40" t="s">
        <v>162</v>
      </c>
      <c r="B24" s="11" t="s">
        <v>163</v>
      </c>
      <c r="C24" s="95">
        <v>428</v>
      </c>
      <c r="D24" s="92">
        <v>1.42180095E-2</v>
      </c>
      <c r="E24" s="93">
        <v>143665585.96095279</v>
      </c>
      <c r="F24" s="35"/>
      <c r="G24" s="292">
        <f>_xlfn.IFNA(VLOOKUP(G21, $B$2:$D$200, 3, FALSE), "-")</f>
        <v>-7.2027122000000001E-3</v>
      </c>
      <c r="H24" s="286">
        <f>_xlfn.IFNA(VLOOKUP(G21, $B$2:$D$200, 2, FALSE), "-")</f>
        <v>77602000</v>
      </c>
      <c r="I24" s="28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네오</v>
      </c>
      <c r="P24" s="39">
        <f t="shared" si="2"/>
        <v>58720</v>
      </c>
      <c r="Q24" s="77">
        <f t="shared" si="3"/>
        <v>1.7677643E-2</v>
      </c>
      <c r="R24" s="86">
        <f t="shared" si="5"/>
        <v>135320.71001964001</v>
      </c>
    </row>
    <row r="25" spans="1:18" ht="17.25" thickBot="1">
      <c r="A25" s="40" t="s">
        <v>218</v>
      </c>
      <c r="B25" s="11" t="s">
        <v>219</v>
      </c>
      <c r="C25" s="95">
        <v>227</v>
      </c>
      <c r="D25" s="92">
        <v>1.3392857100000001E-2</v>
      </c>
      <c r="E25" s="93">
        <v>53032386.961690649</v>
      </c>
      <c r="F25" s="35"/>
      <c r="G25" s="293"/>
      <c r="H25" s="288"/>
      <c r="I25" s="28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시빅</v>
      </c>
      <c r="P25" s="37">
        <f t="shared" si="2"/>
        <v>565</v>
      </c>
      <c r="Q25" s="79">
        <f t="shared" si="3"/>
        <v>1.61870504E-2</v>
      </c>
      <c r="R25" s="87">
        <f t="shared" si="5"/>
        <v>12569502.65825868</v>
      </c>
    </row>
    <row r="26" spans="1:18">
      <c r="A26" s="40" t="s">
        <v>59</v>
      </c>
      <c r="B26" s="11" t="s">
        <v>60</v>
      </c>
      <c r="C26" s="95">
        <v>4085</v>
      </c>
      <c r="D26" s="92">
        <v>1.23915737E-2</v>
      </c>
      <c r="E26" s="93">
        <v>283907647.6754443</v>
      </c>
      <c r="F26" s="35"/>
    </row>
    <row r="27" spans="1:18" ht="17.25" thickBot="1">
      <c r="A27" s="40" t="s">
        <v>186</v>
      </c>
      <c r="B27" s="11" t="s">
        <v>187</v>
      </c>
      <c r="C27" s="95">
        <v>18.600000000000001</v>
      </c>
      <c r="D27" s="92">
        <v>1.08695652E-2</v>
      </c>
      <c r="E27" s="93">
        <v>98047903.28977114</v>
      </c>
      <c r="F27" s="35"/>
    </row>
    <row r="28" spans="1:18" ht="17.25" thickBot="1">
      <c r="A28" s="40" t="s">
        <v>337</v>
      </c>
      <c r="B28" s="11" t="s">
        <v>338</v>
      </c>
      <c r="C28" s="95">
        <v>1060</v>
      </c>
      <c r="D28" s="92">
        <v>9.5238094999999991E-3</v>
      </c>
      <c r="E28" s="93">
        <v>13277480.46167863</v>
      </c>
      <c r="F28" s="35"/>
      <c r="G28" s="217" t="s">
        <v>46</v>
      </c>
      <c r="H28" s="218"/>
      <c r="I28" s="218"/>
      <c r="J28" s="219"/>
      <c r="K28" s="217" t="s">
        <v>44</v>
      </c>
      <c r="L28" s="218"/>
      <c r="M28" s="218"/>
      <c r="N28" s="219"/>
      <c r="O28" s="217" t="s">
        <v>45</v>
      </c>
      <c r="P28" s="218"/>
      <c r="Q28" s="218"/>
      <c r="R28" s="219"/>
    </row>
    <row r="29" spans="1:18" ht="17.25" thickBot="1">
      <c r="A29" s="40" t="s">
        <v>67</v>
      </c>
      <c r="B29" s="11" t="s">
        <v>68</v>
      </c>
      <c r="C29" s="95">
        <v>8565</v>
      </c>
      <c r="D29" s="92">
        <v>9.4284030999999997E-3</v>
      </c>
      <c r="E29" s="93">
        <v>831599.06145211996</v>
      </c>
      <c r="F29" s="35"/>
      <c r="G29" s="282" t="s">
        <v>54</v>
      </c>
      <c r="H29" s="294">
        <f ca="1">NOW()</f>
        <v>44513.940333680555</v>
      </c>
      <c r="I29" s="295"/>
      <c r="J29" s="296"/>
      <c r="K29" s="285" t="s">
        <v>54</v>
      </c>
      <c r="L29" s="294">
        <f ca="1">NOW()</f>
        <v>44513.940333680555</v>
      </c>
      <c r="M29" s="295"/>
      <c r="N29" s="296"/>
      <c r="O29" s="285" t="s">
        <v>54</v>
      </c>
      <c r="P29" s="294">
        <f ca="1">NOW()</f>
        <v>44513.940333680555</v>
      </c>
      <c r="Q29" s="295"/>
      <c r="R29" s="296"/>
    </row>
    <row r="30" spans="1:18" ht="17.25" thickBot="1">
      <c r="A30" s="40" t="s">
        <v>170</v>
      </c>
      <c r="B30" s="11" t="s">
        <v>171</v>
      </c>
      <c r="C30" s="95">
        <v>449</v>
      </c>
      <c r="D30" s="92">
        <v>8.9887639999999998E-3</v>
      </c>
      <c r="E30" s="93">
        <v>9933279.3268394098</v>
      </c>
      <c r="F30" s="35"/>
      <c r="G30" s="279"/>
      <c r="H30" s="36" t="s">
        <v>57</v>
      </c>
      <c r="I30" s="73" t="s">
        <v>58</v>
      </c>
      <c r="J30" s="69" t="s">
        <v>261</v>
      </c>
      <c r="K30" s="279"/>
      <c r="L30" s="36" t="s">
        <v>57</v>
      </c>
      <c r="M30" s="73" t="s">
        <v>58</v>
      </c>
      <c r="N30" s="69" t="s">
        <v>261</v>
      </c>
      <c r="O30" s="279"/>
      <c r="P30" s="36" t="s">
        <v>57</v>
      </c>
      <c r="Q30" s="73" t="s">
        <v>58</v>
      </c>
      <c r="R30" s="69" t="s">
        <v>261</v>
      </c>
    </row>
    <row r="31" spans="1:18">
      <c r="A31" s="40" t="s">
        <v>128</v>
      </c>
      <c r="B31" s="11" t="s">
        <v>129</v>
      </c>
      <c r="C31" s="95">
        <v>123</v>
      </c>
      <c r="D31" s="92">
        <v>8.1967212999999994E-3</v>
      </c>
      <c r="E31" s="93">
        <v>36751166.259507969</v>
      </c>
      <c r="F31" s="35"/>
      <c r="G31" s="55" t="str">
        <f ca="1">IFERROR(OFFSET(INDIRECT($H$3 &amp; "!A98"), 0, 0), "")</f>
        <v>디센트럴랜드</v>
      </c>
      <c r="H31" s="38">
        <f t="shared" ref="H31:H50" ca="1" si="7">_xlfn.IFNA(VLOOKUP(G31, $B$2:$D$200, 2, FALSE), "")</f>
        <v>4085</v>
      </c>
      <c r="I31" s="76">
        <f t="shared" ref="I31:I50" ca="1" si="8">_xlfn.IFNA(VLOOKUP(G31, $B$2:$D$200, 3, FALSE), "")</f>
        <v>1.23915737E-2</v>
      </c>
      <c r="J31" s="85">
        <f ca="1">_xlfn.IFNA(VLOOKUP(G31, $B$2:$E$200, 4, FALSE), "")</f>
        <v>283907647.6754443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0.24399999999999999</v>
      </c>
      <c r="M31" s="76">
        <f t="shared" ref="M31:M50" ca="1" si="10">_xlfn.IFNA(VLOOKUP(K31, $B$2:$D$200, 3, FALSE), "")</f>
        <v>-2.78884462E-2</v>
      </c>
      <c r="N31" s="85">
        <f ca="1">_xlfn.IFNA(VLOOKUP(K31, $B$2:$E$200, 4, FALSE), "")</f>
        <v>346603936186.51318</v>
      </c>
      <c r="O31" s="55" t="str">
        <f ca="1">IFERROR(OFFSET(INDIRECT($H$3 &amp; "!A71"), 0, 0), "")</f>
        <v>헤데라</v>
      </c>
      <c r="P31" s="38">
        <f t="shared" ref="P31:P50" ca="1" si="11">_xlfn.IFNA(VLOOKUP(O31, $B$2:$D$200, 2, FALSE), "")</f>
        <v>534</v>
      </c>
      <c r="Q31" s="76">
        <f t="shared" ref="Q31:Q50" ca="1" si="12">_xlfn.IFNA(VLOOKUP(O31, $B$2:$D$200, 3, FALSE), "")</f>
        <v>-3.0852994599999999E-2</v>
      </c>
      <c r="R31" s="85">
        <f ca="1">_xlfn.IFNA(VLOOKUP(O31, $B$2:$E$200, 4, FALSE), "")</f>
        <v>75353112.727751106</v>
      </c>
    </row>
    <row r="32" spans="1:18">
      <c r="A32" s="40" t="s">
        <v>112</v>
      </c>
      <c r="B32" s="11" t="s">
        <v>113</v>
      </c>
      <c r="C32" s="95">
        <v>6860</v>
      </c>
      <c r="D32" s="92">
        <v>8.0822923999999997E-3</v>
      </c>
      <c r="E32" s="93">
        <v>370764.41906419001</v>
      </c>
      <c r="F32" s="35"/>
      <c r="G32" s="56" t="str">
        <f ca="1">IFERROR(OFFSET(INDIRECT($H$3 &amp; "!A98"), 1, 0), "")</f>
        <v>스토리지</v>
      </c>
      <c r="H32" s="39">
        <f t="shared" ca="1" si="7"/>
        <v>2110</v>
      </c>
      <c r="I32" s="77">
        <f t="shared" ca="1" si="8"/>
        <v>6.8354430399999999E-2</v>
      </c>
      <c r="J32" s="86">
        <f t="shared" ref="J32:J50" ca="1" si="13">_xlfn.IFNA(VLOOKUP(G32, $B$2:$E$200, 4, FALSE), "")</f>
        <v>50879122.827238217</v>
      </c>
      <c r="K32" s="56" t="str">
        <f ca="1">IFERROR(OFFSET(INDIRECT($H$3 &amp; "!A44"), 1, 0), "")</f>
        <v>쿼크체인</v>
      </c>
      <c r="L32" s="39">
        <f t="shared" ca="1" si="9"/>
        <v>34.6</v>
      </c>
      <c r="M32" s="77">
        <f t="shared" ca="1" si="10"/>
        <v>5.8139534999999999E-3</v>
      </c>
      <c r="N32" s="86">
        <f t="shared" ref="N32:N50" ca="1" si="14">_xlfn.IFNA(VLOOKUP(K32, $B$2:$E$200, 4, FALSE), "")</f>
        <v>137788323.41236061</v>
      </c>
      <c r="O32" s="56" t="str">
        <f ca="1">IFERROR(OFFSET(INDIRECT($H$3 &amp; "!A71"), 1, 0), "")</f>
        <v>보라</v>
      </c>
      <c r="P32" s="39">
        <f t="shared" ca="1" si="11"/>
        <v>428</v>
      </c>
      <c r="Q32" s="77">
        <f t="shared" ca="1" si="12"/>
        <v>1.42180095E-2</v>
      </c>
      <c r="R32" s="86">
        <f t="shared" ref="R32:R50" ca="1" si="15">_xlfn.IFNA(VLOOKUP(O32, $B$2:$E$200, 4, FALSE), "")</f>
        <v>143665585.96095279</v>
      </c>
    </row>
    <row r="33" spans="1:18">
      <c r="A33" s="40" t="s">
        <v>335</v>
      </c>
      <c r="B33" s="11" t="s">
        <v>336</v>
      </c>
      <c r="C33" s="95">
        <v>5110</v>
      </c>
      <c r="D33" s="92">
        <v>7.8895463999999992E-3</v>
      </c>
      <c r="E33" s="93">
        <v>1422226.7224739201</v>
      </c>
      <c r="F33" s="35"/>
      <c r="G33" s="56" t="str">
        <f ca="1">IFERROR(OFFSET(INDIRECT($H$3 &amp; "!A98"), 2, 0), "")</f>
        <v>샌드박스</v>
      </c>
      <c r="H33" s="39">
        <f t="shared" ca="1" si="7"/>
        <v>3560</v>
      </c>
      <c r="I33" s="77">
        <f t="shared" ca="1" si="8"/>
        <v>0.1125</v>
      </c>
      <c r="J33" s="86">
        <f t="shared" ca="1" si="13"/>
        <v>202295798.63850558</v>
      </c>
      <c r="K33" s="56" t="str">
        <f ca="1">IFERROR(OFFSET(INDIRECT($H$3 &amp; "!A44"), 2, 0), "")</f>
        <v>스톰엑스</v>
      </c>
      <c r="L33" s="39">
        <f t="shared" ca="1" si="9"/>
        <v>36.200000000000003</v>
      </c>
      <c r="M33" s="77">
        <f t="shared" ca="1" si="10"/>
        <v>-1.09289617E-2</v>
      </c>
      <c r="N33" s="86">
        <f t="shared" ca="1" si="14"/>
        <v>96534162.288251445</v>
      </c>
      <c r="O33" s="56" t="str">
        <f ca="1">IFERROR(OFFSET(INDIRECT($H$3 &amp; "!A71"), 2, 0), "")</f>
        <v>오브스</v>
      </c>
      <c r="P33" s="39">
        <f t="shared" ca="1" si="11"/>
        <v>150</v>
      </c>
      <c r="Q33" s="77">
        <f t="shared" ca="1" si="12"/>
        <v>0</v>
      </c>
      <c r="R33" s="86">
        <f t="shared" ca="1" si="15"/>
        <v>38070102.479647622</v>
      </c>
    </row>
    <row r="34" spans="1:18">
      <c r="A34" s="40" t="s">
        <v>100</v>
      </c>
      <c r="B34" s="11" t="s">
        <v>101</v>
      </c>
      <c r="C34" s="95">
        <v>1280</v>
      </c>
      <c r="D34" s="92">
        <v>7.8740157000000005E-3</v>
      </c>
      <c r="E34" s="93">
        <v>3660035.0232641101</v>
      </c>
      <c r="F34" s="35"/>
      <c r="G34" s="56" t="str">
        <f ca="1">IFERROR(OFFSET(INDIRECT($H$3 &amp; "!A98"), 3, 0), "")</f>
        <v>헤데라</v>
      </c>
      <c r="H34" s="39">
        <f t="shared" ca="1" si="7"/>
        <v>534</v>
      </c>
      <c r="I34" s="77">
        <f t="shared" ca="1" si="8"/>
        <v>-3.0852994599999999E-2</v>
      </c>
      <c r="J34" s="86">
        <f t="shared" ca="1" si="13"/>
        <v>75353112.727751106</v>
      </c>
      <c r="K34" s="56" t="str">
        <f ca="1">IFERROR(OFFSET(INDIRECT($H$3 &amp; "!A44"), 3, 0), "")</f>
        <v>썸씽</v>
      </c>
      <c r="L34" s="39">
        <f t="shared" ca="1" si="9"/>
        <v>87.3</v>
      </c>
      <c r="M34" s="77">
        <f t="shared" ca="1" si="10"/>
        <v>5.1807228900000002E-2</v>
      </c>
      <c r="N34" s="86">
        <f t="shared" ca="1" si="14"/>
        <v>456161045.81575227</v>
      </c>
      <c r="O34" s="56" t="str">
        <f ca="1">IFERROR(OFFSET(INDIRECT($H$3 &amp; "!A71"), 3, 0), "")</f>
        <v>앵커</v>
      </c>
      <c r="P34" s="39">
        <f t="shared" ca="1" si="11"/>
        <v>155</v>
      </c>
      <c r="Q34" s="77">
        <f t="shared" ca="1" si="12"/>
        <v>1.9736842099999999E-2</v>
      </c>
      <c r="R34" s="86">
        <f t="shared" ca="1" si="15"/>
        <v>152806719.33936113</v>
      </c>
    </row>
    <row r="35" spans="1:18">
      <c r="A35" s="40" t="s">
        <v>180</v>
      </c>
      <c r="B35" s="11" t="s">
        <v>181</v>
      </c>
      <c r="C35" s="95">
        <v>1425</v>
      </c>
      <c r="D35" s="92">
        <v>7.0671377999999997E-3</v>
      </c>
      <c r="E35" s="93">
        <v>1731184.7930317</v>
      </c>
      <c r="F35" s="35"/>
      <c r="G35" s="58" t="str">
        <f ca="1">IFERROR(OFFSET(INDIRECT($H$3 &amp; "!A98"), 4, 0), "")</f>
        <v>이캐시</v>
      </c>
      <c r="H35" s="44">
        <f t="shared" ca="1" si="7"/>
        <v>0.24399999999999999</v>
      </c>
      <c r="I35" s="78">
        <f t="shared" ca="1" si="8"/>
        <v>-2.78884462E-2</v>
      </c>
      <c r="J35" s="90">
        <f t="shared" ca="1" si="13"/>
        <v>346603936186.51318</v>
      </c>
      <c r="K35" s="58" t="str">
        <f ca="1">IFERROR(OFFSET(INDIRECT($H$3 &amp; "!A44"), 4, 0), "")</f>
        <v>저스트</v>
      </c>
      <c r="L35" s="44">
        <f t="shared" ca="1" si="9"/>
        <v>101</v>
      </c>
      <c r="M35" s="78">
        <f t="shared" ca="1" si="10"/>
        <v>0</v>
      </c>
      <c r="N35" s="90">
        <f t="shared" ca="1" si="14"/>
        <v>35363182.661508247</v>
      </c>
      <c r="O35" s="58" t="str">
        <f ca="1">IFERROR(OFFSET(INDIRECT($H$3 &amp; "!A71"), 4, 0), "")</f>
        <v>왁스</v>
      </c>
      <c r="P35" s="44">
        <f t="shared" ca="1" si="11"/>
        <v>713</v>
      </c>
      <c r="Q35" s="78">
        <f t="shared" ca="1" si="12"/>
        <v>2.0028612300000002E-2</v>
      </c>
      <c r="R35" s="90">
        <f t="shared" ca="1" si="15"/>
        <v>61693039.794815369</v>
      </c>
    </row>
    <row r="36" spans="1:18">
      <c r="A36" s="40" t="s">
        <v>78</v>
      </c>
      <c r="B36" s="11" t="s">
        <v>79</v>
      </c>
      <c r="C36" s="95">
        <v>1435</v>
      </c>
      <c r="D36" s="92">
        <v>7.0175439000000001E-3</v>
      </c>
      <c r="E36" s="93">
        <v>26841969.467973549</v>
      </c>
      <c r="F36" s="35"/>
      <c r="G36" s="56" t="str">
        <f ca="1">IFERROR(OFFSET(INDIRECT($H$3 &amp; "!A98"), 5, 0), "")</f>
        <v>보라</v>
      </c>
      <c r="H36" s="39">
        <f t="shared" ca="1" si="7"/>
        <v>428</v>
      </c>
      <c r="I36" s="77">
        <f t="shared" ca="1" si="8"/>
        <v>1.42180095E-2</v>
      </c>
      <c r="J36" s="99">
        <f t="shared" ca="1" si="13"/>
        <v>143665585.96095279</v>
      </c>
      <c r="K36" s="56" t="str">
        <f ca="1">IFERROR(OFFSET(INDIRECT($H$3 &amp; "!A44"), 5, 0), "")</f>
        <v>썬더토큰</v>
      </c>
      <c r="L36" s="39">
        <f t="shared" ca="1" si="9"/>
        <v>15.6</v>
      </c>
      <c r="M36" s="77">
        <f t="shared" ca="1" si="10"/>
        <v>6.4516128999999997E-3</v>
      </c>
      <c r="N36" s="99">
        <f t="shared" ca="1" si="14"/>
        <v>148035068.23425469</v>
      </c>
      <c r="O36" s="56" t="str">
        <f ca="1">IFERROR(OFFSET(INDIRECT($H$3 &amp; "!A71"), 5, 0), "")</f>
        <v>모스코인</v>
      </c>
      <c r="P36" s="39">
        <f t="shared" ca="1" si="11"/>
        <v>227</v>
      </c>
      <c r="Q36" s="77">
        <f t="shared" ca="1" si="12"/>
        <v>1.3392857100000001E-2</v>
      </c>
      <c r="R36" s="99">
        <f t="shared" ca="1" si="15"/>
        <v>53032386.961690649</v>
      </c>
    </row>
    <row r="37" spans="1:18">
      <c r="A37" s="40" t="s">
        <v>152</v>
      </c>
      <c r="B37" s="11" t="s">
        <v>153</v>
      </c>
      <c r="C37" s="95">
        <v>3770</v>
      </c>
      <c r="D37" s="92">
        <v>6.6755673999999996E-3</v>
      </c>
      <c r="E37" s="93">
        <v>14441773.809152219</v>
      </c>
      <c r="F37" s="35"/>
      <c r="G37" s="56" t="str">
        <f ca="1">IFERROR(OFFSET(INDIRECT($H$3 &amp; "!A98"), 6, 0), "")</f>
        <v>아이콘</v>
      </c>
      <c r="H37" s="39">
        <f t="shared" ca="1" si="7"/>
        <v>2765</v>
      </c>
      <c r="I37" s="77">
        <f t="shared" ca="1" si="8"/>
        <v>3.1716417900000002E-2</v>
      </c>
      <c r="J37" s="86">
        <f t="shared" ca="1" si="13"/>
        <v>15110503.028244721</v>
      </c>
      <c r="K37" s="56" t="str">
        <f ca="1">IFERROR(OFFSET(INDIRECT($H$3 &amp; "!A44"), 6, 0), "")</f>
        <v>시아코인</v>
      </c>
      <c r="L37" s="39">
        <f t="shared" ca="1" si="9"/>
        <v>24</v>
      </c>
      <c r="M37" s="77">
        <f t="shared" ca="1" si="10"/>
        <v>0</v>
      </c>
      <c r="N37" s="86">
        <f t="shared" ca="1" si="14"/>
        <v>544946296.12485719</v>
      </c>
      <c r="O37" s="56" t="str">
        <f ca="1">IFERROR(OFFSET(INDIRECT($H$3 &amp; "!A71"), 6, 0), "")</f>
        <v>헌트</v>
      </c>
      <c r="P37" s="39">
        <f t="shared" ca="1" si="11"/>
        <v>936</v>
      </c>
      <c r="Q37" s="77">
        <f t="shared" ca="1" si="12"/>
        <v>-1.47368421E-2</v>
      </c>
      <c r="R37" s="86">
        <f t="shared" ca="1" si="15"/>
        <v>6889766.9757857602</v>
      </c>
    </row>
    <row r="38" spans="1:18">
      <c r="A38" s="40" t="s">
        <v>96</v>
      </c>
      <c r="B38" s="11" t="s">
        <v>97</v>
      </c>
      <c r="C38" s="95">
        <v>4.57</v>
      </c>
      <c r="D38" s="92">
        <v>6.6079295E-3</v>
      </c>
      <c r="E38" s="93">
        <v>3449357443.8247752</v>
      </c>
      <c r="F38" s="35"/>
      <c r="G38" s="56" t="str">
        <f ca="1">IFERROR(OFFSET(INDIRECT($H$3 &amp; "!A98"), 7, 0), "")</f>
        <v>베이직어텐션토큰</v>
      </c>
      <c r="H38" s="39">
        <f t="shared" ca="1" si="7"/>
        <v>1435</v>
      </c>
      <c r="I38" s="77">
        <f t="shared" ca="1" si="8"/>
        <v>7.0175439000000001E-3</v>
      </c>
      <c r="J38" s="86">
        <f t="shared" ca="1" si="13"/>
        <v>26841969.467973549</v>
      </c>
      <c r="K38" s="56" t="str">
        <f ca="1">IFERROR(OFFSET(INDIRECT($H$3 &amp; "!A44"), 7, 0), "")</f>
        <v>엠블</v>
      </c>
      <c r="L38" s="39">
        <f t="shared" ca="1" si="9"/>
        <v>18.600000000000001</v>
      </c>
      <c r="M38" s="77">
        <f t="shared" ca="1" si="10"/>
        <v>1.08695652E-2</v>
      </c>
      <c r="N38" s="86">
        <f t="shared" ca="1" si="14"/>
        <v>98047903.28977114</v>
      </c>
      <c r="O38" s="56" t="str">
        <f ca="1">IFERROR(OFFSET(INDIRECT($H$3 &amp; "!A71"), 7, 0), "")</f>
        <v>크립토닷컴체인</v>
      </c>
      <c r="P38" s="39">
        <f t="shared" ca="1" si="11"/>
        <v>489</v>
      </c>
      <c r="Q38" s="77">
        <f t="shared" ca="1" si="12"/>
        <v>0.1164383562</v>
      </c>
      <c r="R38" s="86">
        <f t="shared" ca="1" si="15"/>
        <v>155788983.94814816</v>
      </c>
    </row>
    <row r="39" spans="1:18">
      <c r="A39" s="40" t="s">
        <v>184</v>
      </c>
      <c r="B39" s="11" t="s">
        <v>185</v>
      </c>
      <c r="C39" s="95">
        <v>15.6</v>
      </c>
      <c r="D39" s="92">
        <v>6.4516128999999997E-3</v>
      </c>
      <c r="E39" s="93">
        <v>148035068.23425469</v>
      </c>
      <c r="F39" s="35"/>
      <c r="G39" s="56" t="str">
        <f ca="1">IFERROR(OFFSET(INDIRECT($H$3 &amp; "!A98"), 8, 0), "")</f>
        <v>플레이댑</v>
      </c>
      <c r="H39" s="39">
        <f t="shared" ca="1" si="7"/>
        <v>1900</v>
      </c>
      <c r="I39" s="77">
        <f t="shared" ca="1" si="8"/>
        <v>2.15053763E-2</v>
      </c>
      <c r="J39" s="86">
        <f t="shared" ca="1" si="13"/>
        <v>98683448.743075937</v>
      </c>
      <c r="K39" s="56" t="str">
        <f ca="1">IFERROR(OFFSET(INDIRECT($H$3 &amp; "!A44"), 8, 0), "")</f>
        <v>리퍼리움</v>
      </c>
      <c r="L39" s="39">
        <f t="shared" ca="1" si="9"/>
        <v>19.600000000000001</v>
      </c>
      <c r="M39" s="77">
        <f t="shared" ca="1" si="10"/>
        <v>0</v>
      </c>
      <c r="N39" s="86">
        <f t="shared" ca="1" si="14"/>
        <v>195431245.54657364</v>
      </c>
      <c r="O39" s="56" t="str">
        <f ca="1">IFERROR(OFFSET(INDIRECT($H$3 &amp; "!A71"), 8, 0), "")</f>
        <v>메타디움</v>
      </c>
      <c r="P39" s="39">
        <f t="shared" ca="1" si="11"/>
        <v>134</v>
      </c>
      <c r="Q39" s="77">
        <f t="shared" ca="1" si="12"/>
        <v>-7.4074073999999997E-3</v>
      </c>
      <c r="R39" s="86">
        <f t="shared" ca="1" si="15"/>
        <v>23575945.8735945</v>
      </c>
    </row>
    <row r="40" spans="1:18" ht="17.25" thickBot="1">
      <c r="A40" s="40" t="s">
        <v>70</v>
      </c>
      <c r="B40" s="11" t="s">
        <v>71</v>
      </c>
      <c r="C40" s="95">
        <v>34.6</v>
      </c>
      <c r="D40" s="92">
        <v>5.8139534999999999E-3</v>
      </c>
      <c r="E40" s="93">
        <v>137788323.41236061</v>
      </c>
      <c r="F40" s="35"/>
      <c r="G40" s="57" t="str">
        <f ca="1">IFERROR(OFFSET(INDIRECT($H$3 &amp; "!A98"), 9, 0), "")</f>
        <v>오브스</v>
      </c>
      <c r="H40" s="37">
        <f t="shared" ca="1" si="7"/>
        <v>150</v>
      </c>
      <c r="I40" s="79">
        <f t="shared" ca="1" si="8"/>
        <v>0</v>
      </c>
      <c r="J40" s="87">
        <f t="shared" ca="1" si="13"/>
        <v>38070102.479647622</v>
      </c>
      <c r="K40" s="57" t="str">
        <f ca="1">IFERROR(OFFSET(INDIRECT($H$3 &amp; "!A44"), 9, 0), "")</f>
        <v>메디블록</v>
      </c>
      <c r="L40" s="37">
        <f t="shared" ca="1" si="9"/>
        <v>85</v>
      </c>
      <c r="M40" s="79">
        <f t="shared" ca="1" si="10"/>
        <v>1.91846523E-2</v>
      </c>
      <c r="N40" s="87">
        <f t="shared" ca="1" si="14"/>
        <v>147107581.22960216</v>
      </c>
      <c r="O40" s="57" t="str">
        <f ca="1">IFERROR(OFFSET(INDIRECT($H$3 &amp; "!A71"), 9, 0), "")</f>
        <v>센티넬프로토콜</v>
      </c>
      <c r="P40" s="37">
        <f t="shared" ca="1" si="11"/>
        <v>237</v>
      </c>
      <c r="Q40" s="79">
        <f t="shared" ca="1" si="12"/>
        <v>0</v>
      </c>
      <c r="R40" s="87">
        <f t="shared" ca="1" si="15"/>
        <v>11377159.39100083</v>
      </c>
    </row>
    <row r="41" spans="1:18">
      <c r="A41" s="40" t="s">
        <v>72</v>
      </c>
      <c r="B41" s="11" t="s">
        <v>73</v>
      </c>
      <c r="C41" s="95">
        <v>39260</v>
      </c>
      <c r="D41" s="92">
        <v>5.3777208999999998E-3</v>
      </c>
      <c r="E41" s="93">
        <v>211349.65867072999</v>
      </c>
      <c r="F41" s="35"/>
      <c r="G41" s="59" t="str">
        <f ca="1">IFERROR(OFFSET(INDIRECT($H$3 &amp; "!A98"), 10, 0), "")</f>
        <v>앵커</v>
      </c>
      <c r="H41" s="38">
        <f t="shared" ca="1" si="7"/>
        <v>155</v>
      </c>
      <c r="I41" s="76">
        <f t="shared" ca="1" si="8"/>
        <v>1.9736842099999999E-2</v>
      </c>
      <c r="J41" s="85">
        <f t="shared" ca="1" si="13"/>
        <v>152806719.33936113</v>
      </c>
      <c r="K41" s="55" t="str">
        <f ca="1">IFERROR(OFFSET(INDIRECT($H$3 &amp; "!A44"), 10, 0), "")</f>
        <v>메인프레임</v>
      </c>
      <c r="L41" s="38">
        <f t="shared" ca="1" si="9"/>
        <v>14.9</v>
      </c>
      <c r="M41" s="76">
        <f t="shared" ca="1" si="10"/>
        <v>0</v>
      </c>
      <c r="N41" s="85">
        <f t="shared" ca="1" si="14"/>
        <v>92273324.06518653</v>
      </c>
      <c r="O41" s="55" t="str">
        <f ca="1">IFERROR(OFFSET(INDIRECT($H$3 &amp; "!A71"), 10, 0), "")</f>
        <v>트론</v>
      </c>
      <c r="P41" s="38">
        <f t="shared" ca="1" si="11"/>
        <v>136</v>
      </c>
      <c r="Q41" s="76">
        <f t="shared" ca="1" si="12"/>
        <v>3.8167938899999997E-2</v>
      </c>
      <c r="R41" s="85">
        <f t="shared" ca="1" si="15"/>
        <v>250741496.11411703</v>
      </c>
    </row>
    <row r="42" spans="1:18">
      <c r="A42" s="40" t="s">
        <v>206</v>
      </c>
      <c r="B42" s="11" t="s">
        <v>207</v>
      </c>
      <c r="C42" s="95">
        <v>19</v>
      </c>
      <c r="D42" s="92">
        <v>5.2910053000000002E-3</v>
      </c>
      <c r="E42" s="93">
        <v>126036521.05565444</v>
      </c>
      <c r="F42" s="35"/>
      <c r="G42" s="56" t="str">
        <f ca="1">IFERROR(OFFSET(INDIRECT($H$3 &amp; "!A98"), 11, 0), "")</f>
        <v>왁스</v>
      </c>
      <c r="H42" s="39">
        <f t="shared" ca="1" si="7"/>
        <v>713</v>
      </c>
      <c r="I42" s="77">
        <f t="shared" ca="1" si="8"/>
        <v>2.0028612300000002E-2</v>
      </c>
      <c r="J42" s="86">
        <f t="shared" ca="1" si="13"/>
        <v>61693039.794815369</v>
      </c>
      <c r="K42" s="56" t="str">
        <f ca="1">IFERROR(OFFSET(INDIRECT($H$3 &amp; "!A44"), 11, 0), "")</f>
        <v>에브리피디아</v>
      </c>
      <c r="L42" s="39">
        <f t="shared" ca="1" si="9"/>
        <v>20.7</v>
      </c>
      <c r="M42" s="77">
        <f t="shared" ca="1" si="10"/>
        <v>4.8543689000000003E-3</v>
      </c>
      <c r="N42" s="86">
        <f t="shared" ca="1" si="14"/>
        <v>129765575.758931</v>
      </c>
      <c r="O42" s="56" t="str">
        <f ca="1">IFERROR(OFFSET(INDIRECT($H$3 &amp; "!A71"), 11, 0), "")</f>
        <v>도지코인</v>
      </c>
      <c r="P42" s="39">
        <f t="shared" ca="1" si="11"/>
        <v>314</v>
      </c>
      <c r="Q42" s="77">
        <f t="shared" ca="1" si="12"/>
        <v>-9.4637223999999992E-3</v>
      </c>
      <c r="R42" s="86">
        <f t="shared" ca="1" si="15"/>
        <v>147794784.08890939</v>
      </c>
    </row>
    <row r="43" spans="1:18">
      <c r="A43" s="40" t="s">
        <v>250</v>
      </c>
      <c r="B43" s="11" t="s">
        <v>251</v>
      </c>
      <c r="C43" s="95">
        <v>389</v>
      </c>
      <c r="D43" s="92">
        <v>5.1679587000000001E-3</v>
      </c>
      <c r="E43" s="93">
        <v>7581529.7647825098</v>
      </c>
      <c r="F43" s="35"/>
      <c r="G43" s="56" t="str">
        <f ca="1">IFERROR(OFFSET(INDIRECT($H$3 &amp; "!A98"), 12, 0), "")</f>
        <v>스택스</v>
      </c>
      <c r="H43" s="39">
        <f t="shared" ca="1" si="7"/>
        <v>2900</v>
      </c>
      <c r="I43" s="77">
        <f t="shared" ca="1" si="8"/>
        <v>2.65486726E-2</v>
      </c>
      <c r="J43" s="86">
        <f t="shared" ca="1" si="13"/>
        <v>33085611.909485951</v>
      </c>
      <c r="K43" s="56" t="str">
        <f ca="1">IFERROR(OFFSET(INDIRECT($H$3 &amp; "!A44"), 12, 0), "")</f>
        <v>캐리프로토콜</v>
      </c>
      <c r="L43" s="39">
        <f t="shared" ca="1" si="9"/>
        <v>13.6</v>
      </c>
      <c r="M43" s="77">
        <f t="shared" ca="1" si="10"/>
        <v>0</v>
      </c>
      <c r="N43" s="86">
        <f t="shared" ca="1" si="14"/>
        <v>206032420.42904824</v>
      </c>
      <c r="O43" s="56" t="str">
        <f ca="1">IFERROR(OFFSET(INDIRECT($H$3 &amp; "!A71"), 12, 0), "")</f>
        <v>휴먼스케이프</v>
      </c>
      <c r="P43" s="39">
        <f t="shared" ca="1" si="11"/>
        <v>288</v>
      </c>
      <c r="Q43" s="77">
        <f t="shared" ca="1" si="12"/>
        <v>-3.4602076000000001E-3</v>
      </c>
      <c r="R43" s="86">
        <f t="shared" ca="1" si="15"/>
        <v>35116169.166532949</v>
      </c>
    </row>
    <row r="44" spans="1:18">
      <c r="A44" s="40" t="s">
        <v>192</v>
      </c>
      <c r="B44" s="11" t="s">
        <v>193</v>
      </c>
      <c r="C44" s="95">
        <v>3920</v>
      </c>
      <c r="D44" s="92">
        <v>5.1282050999999999E-3</v>
      </c>
      <c r="E44" s="93">
        <v>1061818.34317341</v>
      </c>
      <c r="F44" s="35"/>
      <c r="G44" s="56" t="str">
        <f ca="1">IFERROR(OFFSET(INDIRECT($H$3 &amp; "!A98"), 13, 0), "")</f>
        <v>모스코인</v>
      </c>
      <c r="H44" s="39">
        <f t="shared" ca="1" si="7"/>
        <v>227</v>
      </c>
      <c r="I44" s="77">
        <f t="shared" ca="1" si="8"/>
        <v>1.3392857100000001E-2</v>
      </c>
      <c r="J44" s="86">
        <f t="shared" ca="1" si="13"/>
        <v>53032386.961690649</v>
      </c>
      <c r="K44" s="56" t="str">
        <f ca="1">IFERROR(OFFSET(INDIRECT($H$3 &amp; "!A44"), 13, 0), "")</f>
        <v>비트토렌트</v>
      </c>
      <c r="L44" s="39">
        <f t="shared" ca="1" si="9"/>
        <v>4.57</v>
      </c>
      <c r="M44" s="77">
        <f t="shared" ca="1" si="10"/>
        <v>6.6079295E-3</v>
      </c>
      <c r="N44" s="86">
        <f t="shared" ca="1" si="14"/>
        <v>3449357443.8247752</v>
      </c>
      <c r="O44" s="56" t="str">
        <f ca="1">IFERROR(OFFSET(INDIRECT($H$3 &amp; "!A71"), 13, 0), "")</f>
        <v>칠리즈</v>
      </c>
      <c r="P44" s="39">
        <f t="shared" ca="1" si="11"/>
        <v>662</v>
      </c>
      <c r="Q44" s="77">
        <f t="shared" ca="1" si="12"/>
        <v>-3.6390101899999999E-2</v>
      </c>
      <c r="R44" s="86">
        <f t="shared" ca="1" si="15"/>
        <v>213473169.26702729</v>
      </c>
    </row>
    <row r="45" spans="1:18">
      <c r="A45" s="40" t="s">
        <v>94</v>
      </c>
      <c r="B45" s="11" t="s">
        <v>95</v>
      </c>
      <c r="C45" s="95">
        <v>7065</v>
      </c>
      <c r="D45" s="92">
        <v>4.9786628999999999E-3</v>
      </c>
      <c r="E45" s="93">
        <v>2152161.61651131</v>
      </c>
      <c r="F45" s="35"/>
      <c r="G45" s="58" t="str">
        <f ca="1">IFERROR(OFFSET(INDIRECT($H$3 &amp; "!A98"), 14, 0), "")</f>
        <v>엔진코인</v>
      </c>
      <c r="H45" s="44">
        <f t="shared" ca="1" si="7"/>
        <v>3770</v>
      </c>
      <c r="I45" s="78">
        <f t="shared" ca="1" si="8"/>
        <v>6.6755673999999996E-3</v>
      </c>
      <c r="J45" s="90">
        <f t="shared" ca="1" si="13"/>
        <v>14441773.809152219</v>
      </c>
      <c r="K45" s="58" t="str">
        <f ca="1">IFERROR(OFFSET(INDIRECT($H$3 &amp; "!A44"), 14, 0), "")</f>
        <v>아하토큰</v>
      </c>
      <c r="L45" s="44">
        <f t="shared" ca="1" si="9"/>
        <v>19</v>
      </c>
      <c r="M45" s="78">
        <f t="shared" ca="1" si="10"/>
        <v>5.2910053000000002E-3</v>
      </c>
      <c r="N45" s="90">
        <f t="shared" ca="1" si="14"/>
        <v>126036521.05565444</v>
      </c>
      <c r="O45" s="58" t="str">
        <f ca="1">IFERROR(OFFSET(INDIRECT($H$3 &amp; "!A71"), 14, 0), "")</f>
        <v>하이브</v>
      </c>
      <c r="P45" s="44">
        <f t="shared" ca="1" si="11"/>
        <v>984</v>
      </c>
      <c r="Q45" s="78">
        <f t="shared" ca="1" si="12"/>
        <v>-3.0395137E-3</v>
      </c>
      <c r="R45" s="90">
        <f t="shared" ca="1" si="15"/>
        <v>3808666.7509929701</v>
      </c>
    </row>
    <row r="46" spans="1:18">
      <c r="A46" s="40" t="s">
        <v>174</v>
      </c>
      <c r="B46" s="11" t="s">
        <v>175</v>
      </c>
      <c r="C46" s="95">
        <v>20.7</v>
      </c>
      <c r="D46" s="92">
        <v>4.8543689000000003E-3</v>
      </c>
      <c r="E46" s="93">
        <v>129765575.758931</v>
      </c>
      <c r="F46" s="35"/>
      <c r="G46" s="56" t="str">
        <f ca="1">IFERROR(OFFSET(INDIRECT($H$3 &amp; "!A98"), 15, 0), "")</f>
        <v>쿼크체인</v>
      </c>
      <c r="H46" s="39">
        <f t="shared" ca="1" si="7"/>
        <v>34.6</v>
      </c>
      <c r="I46" s="77">
        <f t="shared" ca="1" si="8"/>
        <v>5.8139534999999999E-3</v>
      </c>
      <c r="J46" s="99">
        <f t="shared" ca="1" si="13"/>
        <v>137788323.41236061</v>
      </c>
      <c r="K46" s="56" t="str">
        <f ca="1">IFERROR(OFFSET(INDIRECT($H$3 &amp; "!A44"), 15, 0), "")</f>
        <v>아이오에스티</v>
      </c>
      <c r="L46" s="39">
        <f t="shared" ca="1" si="9"/>
        <v>57.8</v>
      </c>
      <c r="M46" s="77">
        <f t="shared" ca="1" si="10"/>
        <v>-3.4482759000000001E-3</v>
      </c>
      <c r="N46" s="99">
        <f t="shared" ca="1" si="14"/>
        <v>38324260.819570407</v>
      </c>
      <c r="O46" s="56" t="str">
        <f ca="1">IFERROR(OFFSET(INDIRECT($H$3 &amp; "!A71"), 15, 0), "")</f>
        <v>디카르고</v>
      </c>
      <c r="P46" s="39">
        <f t="shared" ca="1" si="11"/>
        <v>186</v>
      </c>
      <c r="Q46" s="77">
        <f t="shared" ca="1" si="12"/>
        <v>-5.3475935999999996E-3</v>
      </c>
      <c r="R46" s="99">
        <f t="shared" ca="1" si="15"/>
        <v>42912571.973727517</v>
      </c>
    </row>
    <row r="47" spans="1:18">
      <c r="A47" s="40" t="s">
        <v>160</v>
      </c>
      <c r="B47" s="11" t="s">
        <v>161</v>
      </c>
      <c r="C47" s="95">
        <v>658</v>
      </c>
      <c r="D47" s="92">
        <v>4.5801527000000003E-3</v>
      </c>
      <c r="E47" s="93">
        <v>7559311.8160089897</v>
      </c>
      <c r="F47" s="35"/>
      <c r="G47" s="56" t="str">
        <f ca="1">IFERROR(OFFSET(INDIRECT($H$3 &amp; "!A98"), 16, 0), "")</f>
        <v>헌트</v>
      </c>
      <c r="H47" s="39">
        <f t="shared" ca="1" si="7"/>
        <v>936</v>
      </c>
      <c r="I47" s="77">
        <f t="shared" ca="1" si="8"/>
        <v>-1.47368421E-2</v>
      </c>
      <c r="J47" s="86">
        <f t="shared" ca="1" si="13"/>
        <v>6889766.9757857602</v>
      </c>
      <c r="K47" s="56" t="str">
        <f ca="1">IFERROR(OFFSET(INDIRECT($H$3 &amp; "!A44"), 16, 0), "")</f>
        <v>무비블록</v>
      </c>
      <c r="L47" s="39">
        <f t="shared" ca="1" si="9"/>
        <v>11.9</v>
      </c>
      <c r="M47" s="77">
        <f t="shared" ca="1" si="10"/>
        <v>0</v>
      </c>
      <c r="N47" s="86">
        <f t="shared" ca="1" si="14"/>
        <v>145596721.69620287</v>
      </c>
      <c r="O47" s="56" t="str">
        <f ca="1">IFERROR(OFFSET(INDIRECT($H$3 &amp; "!A71"), 16, 0), "")</f>
        <v>엘프</v>
      </c>
      <c r="P47" s="39">
        <f t="shared" ca="1" si="11"/>
        <v>658</v>
      </c>
      <c r="Q47" s="77">
        <f t="shared" ca="1" si="12"/>
        <v>4.5801527000000003E-3</v>
      </c>
      <c r="R47" s="86">
        <f t="shared" ca="1" si="15"/>
        <v>7559311.8160089897</v>
      </c>
    </row>
    <row r="48" spans="1:18">
      <c r="A48" s="40" t="s">
        <v>82</v>
      </c>
      <c r="B48" s="11" t="s">
        <v>83</v>
      </c>
      <c r="C48" s="95">
        <v>5935</v>
      </c>
      <c r="D48" s="92">
        <v>4.2301183999999999E-3</v>
      </c>
      <c r="E48" s="93">
        <v>2829263.5792739</v>
      </c>
      <c r="F48" s="35"/>
      <c r="G48" s="56" t="str">
        <f ca="1">IFERROR(OFFSET(INDIRECT($H$3 &amp; "!A98"), 17, 0), "")</f>
        <v>라이트코인</v>
      </c>
      <c r="H48" s="39">
        <f t="shared" ca="1" si="7"/>
        <v>300650</v>
      </c>
      <c r="I48" s="77">
        <f t="shared" ca="1" si="8"/>
        <v>-1.5714519600000001E-2</v>
      </c>
      <c r="J48" s="86">
        <f t="shared" ca="1" si="13"/>
        <v>110419.23208243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스팀</v>
      </c>
      <c r="P48" s="39">
        <f t="shared" ca="1" si="11"/>
        <v>711</v>
      </c>
      <c r="Q48" s="77">
        <f t="shared" ca="1" si="12"/>
        <v>-1.4044944E-3</v>
      </c>
      <c r="R48" s="86">
        <f t="shared" ca="1" si="15"/>
        <v>2148785.35970071</v>
      </c>
    </row>
    <row r="49" spans="1:18">
      <c r="A49" s="40" t="s">
        <v>242</v>
      </c>
      <c r="B49" s="11" t="s">
        <v>243</v>
      </c>
      <c r="C49" s="95">
        <v>8530</v>
      </c>
      <c r="D49" s="92">
        <v>4.1200706000000002E-3</v>
      </c>
      <c r="E49" s="93">
        <v>175858.61420313001</v>
      </c>
      <c r="F49" s="35"/>
      <c r="G49" s="56" t="str">
        <f ca="1">IFERROR(OFFSET(INDIRECT($H$3 &amp; "!A98"), 18, 0), "")</f>
        <v>카바</v>
      </c>
      <c r="H49" s="39">
        <f t="shared" ca="1" si="7"/>
        <v>6860</v>
      </c>
      <c r="I49" s="77">
        <f t="shared" ca="1" si="8"/>
        <v>8.0822923999999997E-3</v>
      </c>
      <c r="J49" s="86">
        <f t="shared" ca="1" si="13"/>
        <v>370764.41906419001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아더</v>
      </c>
      <c r="P49" s="39">
        <f t="shared" ca="1" si="11"/>
        <v>389</v>
      </c>
      <c r="Q49" s="77">
        <f t="shared" ca="1" si="12"/>
        <v>5.1679587000000001E-3</v>
      </c>
      <c r="R49" s="86">
        <f t="shared" ca="1" si="15"/>
        <v>7581529.7647825098</v>
      </c>
    </row>
    <row r="50" spans="1:18" ht="17.25" thickBot="1">
      <c r="A50" s="40" t="s">
        <v>176</v>
      </c>
      <c r="B50" s="11" t="s">
        <v>177</v>
      </c>
      <c r="C50" s="95">
        <v>19730</v>
      </c>
      <c r="D50" s="92">
        <v>4.0712468E-3</v>
      </c>
      <c r="E50" s="93">
        <v>2990633.9086210099</v>
      </c>
      <c r="F50" s="35"/>
      <c r="G50" s="57" t="str">
        <f ca="1">IFERROR(OFFSET(INDIRECT($H$3 &amp; "!A98"), 19, 0), "")</f>
        <v>크립토닷컴체인</v>
      </c>
      <c r="H50" s="37">
        <f t="shared" ca="1" si="7"/>
        <v>489</v>
      </c>
      <c r="I50" s="79">
        <f t="shared" ca="1" si="8"/>
        <v>0.1164383562</v>
      </c>
      <c r="J50" s="87">
        <f t="shared" ca="1" si="13"/>
        <v>155788983.94814816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시빅</v>
      </c>
      <c r="P50" s="37">
        <f t="shared" ca="1" si="11"/>
        <v>565</v>
      </c>
      <c r="Q50" s="79">
        <f t="shared" ca="1" si="12"/>
        <v>1.61870504E-2</v>
      </c>
      <c r="R50" s="87">
        <f t="shared" ca="1" si="15"/>
        <v>12569502.65825868</v>
      </c>
    </row>
    <row r="51" spans="1:18">
      <c r="A51" s="40" t="s">
        <v>166</v>
      </c>
      <c r="B51" s="11" t="s">
        <v>167</v>
      </c>
      <c r="C51" s="95">
        <v>28950</v>
      </c>
      <c r="D51" s="92">
        <v>3.8141469999999999E-3</v>
      </c>
      <c r="E51" s="93">
        <v>127816.92124387001</v>
      </c>
      <c r="F51" s="35"/>
    </row>
    <row r="52" spans="1:18" ht="17.25" thickBot="1">
      <c r="A52" s="40" t="s">
        <v>65</v>
      </c>
      <c r="B52" s="11" t="s">
        <v>66</v>
      </c>
      <c r="C52" s="95">
        <v>5280</v>
      </c>
      <c r="D52" s="92">
        <v>3.8022813999999999E-3</v>
      </c>
      <c r="E52" s="93">
        <v>5522074.1088744001</v>
      </c>
      <c r="F52" s="35"/>
    </row>
    <row r="53" spans="1:18" ht="17.25" thickBot="1">
      <c r="A53" s="40" t="s">
        <v>238</v>
      </c>
      <c r="B53" s="11" t="s">
        <v>239</v>
      </c>
      <c r="C53" s="95">
        <v>633</v>
      </c>
      <c r="D53" s="92">
        <v>3.1695720999999999E-3</v>
      </c>
      <c r="E53" s="93">
        <v>11144126.951964481</v>
      </c>
      <c r="F53" s="35"/>
      <c r="G53" s="217" t="s">
        <v>252</v>
      </c>
      <c r="H53" s="218"/>
      <c r="I53" s="218"/>
      <c r="J53" s="219"/>
      <c r="K53" s="217" t="s">
        <v>255</v>
      </c>
      <c r="L53" s="218"/>
      <c r="M53" s="218"/>
      <c r="N53" s="219"/>
      <c r="O53" s="217" t="s">
        <v>256</v>
      </c>
      <c r="P53" s="218"/>
      <c r="Q53" s="218"/>
      <c r="R53" s="219"/>
    </row>
    <row r="54" spans="1:18" ht="17.25" thickBot="1">
      <c r="A54" s="40" t="s">
        <v>326</v>
      </c>
      <c r="B54" s="11" t="s">
        <v>327</v>
      </c>
      <c r="C54" s="95">
        <v>279300</v>
      </c>
      <c r="D54" s="92">
        <v>2.8725313999999999E-3</v>
      </c>
      <c r="E54" s="93">
        <v>321183.62031506002</v>
      </c>
      <c r="F54" s="35"/>
      <c r="G54" s="282" t="s">
        <v>54</v>
      </c>
      <c r="H54" s="294">
        <f ca="1">NOW()</f>
        <v>44513.940333680555</v>
      </c>
      <c r="I54" s="295"/>
      <c r="J54" s="296"/>
      <c r="K54" s="285" t="s">
        <v>54</v>
      </c>
      <c r="L54" s="294">
        <f ca="1">NOW()</f>
        <v>44513.940333680555</v>
      </c>
      <c r="M54" s="295"/>
      <c r="N54" s="296"/>
      <c r="O54" s="285" t="s">
        <v>54</v>
      </c>
      <c r="P54" s="294">
        <f ca="1">NOW()</f>
        <v>44513.940333680555</v>
      </c>
      <c r="Q54" s="295"/>
      <c r="R54" s="296"/>
    </row>
    <row r="55" spans="1:18" ht="17.25" thickBot="1">
      <c r="A55" s="40" t="s">
        <v>178</v>
      </c>
      <c r="B55" s="11" t="s">
        <v>179</v>
      </c>
      <c r="C55" s="95">
        <v>62910</v>
      </c>
      <c r="D55" s="92">
        <v>2.0707232000000001E-3</v>
      </c>
      <c r="E55" s="93">
        <v>18986.461370479999</v>
      </c>
      <c r="F55" s="35"/>
      <c r="G55" s="279"/>
      <c r="H55" s="36" t="s">
        <v>57</v>
      </c>
      <c r="I55" s="73" t="s">
        <v>58</v>
      </c>
      <c r="J55" s="69" t="s">
        <v>261</v>
      </c>
      <c r="K55" s="279"/>
      <c r="L55" s="36" t="s">
        <v>57</v>
      </c>
      <c r="M55" s="73" t="s">
        <v>58</v>
      </c>
      <c r="N55" s="69" t="s">
        <v>261</v>
      </c>
      <c r="O55" s="279"/>
      <c r="P55" s="36" t="s">
        <v>57</v>
      </c>
      <c r="Q55" s="73" t="s">
        <v>58</v>
      </c>
      <c r="R55" s="69" t="s">
        <v>261</v>
      </c>
    </row>
    <row r="56" spans="1:18">
      <c r="A56" s="40" t="s">
        <v>150</v>
      </c>
      <c r="B56" s="11" t="s">
        <v>151</v>
      </c>
      <c r="C56" s="95">
        <v>175150</v>
      </c>
      <c r="D56" s="92">
        <v>2.0022883000000002E-3</v>
      </c>
      <c r="E56" s="93">
        <v>117147.04930555999</v>
      </c>
      <c r="F56" s="35"/>
      <c r="G56" s="55" t="str">
        <f ca="1">IFERROR(OFFSET(INDIRECT($H$3 &amp; "!A179"), 0, 0), "")</f>
        <v>솔라나</v>
      </c>
      <c r="H56" s="38">
        <f t="shared" ref="H56:H65" ca="1" si="16">_xlfn.IFNA(VLOOKUP(G56, $B$2:$D$200, 2, FALSE), "")</f>
        <v>279300</v>
      </c>
      <c r="I56" s="76">
        <f t="shared" ref="I56:I65" ca="1" si="17">_xlfn.IFNA(VLOOKUP(G56, $B$2:$D$200, 3, FALSE), "")</f>
        <v>2.8725313999999999E-3</v>
      </c>
      <c r="J56" s="85">
        <f ca="1">_xlfn.IFNA(VLOOKUP(G56, $B$2:$E$200, 4, FALSE), "")</f>
        <v>321183.62031506002</v>
      </c>
      <c r="K56" s="55" t="str">
        <f ca="1">IFERROR(OFFSET(INDIRECT($H$3 &amp; "!A125"), 0, 0), "")</f>
        <v>이캐시</v>
      </c>
      <c r="L56" s="38">
        <f t="shared" ref="L56:L75" ca="1" si="18">_xlfn.IFNA(VLOOKUP(K56, $B$2:$D$200, 2, FALSE), "")</f>
        <v>0.24399999999999999</v>
      </c>
      <c r="M56" s="76">
        <f t="shared" ref="M56:M75" ca="1" si="19">_xlfn.IFNA(VLOOKUP(K56, $B$2:$D$200, 3, FALSE), "")</f>
        <v>-2.78884462E-2</v>
      </c>
      <c r="N56" s="85">
        <f ca="1">_xlfn.IFNA(VLOOKUP(K56, $B$2:$E$200, 4, FALSE), "")</f>
        <v>346603936186.51318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662</v>
      </c>
      <c r="Q56" s="76">
        <f t="shared" ref="Q56:Q75" ca="1" si="21">_xlfn.IFNA(VLOOKUP(O56, $B$2:$D$200, 3, FALSE), "")</f>
        <v>-3.6390101899999999E-2</v>
      </c>
      <c r="R56" s="85">
        <f ca="1">_xlfn.IFNA(VLOOKUP(O56, $B$2:$E$200, 4, FALSE), "")</f>
        <v>213473169.26702729</v>
      </c>
    </row>
    <row r="57" spans="1:18">
      <c r="A57" s="40" t="s">
        <v>182</v>
      </c>
      <c r="B57" s="11" t="s">
        <v>183</v>
      </c>
      <c r="C57" s="95">
        <v>10150</v>
      </c>
      <c r="D57" s="92">
        <v>1.9743336999999998E-3</v>
      </c>
      <c r="E57" s="93">
        <v>854983.59876683995</v>
      </c>
      <c r="F57" s="35"/>
      <c r="G57" s="56" t="str">
        <f ca="1">IFERROR(OFFSET(INDIRECT($H$3 &amp; "!A179"), 1, 0), "")</f>
        <v>네오</v>
      </c>
      <c r="H57" s="39">
        <f t="shared" ca="1" si="16"/>
        <v>58720</v>
      </c>
      <c r="I57" s="77">
        <f t="shared" ca="1" si="17"/>
        <v>1.7677643E-2</v>
      </c>
      <c r="J57" s="86">
        <f t="shared" ref="J57:J75" ca="1" si="22">_xlfn.IFNA(VLOOKUP(G57, $B$2:$E$200, 4, FALSE), "")</f>
        <v>135320.71001964001</v>
      </c>
      <c r="K57" s="56" t="str">
        <f ca="1">IFERROR(OFFSET(INDIRECT($H$3 &amp; "!A125"), 1, 0), "")</f>
        <v>쿼크체인</v>
      </c>
      <c r="L57" s="39">
        <f t="shared" ca="1" si="18"/>
        <v>34.6</v>
      </c>
      <c r="M57" s="77">
        <f t="shared" ca="1" si="19"/>
        <v>5.8139534999999999E-3</v>
      </c>
      <c r="N57" s="86">
        <f t="shared" ref="N57:N75" ca="1" si="23">_xlfn.IFNA(VLOOKUP(K57, $B$2:$E$200, 4, FALSE), "")</f>
        <v>137788323.41236061</v>
      </c>
      <c r="O57" s="56" t="str">
        <f ca="1">IFERROR(OFFSET(INDIRECT($H$3 &amp; "!A152"), 1, 0), "")</f>
        <v>하이브</v>
      </c>
      <c r="P57" s="39">
        <f t="shared" ca="1" si="20"/>
        <v>984</v>
      </c>
      <c r="Q57" s="77">
        <f t="shared" ca="1" si="21"/>
        <v>-3.0395137E-3</v>
      </c>
      <c r="R57" s="86">
        <f t="shared" ref="R57:R75" ca="1" si="24">_xlfn.IFNA(VLOOKUP(O57, $B$2:$E$200, 4, FALSE), "")</f>
        <v>3808666.7509929701</v>
      </c>
    </row>
    <row r="58" spans="1:18">
      <c r="A58" s="40" t="s">
        <v>168</v>
      </c>
      <c r="B58" s="11" t="s">
        <v>169</v>
      </c>
      <c r="C58" s="95">
        <v>3910</v>
      </c>
      <c r="D58" s="92">
        <v>1.2804097E-3</v>
      </c>
      <c r="E58" s="93">
        <v>1257774.522386</v>
      </c>
      <c r="F58" s="35"/>
      <c r="G58" s="56" t="str">
        <f ca="1">IFERROR(OFFSET(INDIRECT($H$3 &amp; "!A179"), 2, 0), "")</f>
        <v>제로엑스</v>
      </c>
      <c r="H58" s="39">
        <f t="shared" ca="1" si="16"/>
        <v>1570</v>
      </c>
      <c r="I58" s="77">
        <f t="shared" ca="1" si="17"/>
        <v>-2.48447205E-2</v>
      </c>
      <c r="J58" s="86">
        <f t="shared" ca="1" si="22"/>
        <v>4714191.7500199303</v>
      </c>
      <c r="K58" s="56" t="str">
        <f ca="1">IFERROR(OFFSET(INDIRECT($H$3 &amp; "!A125"), 2, 0), "")</f>
        <v>스톰엑스</v>
      </c>
      <c r="L58" s="39">
        <f t="shared" ca="1" si="18"/>
        <v>36.200000000000003</v>
      </c>
      <c r="M58" s="77">
        <f t="shared" ca="1" si="19"/>
        <v>-1.09289617E-2</v>
      </c>
      <c r="N58" s="86">
        <f t="shared" ca="1" si="23"/>
        <v>96534162.288251445</v>
      </c>
      <c r="O58" s="56" t="str">
        <f ca="1">IFERROR(OFFSET(INDIRECT($H$3 &amp; "!A152"), 2, 0), "")</f>
        <v>디카르고</v>
      </c>
      <c r="P58" s="39">
        <f t="shared" ca="1" si="20"/>
        <v>186</v>
      </c>
      <c r="Q58" s="77">
        <f t="shared" ca="1" si="21"/>
        <v>-5.3475935999999996E-3</v>
      </c>
      <c r="R58" s="86">
        <f t="shared" ca="1" si="24"/>
        <v>42912571.973727517</v>
      </c>
    </row>
    <row r="59" spans="1:18">
      <c r="A59" s="40" t="s">
        <v>98</v>
      </c>
      <c r="B59" s="11" t="s">
        <v>99</v>
      </c>
      <c r="C59" s="95">
        <v>67620</v>
      </c>
      <c r="D59" s="92">
        <v>1.479071E-4</v>
      </c>
      <c r="E59" s="93">
        <v>976250.91571507999</v>
      </c>
      <c r="F59" s="35"/>
      <c r="G59" s="56" t="str">
        <f ca="1">IFERROR(OFFSET(INDIRECT($H$3 &amp; "!A179"), 3, 0), "")</f>
        <v>웨이브</v>
      </c>
      <c r="H59" s="39">
        <f t="shared" ca="1" si="16"/>
        <v>28440</v>
      </c>
      <c r="I59" s="77">
        <f t="shared" ca="1" si="17"/>
        <v>-2.8050491E-3</v>
      </c>
      <c r="J59" s="86">
        <f t="shared" ca="1" si="22"/>
        <v>243520.78046564001</v>
      </c>
      <c r="K59" s="56" t="str">
        <f ca="1">IFERROR(OFFSET(INDIRECT($H$3 &amp; "!A125"), 3, 0), "")</f>
        <v>썸씽</v>
      </c>
      <c r="L59" s="39">
        <f t="shared" ca="1" si="18"/>
        <v>87.3</v>
      </c>
      <c r="M59" s="77">
        <f t="shared" ca="1" si="19"/>
        <v>5.1807228900000002E-2</v>
      </c>
      <c r="N59" s="86">
        <f t="shared" ca="1" si="23"/>
        <v>456161045.81575227</v>
      </c>
      <c r="O59" s="56" t="str">
        <f ca="1">IFERROR(OFFSET(INDIRECT($H$3 &amp; "!A152"), 3, 0), "")</f>
        <v>엘프</v>
      </c>
      <c r="P59" s="39">
        <f t="shared" ca="1" si="20"/>
        <v>658</v>
      </c>
      <c r="Q59" s="77">
        <f t="shared" ca="1" si="21"/>
        <v>4.5801527000000003E-3</v>
      </c>
      <c r="R59" s="86">
        <f t="shared" ca="1" si="24"/>
        <v>7559311.8160089897</v>
      </c>
    </row>
    <row r="60" spans="1:18">
      <c r="A60" s="40" t="s">
        <v>55</v>
      </c>
      <c r="B60" s="11" t="s">
        <v>56</v>
      </c>
      <c r="C60" s="95">
        <v>231</v>
      </c>
      <c r="D60" s="92">
        <v>0</v>
      </c>
      <c r="E60" s="93">
        <v>35204670.18959742</v>
      </c>
      <c r="F60" s="35"/>
      <c r="G60" s="56" t="str">
        <f ca="1">IFERROR(OFFSET(INDIRECT($H$3 &amp; "!A179"), 4, 0), "")</f>
        <v>스트라티스</v>
      </c>
      <c r="H60" s="39">
        <f t="shared" ca="1" si="16"/>
        <v>2565</v>
      </c>
      <c r="I60" s="77">
        <f t="shared" ca="1" si="17"/>
        <v>1.5841584200000002E-2</v>
      </c>
      <c r="J60" s="90">
        <f t="shared" ca="1" si="22"/>
        <v>1729520.65637181</v>
      </c>
      <c r="K60" s="58" t="str">
        <f ca="1">IFERROR(OFFSET(INDIRECT($H$3 &amp; "!A125"), 4, 0), "")</f>
        <v>저스트</v>
      </c>
      <c r="L60" s="44">
        <f t="shared" ca="1" si="18"/>
        <v>101</v>
      </c>
      <c r="M60" s="78">
        <f t="shared" ca="1" si="19"/>
        <v>0</v>
      </c>
      <c r="N60" s="90">
        <f t="shared" ca="1" si="23"/>
        <v>35363182.661508247</v>
      </c>
      <c r="O60" s="58" t="str">
        <f ca="1">IFERROR(OFFSET(INDIRECT($H$3 &amp; "!A152"), 4, 0), "")</f>
        <v>스팀</v>
      </c>
      <c r="P60" s="44">
        <f t="shared" ca="1" si="20"/>
        <v>711</v>
      </c>
      <c r="Q60" s="78">
        <f t="shared" ca="1" si="21"/>
        <v>-1.4044944E-3</v>
      </c>
      <c r="R60" s="90">
        <f t="shared" ca="1" si="24"/>
        <v>2148785.35970071</v>
      </c>
    </row>
    <row r="61" spans="1:18">
      <c r="A61" s="40" t="s">
        <v>144</v>
      </c>
      <c r="B61" s="11" t="s">
        <v>145</v>
      </c>
      <c r="C61" s="95">
        <v>24</v>
      </c>
      <c r="D61" s="92">
        <v>0</v>
      </c>
      <c r="E61" s="93">
        <v>544946296.12485719</v>
      </c>
      <c r="F61" s="35"/>
      <c r="G61" s="60" t="str">
        <f ca="1">IFERROR(OFFSET(INDIRECT($H$3 &amp; "!A179"), 5, 0), "")</f>
        <v>퀀텀</v>
      </c>
      <c r="H61" s="45">
        <f t="shared" ca="1" si="16"/>
        <v>19730</v>
      </c>
      <c r="I61" s="80">
        <f t="shared" ca="1" si="17"/>
        <v>4.0712468E-3</v>
      </c>
      <c r="J61" s="99">
        <f t="shared" ca="1" si="22"/>
        <v>2990633.9086210099</v>
      </c>
      <c r="K61" s="56" t="str">
        <f ca="1">IFERROR(OFFSET(INDIRECT($H$3 &amp; "!A125"), 5, 0), "")</f>
        <v>썬더토큰</v>
      </c>
      <c r="L61" s="39">
        <f t="shared" ca="1" si="18"/>
        <v>15.6</v>
      </c>
      <c r="M61" s="77">
        <f t="shared" ca="1" si="19"/>
        <v>6.4516128999999997E-3</v>
      </c>
      <c r="N61" s="99">
        <f t="shared" ca="1" si="23"/>
        <v>148035068.23425469</v>
      </c>
      <c r="O61" s="56" t="str">
        <f ca="1">IFERROR(OFFSET(INDIRECT($H$3 &amp; "!A152"), 5, 0), "")</f>
        <v>아더</v>
      </c>
      <c r="P61" s="39">
        <f t="shared" ca="1" si="20"/>
        <v>389</v>
      </c>
      <c r="Q61" s="77">
        <f t="shared" ca="1" si="21"/>
        <v>5.1679587000000001E-3</v>
      </c>
      <c r="R61" s="99">
        <f t="shared" ca="1" si="24"/>
        <v>7581529.7647825098</v>
      </c>
    </row>
    <row r="62" spans="1:18">
      <c r="A62" s="40" t="s">
        <v>200</v>
      </c>
      <c r="B62" s="11" t="s">
        <v>201</v>
      </c>
      <c r="C62" s="95">
        <v>19.600000000000001</v>
      </c>
      <c r="D62" s="92">
        <v>0</v>
      </c>
      <c r="E62" s="93">
        <v>195431245.54657364</v>
      </c>
      <c r="F62" s="35"/>
      <c r="G62" s="56" t="str">
        <f ca="1">IFERROR(OFFSET(INDIRECT($H$3 &amp; "!A179"), 6, 0), "")</f>
        <v>아크</v>
      </c>
      <c r="H62" s="39">
        <f t="shared" ca="1" si="16"/>
        <v>2250</v>
      </c>
      <c r="I62" s="77">
        <f t="shared" ca="1" si="17"/>
        <v>2.0408163300000001E-2</v>
      </c>
      <c r="J62" s="86">
        <f t="shared" ca="1" si="22"/>
        <v>10234091.780865651</v>
      </c>
      <c r="K62" s="56" t="str">
        <f ca="1">IFERROR(OFFSET(INDIRECT($H$3 &amp; "!A125"), 6, 0), "")</f>
        <v>시아코인</v>
      </c>
      <c r="L62" s="39">
        <f t="shared" ca="1" si="18"/>
        <v>24</v>
      </c>
      <c r="M62" s="77">
        <f t="shared" ca="1" si="19"/>
        <v>0</v>
      </c>
      <c r="N62" s="86">
        <f t="shared" ca="1" si="23"/>
        <v>544946296.12485719</v>
      </c>
      <c r="O62" s="56" t="str">
        <f ca="1">IFERROR(OFFSET(INDIRECT($H$3 &amp; "!A152"), 6, 0), "")</f>
        <v>시빅</v>
      </c>
      <c r="P62" s="39">
        <f t="shared" ca="1" si="20"/>
        <v>565</v>
      </c>
      <c r="Q62" s="77">
        <f t="shared" ca="1" si="21"/>
        <v>1.61870504E-2</v>
      </c>
      <c r="R62" s="86">
        <f t="shared" ca="1" si="24"/>
        <v>12569502.65825868</v>
      </c>
    </row>
    <row r="63" spans="1:18">
      <c r="A63" s="40" t="s">
        <v>204</v>
      </c>
      <c r="B63" s="11" t="s">
        <v>205</v>
      </c>
      <c r="C63" s="95">
        <v>14.9</v>
      </c>
      <c r="D63" s="92">
        <v>0</v>
      </c>
      <c r="E63" s="93">
        <v>92273324.06518653</v>
      </c>
      <c r="F63" s="35"/>
      <c r="G63" s="56" t="str">
        <f ca="1">IFERROR(OFFSET(INDIRECT($H$3 &amp; "!A179"), 7, 0), "")</f>
        <v>쎄타토큰</v>
      </c>
      <c r="H63" s="39">
        <f t="shared" ca="1" si="16"/>
        <v>8710</v>
      </c>
      <c r="I63" s="77">
        <f t="shared" ca="1" si="17"/>
        <v>-1.02272727E-2</v>
      </c>
      <c r="J63" s="86">
        <f t="shared" ca="1" si="22"/>
        <v>343988.03951829002</v>
      </c>
      <c r="K63" s="56" t="str">
        <f ca="1">IFERROR(OFFSET(INDIRECT($H$3 &amp; "!A125"), 7, 0), "")</f>
        <v>엠블</v>
      </c>
      <c r="L63" s="39">
        <f t="shared" ca="1" si="18"/>
        <v>18.600000000000001</v>
      </c>
      <c r="M63" s="77">
        <f t="shared" ca="1" si="19"/>
        <v>1.08695652E-2</v>
      </c>
      <c r="N63" s="86">
        <f t="shared" ca="1" si="23"/>
        <v>98047903.28977114</v>
      </c>
      <c r="O63" s="56" t="str">
        <f ca="1">IFERROR(OFFSET(INDIRECT($H$3 &amp; "!A152"), 7, 0), "")</f>
        <v>파워렛저</v>
      </c>
      <c r="P63" s="39">
        <f t="shared" ca="1" si="20"/>
        <v>449</v>
      </c>
      <c r="Q63" s="77">
        <f t="shared" ca="1" si="21"/>
        <v>8.9887639999999998E-3</v>
      </c>
      <c r="R63" s="86">
        <f t="shared" ca="1" si="24"/>
        <v>9933279.3268394098</v>
      </c>
    </row>
    <row r="64" spans="1:18">
      <c r="A64" s="40" t="s">
        <v>216</v>
      </c>
      <c r="B64" s="11" t="s">
        <v>217</v>
      </c>
      <c r="C64" s="95">
        <v>237</v>
      </c>
      <c r="D64" s="92">
        <v>0</v>
      </c>
      <c r="E64" s="93">
        <v>11377159.39100083</v>
      </c>
      <c r="F64" s="35"/>
      <c r="G64" s="56" t="str">
        <f ca="1">IFERROR(OFFSET(INDIRECT($H$3 &amp; "!A179"), 8, 0), "")</f>
        <v>리플</v>
      </c>
      <c r="H64" s="39">
        <f t="shared" ca="1" si="16"/>
        <v>1435</v>
      </c>
      <c r="I64" s="77">
        <f t="shared" ca="1" si="17"/>
        <v>-1.03448276E-2</v>
      </c>
      <c r="J64" s="86">
        <f t="shared" ca="1" si="22"/>
        <v>92501600.651972458</v>
      </c>
      <c r="K64" s="56" t="str">
        <f ca="1">IFERROR(OFFSET(INDIRECT($H$3 &amp; "!A125"), 8, 0), "")</f>
        <v>리퍼리움</v>
      </c>
      <c r="L64" s="39">
        <f t="shared" ca="1" si="18"/>
        <v>19.600000000000001</v>
      </c>
      <c r="M64" s="77">
        <f t="shared" ca="1" si="19"/>
        <v>0</v>
      </c>
      <c r="N64" s="86">
        <f t="shared" ca="1" si="23"/>
        <v>195431245.54657364</v>
      </c>
      <c r="O64" s="56" t="str">
        <f ca="1">IFERROR(OFFSET(INDIRECT($H$3 &amp; "!A152"), 8, 0), "")</f>
        <v>피르마체인</v>
      </c>
      <c r="P64" s="39">
        <f t="shared" ca="1" si="20"/>
        <v>211</v>
      </c>
      <c r="Q64" s="77">
        <f t="shared" ca="1" si="21"/>
        <v>3.9408867E-2</v>
      </c>
      <c r="R64" s="86">
        <f t="shared" ca="1" si="24"/>
        <v>23684326.526308808</v>
      </c>
    </row>
    <row r="65" spans="1:18" ht="17.25" thickBot="1">
      <c r="A65" s="40" t="s">
        <v>146</v>
      </c>
      <c r="B65" s="11" t="s">
        <v>147</v>
      </c>
      <c r="C65" s="95">
        <v>13.6</v>
      </c>
      <c r="D65" s="92">
        <v>0</v>
      </c>
      <c r="E65" s="93">
        <v>206032420.42904824</v>
      </c>
      <c r="F65" s="35"/>
      <c r="G65" s="57" t="str">
        <f ca="1">IFERROR(OFFSET(INDIRECT($H$3 &amp; "!A179"), 9, 0), "")</f>
        <v>질리카</v>
      </c>
      <c r="H65" s="37">
        <f t="shared" ca="1" si="16"/>
        <v>123</v>
      </c>
      <c r="I65" s="79">
        <f t="shared" ca="1" si="17"/>
        <v>8.1967212999999994E-3</v>
      </c>
      <c r="J65" s="87">
        <f t="shared" ca="1" si="22"/>
        <v>36751166.259507969</v>
      </c>
      <c r="K65" s="57" t="str">
        <f ca="1">IFERROR(OFFSET(INDIRECT($H$3 &amp; "!A125"), 9, 0), "")</f>
        <v>메디블록</v>
      </c>
      <c r="L65" s="37">
        <f t="shared" ca="1" si="18"/>
        <v>85</v>
      </c>
      <c r="M65" s="79">
        <f t="shared" ca="1" si="19"/>
        <v>1.91846523E-2</v>
      </c>
      <c r="N65" s="87">
        <f t="shared" ca="1" si="23"/>
        <v>147107581.22960216</v>
      </c>
      <c r="O65" s="57" t="str">
        <f ca="1">IFERROR(OFFSET(INDIRECT($H$3 &amp; "!A152"), 9, 0), "")</f>
        <v>골렘</v>
      </c>
      <c r="P65" s="37">
        <f t="shared" ca="1" si="20"/>
        <v>633</v>
      </c>
      <c r="Q65" s="79">
        <f t="shared" ca="1" si="21"/>
        <v>3.1695720999999999E-3</v>
      </c>
      <c r="R65" s="87">
        <f t="shared" ca="1" si="24"/>
        <v>11144126.951964481</v>
      </c>
    </row>
    <row r="66" spans="1:18">
      <c r="A66" s="40" t="s">
        <v>212</v>
      </c>
      <c r="B66" s="11" t="s">
        <v>213</v>
      </c>
      <c r="C66" s="95">
        <v>11.9</v>
      </c>
      <c r="D66" s="92">
        <v>0</v>
      </c>
      <c r="E66" s="93">
        <v>145596721.69620287</v>
      </c>
      <c r="F66" s="35"/>
      <c r="G66" s="56" t="str">
        <f ca="1">IFERROR(OFFSET(INDIRECT($H$3 &amp; "!A179"), 10, 0), "")</f>
        <v>온톨로지</v>
      </c>
      <c r="H66" s="38">
        <f t="shared" ref="H66:H75" ca="1" si="25">_xlfn.IFNA(VLOOKUP(G66, $B$2:$D$200, 2, FALSE), "")</f>
        <v>1280</v>
      </c>
      <c r="I66" s="76">
        <f t="shared" ref="I66:I75" ca="1" si="26">_xlfn.IFNA(VLOOKUP(G66, $B$2:$D$200, 3, FALSE), "")</f>
        <v>7.8740157000000005E-3</v>
      </c>
      <c r="J66" s="85">
        <f t="shared" ca="1" si="22"/>
        <v>3660035.0232641101</v>
      </c>
      <c r="K66" s="55" t="str">
        <f ca="1">IFERROR(OFFSET(INDIRECT($H$3 &amp; "!A125"), 10, 0), "")</f>
        <v>메인프레임</v>
      </c>
      <c r="L66" s="38">
        <f t="shared" ca="1" si="18"/>
        <v>14.9</v>
      </c>
      <c r="M66" s="76">
        <f t="shared" ca="1" si="19"/>
        <v>0</v>
      </c>
      <c r="N66" s="85">
        <f t="shared" ca="1" si="23"/>
        <v>92273324.06518653</v>
      </c>
      <c r="O66" s="55" t="str">
        <f ca="1">IFERROR(OFFSET(INDIRECT($H$3 &amp; "!A152"), 10, 0), "")</f>
        <v>폴리매쓰</v>
      </c>
      <c r="P66" s="38">
        <f t="shared" ca="1" si="20"/>
        <v>787</v>
      </c>
      <c r="Q66" s="76">
        <f t="shared" ca="1" si="21"/>
        <v>-7.5662042999999997E-3</v>
      </c>
      <c r="R66" s="85">
        <f t="shared" ca="1" si="24"/>
        <v>3466104.0504972502</v>
      </c>
    </row>
    <row r="67" spans="1:18">
      <c r="A67" s="40" t="s">
        <v>208</v>
      </c>
      <c r="B67" s="11" t="s">
        <v>209</v>
      </c>
      <c r="C67" s="95">
        <v>1405</v>
      </c>
      <c r="D67" s="92">
        <v>0</v>
      </c>
      <c r="E67" s="93">
        <v>8122807.20479206</v>
      </c>
      <c r="F67" s="35"/>
      <c r="G67" s="56" t="str">
        <f ca="1">IFERROR(OFFSET(INDIRECT($H$3 &amp; "!A179"), 11, 0), "")</f>
        <v>스테이터스네트워크토큰</v>
      </c>
      <c r="H67" s="39">
        <f t="shared" ca="1" si="25"/>
        <v>112</v>
      </c>
      <c r="I67" s="77">
        <f t="shared" ca="1" si="26"/>
        <v>-8.8495575000000007E-3</v>
      </c>
      <c r="J67" s="86">
        <f t="shared" ca="1" si="22"/>
        <v>26877075.38026204</v>
      </c>
      <c r="K67" s="56" t="str">
        <f ca="1">IFERROR(OFFSET(INDIRECT($H$3 &amp; "!A125"), 11, 0), "")</f>
        <v>에브리피디아</v>
      </c>
      <c r="L67" s="39">
        <f t="shared" ca="1" si="18"/>
        <v>20.7</v>
      </c>
      <c r="M67" s="77">
        <f t="shared" ca="1" si="19"/>
        <v>4.8543689000000003E-3</v>
      </c>
      <c r="N67" s="86">
        <f t="shared" ca="1" si="23"/>
        <v>129765575.758931</v>
      </c>
      <c r="O67" s="56" t="str">
        <f ca="1">IFERROR(OFFSET(INDIRECT($H$3 &amp; "!A152"), 11, 0), "")</f>
        <v>넴</v>
      </c>
      <c r="P67" s="39">
        <f t="shared" ca="1" si="20"/>
        <v>231</v>
      </c>
      <c r="Q67" s="77">
        <f t="shared" ca="1" si="21"/>
        <v>0</v>
      </c>
      <c r="R67" s="86">
        <f t="shared" ca="1" si="24"/>
        <v>35204670.18959742</v>
      </c>
    </row>
    <row r="68" spans="1:18">
      <c r="A68" s="40" t="s">
        <v>126</v>
      </c>
      <c r="B68" s="11" t="s">
        <v>127</v>
      </c>
      <c r="C68" s="95">
        <v>150</v>
      </c>
      <c r="D68" s="92">
        <v>0</v>
      </c>
      <c r="E68" s="93">
        <v>38070102.479647622</v>
      </c>
      <c r="F68" s="35"/>
      <c r="G68" s="56" t="str">
        <f ca="1">IFERROR(OFFSET(INDIRECT($H$3 &amp; "!A179"), 12, 0), "")</f>
        <v>1인치네트워크</v>
      </c>
      <c r="H68" s="39">
        <f t="shared" ca="1" si="25"/>
        <v>5110</v>
      </c>
      <c r="I68" s="77">
        <f t="shared" ca="1" si="26"/>
        <v>7.8895463999999992E-3</v>
      </c>
      <c r="J68" s="86">
        <f t="shared" ca="1" si="22"/>
        <v>1422226.7224739201</v>
      </c>
      <c r="K68" s="56" t="str">
        <f ca="1">IFERROR(OFFSET(INDIRECT($H$3 &amp; "!A125"), 12, 0), "")</f>
        <v>캐리프로토콜</v>
      </c>
      <c r="L68" s="39">
        <f t="shared" ca="1" si="18"/>
        <v>13.6</v>
      </c>
      <c r="M68" s="77">
        <f t="shared" ca="1" si="19"/>
        <v>0</v>
      </c>
      <c r="N68" s="86">
        <f t="shared" ca="1" si="23"/>
        <v>206032420.42904824</v>
      </c>
      <c r="O68" s="56" t="str">
        <f ca="1">IFERROR(OFFSET(INDIRECT($H$3 &amp; "!A152"), 12, 0), "")</f>
        <v>쎄타퓨엘</v>
      </c>
      <c r="P68" s="39">
        <f t="shared" ca="1" si="20"/>
        <v>415</v>
      </c>
      <c r="Q68" s="77">
        <f t="shared" ca="1" si="21"/>
        <v>-4.7961630999999996E-3</v>
      </c>
      <c r="R68" s="86">
        <f t="shared" ca="1" si="24"/>
        <v>4263862.5637151301</v>
      </c>
    </row>
    <row r="69" spans="1:18">
      <c r="A69" s="40" t="s">
        <v>246</v>
      </c>
      <c r="B69" s="11" t="s">
        <v>247</v>
      </c>
      <c r="C69" s="95">
        <v>101</v>
      </c>
      <c r="D69" s="92">
        <v>0</v>
      </c>
      <c r="E69" s="93">
        <v>35363182.661508247</v>
      </c>
      <c r="F69" s="35"/>
      <c r="G69" s="56" t="str">
        <f ca="1">IFERROR(OFFSET(INDIRECT($H$3 &amp; "!A179"), 13, 0), "")</f>
        <v>아이오타</v>
      </c>
      <c r="H69" s="39">
        <f t="shared" ca="1" si="25"/>
        <v>1610</v>
      </c>
      <c r="I69" s="77">
        <f t="shared" ca="1" si="26"/>
        <v>2.87539936E-2</v>
      </c>
      <c r="J69" s="86">
        <f t="shared" ca="1" si="22"/>
        <v>3837768.6658687601</v>
      </c>
      <c r="K69" s="56" t="str">
        <f ca="1">IFERROR(OFFSET(INDIRECT($H$3 &amp; "!A125"), 13, 0), "")</f>
        <v>비트토렌트</v>
      </c>
      <c r="L69" s="39">
        <f t="shared" ca="1" si="18"/>
        <v>4.57</v>
      </c>
      <c r="M69" s="77">
        <f t="shared" ca="1" si="19"/>
        <v>6.6079295E-3</v>
      </c>
      <c r="N69" s="86">
        <f t="shared" ca="1" si="23"/>
        <v>3449357443.8247752</v>
      </c>
      <c r="O69" s="56" t="str">
        <f ca="1">IFERROR(OFFSET(INDIRECT($H$3 &amp; "!A152"), 13, 0), "")</f>
        <v>아르고</v>
      </c>
      <c r="P69" s="39">
        <f t="shared" ca="1" si="20"/>
        <v>356</v>
      </c>
      <c r="Q69" s="77">
        <f t="shared" ca="1" si="21"/>
        <v>-2.8011204E-3</v>
      </c>
      <c r="R69" s="86">
        <f t="shared" ca="1" si="24"/>
        <v>7060964.7680960298</v>
      </c>
    </row>
    <row r="70" spans="1:18">
      <c r="A70" s="40" t="s">
        <v>138</v>
      </c>
      <c r="B70" s="11" t="s">
        <v>139</v>
      </c>
      <c r="C70" s="95">
        <v>10400</v>
      </c>
      <c r="D70" s="92">
        <v>-9.6061479999999999E-4</v>
      </c>
      <c r="E70" s="93">
        <v>310819.02448525</v>
      </c>
      <c r="F70" s="35"/>
      <c r="G70" s="56" t="str">
        <f ca="1">IFERROR(OFFSET(INDIRECT($H$3 &amp; "!A179"), 14, 0), "")</f>
        <v>룸네트워크</v>
      </c>
      <c r="H70" s="39">
        <f t="shared" ca="1" si="25"/>
        <v>127</v>
      </c>
      <c r="I70" s="77">
        <f t="shared" ca="1" si="26"/>
        <v>-7.8125E-3</v>
      </c>
      <c r="J70" s="90">
        <f t="shared" ca="1" si="22"/>
        <v>21448030.250844549</v>
      </c>
      <c r="K70" s="58" t="str">
        <f ca="1">IFERROR(OFFSET(INDIRECT($H$3 &amp; "!A125"), 14, 0), "")</f>
        <v>아하토큰</v>
      </c>
      <c r="L70" s="44">
        <f t="shared" ca="1" si="18"/>
        <v>19</v>
      </c>
      <c r="M70" s="78">
        <f t="shared" ca="1" si="19"/>
        <v>5.2910053000000002E-3</v>
      </c>
      <c r="N70" s="90">
        <f t="shared" ca="1" si="23"/>
        <v>126036521.05565444</v>
      </c>
      <c r="O70" s="58" t="str">
        <f ca="1">IFERROR(OFFSET(INDIRECT($H$3 &amp; "!A152"), 14, 0), "")</f>
        <v>에스티피</v>
      </c>
      <c r="P70" s="44">
        <f t="shared" ca="1" si="20"/>
        <v>150</v>
      </c>
      <c r="Q70" s="78">
        <f t="shared" ca="1" si="21"/>
        <v>2.73972603E-2</v>
      </c>
      <c r="R70" s="90">
        <f t="shared" ca="1" si="24"/>
        <v>58665861.76129315</v>
      </c>
    </row>
    <row r="71" spans="1:18">
      <c r="A71" s="40" t="s">
        <v>232</v>
      </c>
      <c r="B71" s="11" t="s">
        <v>233</v>
      </c>
      <c r="C71" s="95">
        <v>711</v>
      </c>
      <c r="D71" s="92">
        <v>-1.4044944E-3</v>
      </c>
      <c r="E71" s="93">
        <v>2148785.35970071</v>
      </c>
      <c r="F71" s="35"/>
      <c r="G71" s="60" t="str">
        <f ca="1">IFERROR(OFFSET(INDIRECT($H$3 &amp; "!A179"), 15, 0), "")</f>
        <v>그로스톨코인</v>
      </c>
      <c r="H71" s="45">
        <f t="shared" ca="1" si="25"/>
        <v>1160</v>
      </c>
      <c r="I71" s="80">
        <f t="shared" ca="1" si="26"/>
        <v>-4.2918454999999996E-3</v>
      </c>
      <c r="J71" s="99">
        <f t="shared" ca="1" si="22"/>
        <v>1656513.0751354101</v>
      </c>
      <c r="K71" s="56" t="str">
        <f ca="1">IFERROR(OFFSET(INDIRECT($H$3 &amp; "!A125"), 15, 0), "")</f>
        <v>아이오에스티</v>
      </c>
      <c r="L71" s="39">
        <f t="shared" ca="1" si="18"/>
        <v>57.8</v>
      </c>
      <c r="M71" s="77">
        <f t="shared" ca="1" si="19"/>
        <v>-3.4482759000000001E-3</v>
      </c>
      <c r="N71" s="99">
        <f t="shared" ca="1" si="23"/>
        <v>38324260.819570407</v>
      </c>
      <c r="O71" s="56" t="str">
        <f ca="1">IFERROR(OFFSET(INDIRECT($H$3 &amp; "!A152"), 15, 0), "")</f>
        <v>질리카</v>
      </c>
      <c r="P71" s="39">
        <f t="shared" ca="1" si="20"/>
        <v>123</v>
      </c>
      <c r="Q71" s="77">
        <f t="shared" ca="1" si="21"/>
        <v>8.1967212999999994E-3</v>
      </c>
      <c r="R71" s="99">
        <f t="shared" ca="1" si="24"/>
        <v>36751166.259507969</v>
      </c>
    </row>
    <row r="72" spans="1:18">
      <c r="A72" s="40" t="s">
        <v>328</v>
      </c>
      <c r="B72" s="11" t="s">
        <v>329</v>
      </c>
      <c r="C72" s="95">
        <v>2085</v>
      </c>
      <c r="D72" s="92">
        <v>-2.3923445E-3</v>
      </c>
      <c r="E72" s="93">
        <v>7616690.2222143896</v>
      </c>
      <c r="F72" s="35"/>
      <c r="G72" s="56" t="str">
        <f ca="1">IFERROR(OFFSET(INDIRECT($H$3 &amp; "!A179"), 16, 0), "")</f>
        <v>스텔라루멘</v>
      </c>
      <c r="H72" s="39">
        <f t="shared" ca="1" si="25"/>
        <v>456</v>
      </c>
      <c r="I72" s="77">
        <f t="shared" ca="1" si="26"/>
        <v>-1.2987013E-2</v>
      </c>
      <c r="J72" s="86">
        <f t="shared" ca="1" si="22"/>
        <v>35898563.364671588</v>
      </c>
      <c r="K72" s="56" t="str">
        <f ca="1">IFERROR(OFFSET(INDIRECT($H$3 &amp; "!A125"), 16, 0), "")</f>
        <v>무비블록</v>
      </c>
      <c r="L72" s="39">
        <f t="shared" ca="1" si="18"/>
        <v>11.9</v>
      </c>
      <c r="M72" s="77">
        <f t="shared" ca="1" si="19"/>
        <v>0</v>
      </c>
      <c r="N72" s="86">
        <f t="shared" ca="1" si="23"/>
        <v>145596721.69620287</v>
      </c>
      <c r="O72" s="56" t="str">
        <f ca="1">IFERROR(OFFSET(INDIRECT($H$3 &amp; "!A152"), 16, 0), "")</f>
        <v>스테이터스네트워크토큰</v>
      </c>
      <c r="P72" s="39">
        <f t="shared" ca="1" si="20"/>
        <v>112</v>
      </c>
      <c r="Q72" s="77">
        <f t="shared" ca="1" si="21"/>
        <v>-8.8495575000000007E-3</v>
      </c>
      <c r="R72" s="86">
        <f t="shared" ca="1" si="24"/>
        <v>26877075.38026204</v>
      </c>
    </row>
    <row r="73" spans="1:18">
      <c r="A73" s="40" t="s">
        <v>222</v>
      </c>
      <c r="B73" s="11" t="s">
        <v>223</v>
      </c>
      <c r="C73" s="95">
        <v>1800</v>
      </c>
      <c r="D73" s="92">
        <v>-2.7700831E-3</v>
      </c>
      <c r="E73" s="93">
        <v>1475593.56546477</v>
      </c>
      <c r="F73" s="35"/>
      <c r="G73" s="56" t="str">
        <f ca="1">IFERROR(OFFSET(INDIRECT($H$3 &amp; "!A179"), 17, 0), "")</f>
        <v>폴카닷</v>
      </c>
      <c r="H73" s="39">
        <f t="shared" ca="1" si="25"/>
        <v>54950</v>
      </c>
      <c r="I73" s="77">
        <f t="shared" ca="1" si="26"/>
        <v>-1.80486061E-2</v>
      </c>
      <c r="J73" s="86">
        <f t="shared" ca="1" si="22"/>
        <v>465222.53721977997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룸네트워크</v>
      </c>
      <c r="P73" s="39">
        <f t="shared" ca="1" si="20"/>
        <v>127</v>
      </c>
      <c r="Q73" s="77">
        <f t="shared" ca="1" si="21"/>
        <v>-7.8125E-3</v>
      </c>
      <c r="R73" s="86">
        <f t="shared" ca="1" si="24"/>
        <v>21448030.250844549</v>
      </c>
    </row>
    <row r="74" spans="1:18">
      <c r="A74" s="40" t="s">
        <v>188</v>
      </c>
      <c r="B74" s="11" t="s">
        <v>189</v>
      </c>
      <c r="C74" s="95">
        <v>356</v>
      </c>
      <c r="D74" s="92">
        <v>-2.8011204E-3</v>
      </c>
      <c r="E74" s="93">
        <v>7060964.7680960298</v>
      </c>
      <c r="F74" s="35"/>
      <c r="G74" s="56" t="str">
        <f ca="1">IFERROR(OFFSET(INDIRECT($H$3 &amp; "!A179"), 18, 0), "")</f>
        <v>비체인</v>
      </c>
      <c r="H74" s="39">
        <f t="shared" ca="1" si="25"/>
        <v>191</v>
      </c>
      <c r="I74" s="77">
        <f t="shared" ca="1" si="26"/>
        <v>-1.54639175E-2</v>
      </c>
      <c r="J74" s="86">
        <f t="shared" ca="1" si="22"/>
        <v>149085804.10466039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스텔라루멘</v>
      </c>
      <c r="P74" s="39">
        <f t="shared" ca="1" si="20"/>
        <v>456</v>
      </c>
      <c r="Q74" s="77">
        <f t="shared" ca="1" si="21"/>
        <v>-1.2987013E-2</v>
      </c>
      <c r="R74" s="86">
        <f t="shared" ca="1" si="24"/>
        <v>35898563.364671588</v>
      </c>
    </row>
    <row r="75" spans="1:18" ht="17.25" thickBot="1">
      <c r="A75" s="40" t="s">
        <v>154</v>
      </c>
      <c r="B75" s="11" t="s">
        <v>155</v>
      </c>
      <c r="C75" s="95">
        <v>28440</v>
      </c>
      <c r="D75" s="92">
        <v>-2.8050491E-3</v>
      </c>
      <c r="E75" s="93">
        <v>243520.78046564001</v>
      </c>
      <c r="F75" s="35"/>
      <c r="G75" s="57" t="str">
        <f ca="1">IFERROR(OFFSET(INDIRECT($H$3 &amp; "!A179"), 19, 0), "")</f>
        <v>오미세고</v>
      </c>
      <c r="H75" s="37">
        <f t="shared" ca="1" si="25"/>
        <v>14580</v>
      </c>
      <c r="I75" s="79">
        <f t="shared" ca="1" si="26"/>
        <v>-7.8381795200000007E-2</v>
      </c>
      <c r="J75" s="87">
        <f t="shared" ca="1" si="22"/>
        <v>16155155.756472539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비체인</v>
      </c>
      <c r="P75" s="37">
        <f t="shared" ca="1" si="20"/>
        <v>191</v>
      </c>
      <c r="Q75" s="79">
        <f t="shared" ca="1" si="21"/>
        <v>-1.54639175E-2</v>
      </c>
      <c r="R75" s="87">
        <f t="shared" ca="1" si="24"/>
        <v>149085804.10466039</v>
      </c>
    </row>
    <row r="76" spans="1:18">
      <c r="A76" s="40" t="s">
        <v>228</v>
      </c>
      <c r="B76" s="11" t="s">
        <v>229</v>
      </c>
      <c r="C76" s="95">
        <v>984</v>
      </c>
      <c r="D76" s="92">
        <v>-3.0395137E-3</v>
      </c>
      <c r="E76" s="93">
        <v>3808666.7509929701</v>
      </c>
      <c r="F76" s="35"/>
      <c r="G76" s="35"/>
      <c r="H76" s="35"/>
      <c r="I76" s="35"/>
    </row>
    <row r="77" spans="1:18">
      <c r="A77" s="40" t="s">
        <v>86</v>
      </c>
      <c r="B77" s="11" t="s">
        <v>87</v>
      </c>
      <c r="C77" s="95">
        <v>209300</v>
      </c>
      <c r="D77" s="92">
        <v>-3.3333333000000001E-3</v>
      </c>
      <c r="E77" s="93">
        <v>13207.65308905</v>
      </c>
      <c r="F77" s="35"/>
      <c r="G77" s="35"/>
      <c r="H77" s="35"/>
      <c r="I77" s="35"/>
    </row>
    <row r="78" spans="1:18">
      <c r="A78" s="40" t="s">
        <v>63</v>
      </c>
      <c r="B78" s="11" t="s">
        <v>64</v>
      </c>
      <c r="C78" s="95">
        <v>57.8</v>
      </c>
      <c r="D78" s="92">
        <v>-3.4482759000000001E-3</v>
      </c>
      <c r="E78" s="93">
        <v>38324260.819570407</v>
      </c>
      <c r="F78" s="35"/>
      <c r="G78" s="35"/>
      <c r="H78" s="35"/>
      <c r="I78" s="35"/>
    </row>
    <row r="79" spans="1:18">
      <c r="A79" s="40" t="s">
        <v>214</v>
      </c>
      <c r="B79" s="11" t="s">
        <v>215</v>
      </c>
      <c r="C79" s="95">
        <v>288</v>
      </c>
      <c r="D79" s="92">
        <v>-3.4602076000000001E-3</v>
      </c>
      <c r="E79" s="93">
        <v>35116169.166532949</v>
      </c>
      <c r="F79" s="35"/>
      <c r="G79" s="35"/>
      <c r="H79" s="35"/>
      <c r="I79" s="35"/>
    </row>
    <row r="80" spans="1:18">
      <c r="A80" s="40" t="s">
        <v>248</v>
      </c>
      <c r="B80" s="11" t="s">
        <v>249</v>
      </c>
      <c r="C80" s="95">
        <v>1160</v>
      </c>
      <c r="D80" s="92">
        <v>-4.2918454999999996E-3</v>
      </c>
      <c r="E80" s="93">
        <v>1656513.0751354101</v>
      </c>
      <c r="F80" s="35"/>
      <c r="G80" s="35"/>
      <c r="H80" s="35"/>
      <c r="I80" s="35"/>
    </row>
    <row r="81" spans="1:9">
      <c r="A81" s="40" t="s">
        <v>134</v>
      </c>
      <c r="B81" s="11" t="s">
        <v>135</v>
      </c>
      <c r="C81" s="95">
        <v>415</v>
      </c>
      <c r="D81" s="92">
        <v>-4.7961630999999996E-3</v>
      </c>
      <c r="E81" s="93">
        <v>4263862.5637151301</v>
      </c>
      <c r="F81" s="35"/>
      <c r="G81" s="35"/>
      <c r="H81" s="35"/>
      <c r="I81" s="35"/>
    </row>
    <row r="82" spans="1:9">
      <c r="A82" s="40" t="s">
        <v>106</v>
      </c>
      <c r="B82" s="11" t="s">
        <v>107</v>
      </c>
      <c r="C82" s="95">
        <v>186</v>
      </c>
      <c r="D82" s="92">
        <v>-5.3475935999999996E-3</v>
      </c>
      <c r="E82" s="93">
        <v>42912571.973727517</v>
      </c>
      <c r="F82" s="35"/>
      <c r="G82" s="35"/>
      <c r="H82" s="35"/>
      <c r="I82" s="35"/>
    </row>
    <row r="83" spans="1:9">
      <c r="A83" s="40" t="s">
        <v>132</v>
      </c>
      <c r="B83" s="11" t="s">
        <v>133</v>
      </c>
      <c r="C83" s="95">
        <v>2245</v>
      </c>
      <c r="D83" s="92">
        <v>-6.6371681000000002E-3</v>
      </c>
      <c r="E83" s="93">
        <v>1528029.08706791</v>
      </c>
      <c r="F83" s="35"/>
      <c r="G83" s="35"/>
      <c r="H83" s="35"/>
      <c r="I83" s="35"/>
    </row>
    <row r="84" spans="1:9">
      <c r="A84" s="40" t="s">
        <v>48</v>
      </c>
      <c r="B84" s="11" t="s">
        <v>49</v>
      </c>
      <c r="C84" s="95">
        <v>77602000</v>
      </c>
      <c r="D84" s="92">
        <v>-7.2027122000000001E-3</v>
      </c>
      <c r="E84" s="93">
        <v>2619.16280598</v>
      </c>
      <c r="F84" s="35"/>
      <c r="G84" s="35"/>
      <c r="H84" s="35"/>
      <c r="I84" s="35"/>
    </row>
    <row r="85" spans="1:9">
      <c r="A85" s="40" t="s">
        <v>190</v>
      </c>
      <c r="B85" s="11" t="s">
        <v>191</v>
      </c>
      <c r="C85" s="95">
        <v>134</v>
      </c>
      <c r="D85" s="92">
        <v>-7.4074073999999997E-3</v>
      </c>
      <c r="E85" s="93">
        <v>23575945.8735945</v>
      </c>
      <c r="F85" s="35"/>
      <c r="G85" s="35"/>
      <c r="H85" s="35"/>
      <c r="I85" s="35"/>
    </row>
    <row r="86" spans="1:9">
      <c r="A86" s="40" t="s">
        <v>202</v>
      </c>
      <c r="B86" s="11" t="s">
        <v>203</v>
      </c>
      <c r="C86" s="95">
        <v>787</v>
      </c>
      <c r="D86" s="92">
        <v>-7.5662042999999997E-3</v>
      </c>
      <c r="E86" s="93">
        <v>3466104.0504972502</v>
      </c>
      <c r="F86" s="35"/>
      <c r="G86" s="35"/>
      <c r="H86" s="35"/>
      <c r="I86" s="35"/>
    </row>
    <row r="87" spans="1:9">
      <c r="A87" s="40" t="s">
        <v>234</v>
      </c>
      <c r="B87" s="11" t="s">
        <v>235</v>
      </c>
      <c r="C87" s="95">
        <v>127</v>
      </c>
      <c r="D87" s="92">
        <v>-7.8125E-3</v>
      </c>
      <c r="E87" s="93">
        <v>21448030.250844549</v>
      </c>
      <c r="F87" s="35"/>
      <c r="G87" s="35"/>
      <c r="H87" s="35"/>
      <c r="I87" s="35"/>
    </row>
    <row r="88" spans="1:9">
      <c r="A88" s="40" t="s">
        <v>80</v>
      </c>
      <c r="B88" s="11" t="s">
        <v>81</v>
      </c>
      <c r="C88" s="95">
        <v>2475</v>
      </c>
      <c r="D88" s="92">
        <v>-8.0160321000000007E-3</v>
      </c>
      <c r="E88" s="93">
        <v>11061703.15256832</v>
      </c>
      <c r="F88" s="35"/>
      <c r="G88" s="35"/>
      <c r="H88" s="35"/>
      <c r="I88" s="35"/>
    </row>
    <row r="89" spans="1:9">
      <c r="A89" s="40" t="s">
        <v>90</v>
      </c>
      <c r="B89" s="11" t="s">
        <v>91</v>
      </c>
      <c r="C89" s="95">
        <v>78910</v>
      </c>
      <c r="D89" s="92">
        <v>-8.4192008000000002E-3</v>
      </c>
      <c r="E89" s="93">
        <v>99694.030780100002</v>
      </c>
      <c r="F89" s="35"/>
      <c r="G89" s="35"/>
      <c r="H89" s="35"/>
      <c r="I89" s="35"/>
    </row>
    <row r="90" spans="1:9">
      <c r="A90" s="40" t="s">
        <v>158</v>
      </c>
      <c r="B90" s="11" t="s">
        <v>159</v>
      </c>
      <c r="C90" s="95">
        <v>112</v>
      </c>
      <c r="D90" s="92">
        <v>-8.8495575000000007E-3</v>
      </c>
      <c r="E90" s="93">
        <v>26877075.38026204</v>
      </c>
      <c r="F90" s="35"/>
      <c r="G90" s="35"/>
      <c r="H90" s="35"/>
      <c r="I90" s="35"/>
    </row>
    <row r="91" spans="1:9">
      <c r="A91" s="40" t="s">
        <v>262</v>
      </c>
      <c r="B91" s="11" t="s">
        <v>263</v>
      </c>
      <c r="C91" s="95">
        <v>314</v>
      </c>
      <c r="D91" s="92">
        <v>-9.4637223999999992E-3</v>
      </c>
      <c r="E91" s="93">
        <v>147794784.08890939</v>
      </c>
      <c r="F91" s="35"/>
      <c r="G91" s="35"/>
      <c r="H91" s="35"/>
      <c r="I91" s="35"/>
    </row>
    <row r="92" spans="1:9">
      <c r="A92" s="40" t="s">
        <v>92</v>
      </c>
      <c r="B92" s="11" t="s">
        <v>93</v>
      </c>
      <c r="C92" s="95">
        <v>5628000</v>
      </c>
      <c r="D92" s="92">
        <v>-9.8522166999999994E-3</v>
      </c>
      <c r="E92" s="93">
        <v>14774.48275392</v>
      </c>
      <c r="F92" s="35"/>
      <c r="G92" s="35"/>
      <c r="H92" s="35"/>
      <c r="I92" s="35"/>
    </row>
    <row r="93" spans="1:9">
      <c r="A93" s="40" t="s">
        <v>108</v>
      </c>
      <c r="B93" s="11" t="s">
        <v>109</v>
      </c>
      <c r="C93" s="95">
        <v>8710</v>
      </c>
      <c r="D93" s="92">
        <v>-1.02272727E-2</v>
      </c>
      <c r="E93" s="93">
        <v>343988.03951829002</v>
      </c>
      <c r="F93" s="35"/>
      <c r="G93" s="35"/>
      <c r="H93" s="35"/>
      <c r="I93" s="35"/>
    </row>
    <row r="94" spans="1:9">
      <c r="A94" s="40" t="s">
        <v>88</v>
      </c>
      <c r="B94" s="11" t="s">
        <v>89</v>
      </c>
      <c r="C94" s="95">
        <v>1435</v>
      </c>
      <c r="D94" s="92">
        <v>-1.03448276E-2</v>
      </c>
      <c r="E94" s="93">
        <v>92501600.651972458</v>
      </c>
      <c r="F94" s="35"/>
      <c r="G94" s="35"/>
      <c r="H94" s="35"/>
      <c r="I94" s="35"/>
    </row>
    <row r="95" spans="1:9">
      <c r="A95" s="40" t="s">
        <v>118</v>
      </c>
      <c r="B95" s="11" t="s">
        <v>119</v>
      </c>
      <c r="C95" s="95">
        <v>36.200000000000003</v>
      </c>
      <c r="D95" s="92">
        <v>-1.09289617E-2</v>
      </c>
      <c r="E95" s="93">
        <v>96534162.288251445</v>
      </c>
      <c r="F95" s="35"/>
      <c r="G95" s="35"/>
      <c r="H95" s="35"/>
      <c r="I95" s="35"/>
    </row>
    <row r="96" spans="1:9">
      <c r="A96" s="40" t="s">
        <v>330</v>
      </c>
      <c r="B96" s="11" t="s">
        <v>331</v>
      </c>
      <c r="C96" s="95">
        <v>371000</v>
      </c>
      <c r="D96" s="92">
        <v>-1.1194029899999999E-2</v>
      </c>
      <c r="E96" s="93">
        <v>6978.6528200000002</v>
      </c>
      <c r="F96" s="35"/>
      <c r="G96" s="35"/>
      <c r="H96" s="35"/>
      <c r="I96" s="35"/>
    </row>
    <row r="97" spans="1:9">
      <c r="A97" s="40" t="s">
        <v>76</v>
      </c>
      <c r="B97" s="11" t="s">
        <v>77</v>
      </c>
      <c r="C97" s="95">
        <v>804300</v>
      </c>
      <c r="D97" s="92">
        <v>-1.17950608E-2</v>
      </c>
      <c r="E97" s="93">
        <v>13308.71283185</v>
      </c>
      <c r="F97" s="35"/>
      <c r="G97" s="35"/>
      <c r="H97" s="35"/>
      <c r="I97" s="35"/>
    </row>
    <row r="98" spans="1:9">
      <c r="A98" s="40" t="s">
        <v>50</v>
      </c>
      <c r="B98" s="11" t="s">
        <v>51</v>
      </c>
      <c r="C98" s="95">
        <v>456</v>
      </c>
      <c r="D98" s="92">
        <v>-1.2987013E-2</v>
      </c>
      <c r="E98" s="93">
        <v>35898563.364671588</v>
      </c>
      <c r="F98" s="35"/>
      <c r="G98" s="35"/>
      <c r="H98" s="35"/>
      <c r="I98" s="35"/>
    </row>
    <row r="99" spans="1:9">
      <c r="A99" s="40" t="s">
        <v>224</v>
      </c>
      <c r="B99" s="11" t="s">
        <v>225</v>
      </c>
      <c r="C99" s="95">
        <v>936</v>
      </c>
      <c r="D99" s="92">
        <v>-1.47368421E-2</v>
      </c>
      <c r="E99" s="93">
        <v>6889766.9757857602</v>
      </c>
      <c r="F99" s="35"/>
      <c r="G99" s="35"/>
      <c r="H99" s="35"/>
      <c r="I99" s="35"/>
    </row>
    <row r="100" spans="1:9">
      <c r="A100" s="40" t="s">
        <v>124</v>
      </c>
      <c r="B100" s="11" t="s">
        <v>125</v>
      </c>
      <c r="C100" s="95">
        <v>191</v>
      </c>
      <c r="D100" s="92">
        <v>-1.54639175E-2</v>
      </c>
      <c r="E100" s="93">
        <v>149085804.10466039</v>
      </c>
      <c r="F100" s="35"/>
      <c r="G100" s="35"/>
      <c r="H100" s="35"/>
      <c r="I100" s="35"/>
    </row>
    <row r="101" spans="1:9">
      <c r="A101" s="40" t="s">
        <v>122</v>
      </c>
      <c r="B101" s="11" t="s">
        <v>123</v>
      </c>
      <c r="C101" s="95">
        <v>300650</v>
      </c>
      <c r="D101" s="92">
        <v>-1.5714519600000001E-2</v>
      </c>
      <c r="E101" s="93">
        <v>110419.23208243</v>
      </c>
      <c r="F101" s="35"/>
      <c r="G101" s="35"/>
      <c r="H101" s="35"/>
      <c r="I101" s="35"/>
    </row>
    <row r="102" spans="1:9">
      <c r="A102" s="40" t="s">
        <v>130</v>
      </c>
      <c r="B102" s="11" t="s">
        <v>131</v>
      </c>
      <c r="C102" s="95">
        <v>54950</v>
      </c>
      <c r="D102" s="92">
        <v>-1.80486061E-2</v>
      </c>
      <c r="E102" s="93">
        <v>465222.53721977997</v>
      </c>
      <c r="F102" s="35"/>
      <c r="G102" s="35"/>
      <c r="H102" s="35"/>
      <c r="I102" s="35"/>
    </row>
    <row r="103" spans="1:9">
      <c r="A103" s="40" t="s">
        <v>102</v>
      </c>
      <c r="B103" s="11" t="s">
        <v>103</v>
      </c>
      <c r="C103" s="95">
        <v>1570</v>
      </c>
      <c r="D103" s="92">
        <v>-2.48447205E-2</v>
      </c>
      <c r="E103" s="93">
        <v>4714191.7500199303</v>
      </c>
      <c r="F103" s="35"/>
      <c r="G103" s="35"/>
      <c r="H103" s="35"/>
      <c r="I103" s="35"/>
    </row>
    <row r="104" spans="1:9">
      <c r="A104" s="40" t="s">
        <v>74</v>
      </c>
      <c r="B104" s="11" t="s">
        <v>75</v>
      </c>
      <c r="C104" s="95">
        <v>40690</v>
      </c>
      <c r="D104" s="92">
        <v>-2.5622605400000002E-2</v>
      </c>
      <c r="E104" s="93">
        <v>510915.37497319002</v>
      </c>
      <c r="F104" s="35"/>
      <c r="G104" s="35"/>
      <c r="H104" s="35"/>
      <c r="I104" s="35"/>
    </row>
    <row r="105" spans="1:9">
      <c r="A105" s="40" t="s">
        <v>332</v>
      </c>
      <c r="B105" s="11" t="s">
        <v>333</v>
      </c>
      <c r="C105" s="95">
        <v>0.24399999999999999</v>
      </c>
      <c r="D105" s="92">
        <v>-2.78884462E-2</v>
      </c>
      <c r="E105" s="93">
        <v>346603936186.51318</v>
      </c>
      <c r="F105" s="35"/>
      <c r="G105" s="35"/>
      <c r="H105" s="35"/>
      <c r="I105" s="35"/>
    </row>
    <row r="106" spans="1:9">
      <c r="A106" s="40" t="s">
        <v>53</v>
      </c>
      <c r="B106" s="11" t="s">
        <v>334</v>
      </c>
      <c r="C106" s="95">
        <v>534</v>
      </c>
      <c r="D106" s="92">
        <v>-3.0852994599999999E-2</v>
      </c>
      <c r="E106" s="93">
        <v>75353112.727751106</v>
      </c>
      <c r="F106" s="35"/>
      <c r="G106" s="35"/>
      <c r="H106" s="35"/>
      <c r="I106" s="35"/>
    </row>
    <row r="107" spans="1:9">
      <c r="A107" s="40" t="s">
        <v>84</v>
      </c>
      <c r="B107" s="11" t="s">
        <v>85</v>
      </c>
      <c r="C107" s="95">
        <v>662</v>
      </c>
      <c r="D107" s="92">
        <v>-3.6390101899999999E-2</v>
      </c>
      <c r="E107" s="93">
        <v>213473169.26702729</v>
      </c>
      <c r="F107" s="35"/>
      <c r="G107" s="35"/>
      <c r="H107" s="35"/>
      <c r="I107" s="35"/>
    </row>
    <row r="108" spans="1:9">
      <c r="A108" s="40" t="s">
        <v>136</v>
      </c>
      <c r="B108" s="11" t="s">
        <v>137</v>
      </c>
      <c r="C108" s="95">
        <v>14580</v>
      </c>
      <c r="D108" s="92">
        <v>-7.8381795200000007E-2</v>
      </c>
      <c r="E108" s="93">
        <v>16155155.756472539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114</v>
      </c>
      <c r="B2" s="11" t="s">
        <v>115</v>
      </c>
      <c r="C2" s="95">
        <v>489</v>
      </c>
      <c r="D2" s="92">
        <v>0.1164383562</v>
      </c>
      <c r="E2" s="93">
        <v>155788983.94814816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3560</v>
      </c>
      <c r="D3" s="92">
        <v>0.1125</v>
      </c>
      <c r="E3" s="93">
        <v>202295798.63850558</v>
      </c>
      <c r="F3" s="35"/>
      <c r="G3" s="278" t="s">
        <v>257</v>
      </c>
      <c r="H3" s="290" t="s">
        <v>340</v>
      </c>
      <c r="I3" s="290"/>
      <c r="K3" s="217" t="s">
        <v>34</v>
      </c>
      <c r="L3" s="218"/>
      <c r="M3" s="218"/>
      <c r="N3" s="219"/>
      <c r="O3" s="217" t="s">
        <v>258</v>
      </c>
      <c r="P3" s="218"/>
      <c r="Q3" s="218"/>
      <c r="R3" s="219"/>
    </row>
    <row r="4" spans="1:18" ht="17.25" thickBot="1">
      <c r="A4" s="40" t="s">
        <v>156</v>
      </c>
      <c r="B4" s="11" t="s">
        <v>157</v>
      </c>
      <c r="C4" s="95">
        <v>2110</v>
      </c>
      <c r="D4" s="92">
        <v>6.8354430399999999E-2</v>
      </c>
      <c r="E4" s="93">
        <v>50879122.827238217</v>
      </c>
      <c r="F4" s="35"/>
      <c r="G4" s="279"/>
      <c r="H4" s="291"/>
      <c r="I4" s="291"/>
      <c r="K4" s="282" t="s">
        <v>54</v>
      </c>
      <c r="L4" s="294">
        <f ca="1">NOW()</f>
        <v>44513.940333680555</v>
      </c>
      <c r="M4" s="295"/>
      <c r="N4" s="296"/>
      <c r="O4" s="285" t="s">
        <v>54</v>
      </c>
      <c r="P4" s="294">
        <f ca="1">NOW()</f>
        <v>44513.940333680555</v>
      </c>
      <c r="Q4" s="295"/>
      <c r="R4" s="296"/>
    </row>
    <row r="5" spans="1:18" ht="17.25" thickBot="1">
      <c r="A5" s="40" t="s">
        <v>142</v>
      </c>
      <c r="B5" s="11" t="s">
        <v>143</v>
      </c>
      <c r="C5" s="95">
        <v>3085</v>
      </c>
      <c r="D5" s="92">
        <v>5.8319039500000003E-2</v>
      </c>
      <c r="E5" s="93">
        <v>9250510.4332597107</v>
      </c>
      <c r="F5" s="35"/>
      <c r="K5" s="279"/>
      <c r="L5" s="51" t="s">
        <v>57</v>
      </c>
      <c r="M5" s="73" t="s">
        <v>58</v>
      </c>
      <c r="N5" s="69" t="s">
        <v>261</v>
      </c>
      <c r="O5" s="234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230</v>
      </c>
      <c r="B6" s="11" t="s">
        <v>231</v>
      </c>
      <c r="C6" s="95">
        <v>87.3</v>
      </c>
      <c r="D6" s="92">
        <v>5.1807228900000002E-2</v>
      </c>
      <c r="E6" s="93">
        <v>456161045.81575227</v>
      </c>
      <c r="F6" s="35"/>
      <c r="G6" s="217" t="s">
        <v>52</v>
      </c>
      <c r="H6" s="218"/>
      <c r="I6" s="21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115</v>
      </c>
      <c r="P6" s="38">
        <f t="shared" ref="P6:P25" si="2">_xlfn.IFNA(VLOOKUP(O6, $B$2:$D$200, 2, FALSE), "")</f>
        <v>489</v>
      </c>
      <c r="Q6" s="76">
        <f t="shared" ref="Q6:Q25" si="3">_xlfn.IFNA(VLOOKUP(O6, $B$2:$D$200, 3, FALSE), "")</f>
        <v>0.1164383562</v>
      </c>
      <c r="R6" s="85">
        <f>_xlfn.IFNA(VLOOKUP(O6, $B$2:$E$200, 4, FALSE), "")</f>
        <v>155788983.94814816</v>
      </c>
    </row>
    <row r="7" spans="1:18">
      <c r="A7" s="40" t="s">
        <v>220</v>
      </c>
      <c r="B7" s="11" t="s">
        <v>221</v>
      </c>
      <c r="C7" s="95">
        <v>4800</v>
      </c>
      <c r="D7" s="92">
        <v>4.0086673900000001E-2</v>
      </c>
      <c r="E7" s="93">
        <v>13250088.475559941</v>
      </c>
      <c r="F7" s="35"/>
      <c r="G7" s="226" t="s">
        <v>36</v>
      </c>
      <c r="H7" s="227"/>
      <c r="I7" s="22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111</v>
      </c>
      <c r="P7" s="39">
        <f t="shared" si="2"/>
        <v>3560</v>
      </c>
      <c r="Q7" s="77">
        <f t="shared" si="3"/>
        <v>0.1125</v>
      </c>
      <c r="R7" s="86">
        <f t="shared" ref="R7:R25" si="5">_xlfn.IFNA(VLOOKUP(O7, $B$2:$E$200, 4, FALSE), "")</f>
        <v>202295798.63850558</v>
      </c>
    </row>
    <row r="8" spans="1:18" ht="17.25" thickBot="1">
      <c r="A8" s="40" t="s">
        <v>196</v>
      </c>
      <c r="B8" s="11" t="s">
        <v>197</v>
      </c>
      <c r="C8" s="95">
        <v>211</v>
      </c>
      <c r="D8" s="92">
        <v>3.9408867E-2</v>
      </c>
      <c r="E8" s="93">
        <v>23684326.526308808</v>
      </c>
      <c r="F8" s="35"/>
      <c r="G8" s="232"/>
      <c r="H8" s="233"/>
      <c r="I8" s="23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157</v>
      </c>
      <c r="P8" s="39">
        <f t="shared" si="2"/>
        <v>2110</v>
      </c>
      <c r="Q8" s="77">
        <f t="shared" si="3"/>
        <v>6.8354430399999999E-2</v>
      </c>
      <c r="R8" s="86">
        <f t="shared" si="5"/>
        <v>50879122.827238217</v>
      </c>
    </row>
    <row r="9" spans="1:18" ht="17.25" thickBot="1">
      <c r="A9" s="40" t="s">
        <v>148</v>
      </c>
      <c r="B9" s="11" t="s">
        <v>149</v>
      </c>
      <c r="C9" s="95">
        <v>136</v>
      </c>
      <c r="D9" s="92">
        <v>3.8167938899999997E-2</v>
      </c>
      <c r="E9" s="93">
        <v>250741496.11411703</v>
      </c>
      <c r="F9" s="35"/>
      <c r="G9" s="50" t="s">
        <v>38</v>
      </c>
      <c r="H9" s="218" t="s">
        <v>37</v>
      </c>
      <c r="I9" s="21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143</v>
      </c>
      <c r="P9" s="39">
        <f t="shared" si="2"/>
        <v>3085</v>
      </c>
      <c r="Q9" s="77">
        <f t="shared" si="3"/>
        <v>5.8319039500000003E-2</v>
      </c>
      <c r="R9" s="86">
        <f t="shared" si="5"/>
        <v>9250510.4332597107</v>
      </c>
    </row>
    <row r="10" spans="1:18">
      <c r="A10" s="40" t="s">
        <v>104</v>
      </c>
      <c r="B10" s="11" t="s">
        <v>105</v>
      </c>
      <c r="C10" s="95">
        <v>2765</v>
      </c>
      <c r="D10" s="92">
        <v>3.1716417900000002E-2</v>
      </c>
      <c r="E10" s="93">
        <v>15110503.028244721</v>
      </c>
      <c r="F10" s="35"/>
      <c r="G10" s="292">
        <f>_xlfn.IFNA(VLOOKUP(G7, $B$2:$D$200, 3, FALSE), "-")</f>
        <v>-7.2027122000000001E-3</v>
      </c>
      <c r="H10" s="286">
        <f>_xlfn.IFNA(VLOOKUP(G7, $B$2:$D$200, 2, FALSE), "-")</f>
        <v>77602000</v>
      </c>
      <c r="I10" s="28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231</v>
      </c>
      <c r="P10" s="39">
        <f t="shared" si="2"/>
        <v>87.3</v>
      </c>
      <c r="Q10" s="77">
        <f t="shared" si="3"/>
        <v>5.1807228900000002E-2</v>
      </c>
      <c r="R10" s="90">
        <f t="shared" si="5"/>
        <v>456161045.81575227</v>
      </c>
    </row>
    <row r="11" spans="1:18" ht="17.25" thickBot="1">
      <c r="A11" s="40" t="s">
        <v>172</v>
      </c>
      <c r="B11" s="11" t="s">
        <v>173</v>
      </c>
      <c r="C11" s="95">
        <v>1610</v>
      </c>
      <c r="D11" s="92">
        <v>2.87539936E-2</v>
      </c>
      <c r="E11" s="93">
        <v>3837768.6658687601</v>
      </c>
      <c r="F11" s="35"/>
      <c r="G11" s="293"/>
      <c r="H11" s="288"/>
      <c r="I11" s="28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221</v>
      </c>
      <c r="P11" s="45">
        <f t="shared" si="2"/>
        <v>4800</v>
      </c>
      <c r="Q11" s="80">
        <f t="shared" si="3"/>
        <v>4.0086673900000001E-2</v>
      </c>
      <c r="R11" s="99">
        <f t="shared" si="5"/>
        <v>13250088.475559941</v>
      </c>
    </row>
    <row r="12" spans="1:18" ht="17.25" thickBot="1">
      <c r="A12" s="40" t="s">
        <v>236</v>
      </c>
      <c r="B12" s="11" t="s">
        <v>237</v>
      </c>
      <c r="C12" s="95">
        <v>150</v>
      </c>
      <c r="D12" s="92">
        <v>2.73972603E-2</v>
      </c>
      <c r="E12" s="93">
        <v>58665861.76129315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197</v>
      </c>
      <c r="P12" s="39">
        <f t="shared" si="2"/>
        <v>211</v>
      </c>
      <c r="Q12" s="77">
        <f t="shared" si="3"/>
        <v>3.9408867E-2</v>
      </c>
      <c r="R12" s="86">
        <f t="shared" si="5"/>
        <v>23684326.526308808</v>
      </c>
    </row>
    <row r="13" spans="1:18" ht="17.25" thickBot="1">
      <c r="A13" s="40" t="s">
        <v>164</v>
      </c>
      <c r="B13" s="11" t="s">
        <v>165</v>
      </c>
      <c r="C13" s="95">
        <v>2900</v>
      </c>
      <c r="D13" s="92">
        <v>2.65486726E-2</v>
      </c>
      <c r="E13" s="93">
        <v>33085611.909485951</v>
      </c>
      <c r="F13" s="35"/>
      <c r="G13" s="217" t="s">
        <v>69</v>
      </c>
      <c r="H13" s="218"/>
      <c r="I13" s="21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149</v>
      </c>
      <c r="P13" s="39">
        <f t="shared" si="2"/>
        <v>136</v>
      </c>
      <c r="Q13" s="77">
        <f t="shared" si="3"/>
        <v>3.8167938899999997E-2</v>
      </c>
      <c r="R13" s="86">
        <f t="shared" si="5"/>
        <v>250741496.11411703</v>
      </c>
    </row>
    <row r="14" spans="1:18">
      <c r="A14" s="40" t="s">
        <v>116</v>
      </c>
      <c r="B14" s="11" t="s">
        <v>117</v>
      </c>
      <c r="C14" s="95">
        <v>5180</v>
      </c>
      <c r="D14" s="92">
        <v>2.3715415E-2</v>
      </c>
      <c r="E14" s="93">
        <v>3071116.41563525</v>
      </c>
      <c r="F14" s="35"/>
      <c r="G14" s="226" t="s">
        <v>36</v>
      </c>
      <c r="H14" s="227"/>
      <c r="I14" s="22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105</v>
      </c>
      <c r="P14" s="39">
        <f t="shared" si="2"/>
        <v>2765</v>
      </c>
      <c r="Q14" s="77">
        <f t="shared" si="3"/>
        <v>3.1716417900000002E-2</v>
      </c>
      <c r="R14" s="86">
        <f t="shared" si="5"/>
        <v>15110503.028244721</v>
      </c>
    </row>
    <row r="15" spans="1:18" ht="17.25" thickBot="1">
      <c r="A15" s="40" t="s">
        <v>210</v>
      </c>
      <c r="B15" s="11" t="s">
        <v>211</v>
      </c>
      <c r="C15" s="95">
        <v>1900</v>
      </c>
      <c r="D15" s="92">
        <v>2.15053763E-2</v>
      </c>
      <c r="E15" s="93">
        <v>98683448.743075937</v>
      </c>
      <c r="F15" s="35"/>
      <c r="G15" s="232"/>
      <c r="H15" s="233"/>
      <c r="I15" s="23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173</v>
      </c>
      <c r="P15" s="37">
        <f t="shared" si="2"/>
        <v>1610</v>
      </c>
      <c r="Q15" s="79">
        <f t="shared" si="3"/>
        <v>2.87539936E-2</v>
      </c>
      <c r="R15" s="87">
        <f t="shared" si="5"/>
        <v>3837768.6658687601</v>
      </c>
    </row>
    <row r="16" spans="1:18" ht="17.25" thickBot="1">
      <c r="A16" s="40" t="s">
        <v>240</v>
      </c>
      <c r="B16" s="11" t="s">
        <v>241</v>
      </c>
      <c r="C16" s="95">
        <v>2250</v>
      </c>
      <c r="D16" s="92">
        <v>2.0408163300000001E-2</v>
      </c>
      <c r="E16" s="93">
        <v>10234091.780865651</v>
      </c>
      <c r="F16" s="35"/>
      <c r="G16" s="50" t="s">
        <v>38</v>
      </c>
      <c r="H16" s="218" t="s">
        <v>37</v>
      </c>
      <c r="I16" s="21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237</v>
      </c>
      <c r="P16" s="38">
        <f t="shared" si="2"/>
        <v>150</v>
      </c>
      <c r="Q16" s="76">
        <f t="shared" si="3"/>
        <v>2.73972603E-2</v>
      </c>
      <c r="R16" s="85">
        <f t="shared" si="5"/>
        <v>58665861.76129315</v>
      </c>
    </row>
    <row r="17" spans="1:18">
      <c r="A17" s="40" t="s">
        <v>226</v>
      </c>
      <c r="B17" s="11" t="s">
        <v>227</v>
      </c>
      <c r="C17" s="95">
        <v>713</v>
      </c>
      <c r="D17" s="92">
        <v>2.0028612300000002E-2</v>
      </c>
      <c r="E17" s="93">
        <v>61693039.794815369</v>
      </c>
      <c r="F17" s="35"/>
      <c r="G17" s="292">
        <f>_xlfn.IFNA(VLOOKUP(G14, $B$2:$D$200, 3, FALSE), "-")</f>
        <v>-7.2027122000000001E-3</v>
      </c>
      <c r="H17" s="286">
        <f>_xlfn.IFNA(VLOOKUP(G14, $B$2:$D$200, 2, FALSE), "-")</f>
        <v>77602000</v>
      </c>
      <c r="I17" s="28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165</v>
      </c>
      <c r="P17" s="39">
        <f t="shared" si="2"/>
        <v>2900</v>
      </c>
      <c r="Q17" s="77">
        <f t="shared" si="3"/>
        <v>2.65486726E-2</v>
      </c>
      <c r="R17" s="86">
        <f t="shared" si="5"/>
        <v>33085611.909485951</v>
      </c>
    </row>
    <row r="18" spans="1:18" ht="17.25" thickBot="1">
      <c r="A18" s="40" t="s">
        <v>140</v>
      </c>
      <c r="B18" s="11" t="s">
        <v>141</v>
      </c>
      <c r="C18" s="95">
        <v>155</v>
      </c>
      <c r="D18" s="92">
        <v>1.9736842099999999E-2</v>
      </c>
      <c r="E18" s="93">
        <v>152806719.33936113</v>
      </c>
      <c r="F18" s="35"/>
      <c r="G18" s="293"/>
      <c r="H18" s="288"/>
      <c r="I18" s="28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117</v>
      </c>
      <c r="P18" s="39">
        <f t="shared" si="2"/>
        <v>5180</v>
      </c>
      <c r="Q18" s="77">
        <f t="shared" si="3"/>
        <v>2.3715415E-2</v>
      </c>
      <c r="R18" s="86">
        <f t="shared" si="5"/>
        <v>3071116.41563525</v>
      </c>
    </row>
    <row r="19" spans="1:18" ht="17.25" thickBot="1">
      <c r="A19" s="40" t="s">
        <v>198</v>
      </c>
      <c r="B19" s="11" t="s">
        <v>199</v>
      </c>
      <c r="C19" s="95">
        <v>85</v>
      </c>
      <c r="D19" s="92">
        <v>1.91846523E-2</v>
      </c>
      <c r="E19" s="93">
        <v>147107581.22960216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211</v>
      </c>
      <c r="P19" s="39">
        <f t="shared" si="2"/>
        <v>1900</v>
      </c>
      <c r="Q19" s="77">
        <f t="shared" si="3"/>
        <v>2.15053763E-2</v>
      </c>
      <c r="R19" s="86">
        <f t="shared" si="5"/>
        <v>98683448.743075937</v>
      </c>
    </row>
    <row r="20" spans="1:18" ht="17.25" thickBot="1">
      <c r="A20" s="40" t="s">
        <v>61</v>
      </c>
      <c r="B20" s="11" t="s">
        <v>62</v>
      </c>
      <c r="C20" s="95">
        <v>58720</v>
      </c>
      <c r="D20" s="92">
        <v>1.7677643E-2</v>
      </c>
      <c r="E20" s="93">
        <v>135320.71001964001</v>
      </c>
      <c r="F20" s="35"/>
      <c r="G20" s="217" t="s">
        <v>253</v>
      </c>
      <c r="H20" s="218"/>
      <c r="I20" s="21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241</v>
      </c>
      <c r="P20" s="39">
        <f t="shared" si="2"/>
        <v>2250</v>
      </c>
      <c r="Q20" s="77">
        <f t="shared" si="3"/>
        <v>2.0408163300000001E-2</v>
      </c>
      <c r="R20" s="90">
        <f t="shared" si="5"/>
        <v>10234091.780865651</v>
      </c>
    </row>
    <row r="21" spans="1:18">
      <c r="A21" s="40" t="s">
        <v>120</v>
      </c>
      <c r="B21" s="11" t="s">
        <v>121</v>
      </c>
      <c r="C21" s="95">
        <v>565</v>
      </c>
      <c r="D21" s="92">
        <v>1.61870504E-2</v>
      </c>
      <c r="E21" s="93">
        <v>12569502.65825868</v>
      </c>
      <c r="F21" s="35"/>
      <c r="G21" s="226" t="s">
        <v>36</v>
      </c>
      <c r="H21" s="227"/>
      <c r="I21" s="22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227</v>
      </c>
      <c r="P21" s="45">
        <f t="shared" si="2"/>
        <v>713</v>
      </c>
      <c r="Q21" s="80">
        <f t="shared" si="3"/>
        <v>2.0028612300000002E-2</v>
      </c>
      <c r="R21" s="99">
        <f t="shared" si="5"/>
        <v>61693039.794815369</v>
      </c>
    </row>
    <row r="22" spans="1:18" ht="17.25" thickBot="1">
      <c r="A22" s="40" t="s">
        <v>244</v>
      </c>
      <c r="B22" s="11" t="s">
        <v>245</v>
      </c>
      <c r="C22" s="95">
        <v>2565</v>
      </c>
      <c r="D22" s="92">
        <v>1.5841584200000002E-2</v>
      </c>
      <c r="E22" s="93">
        <v>1729520.65637181</v>
      </c>
      <c r="F22" s="35"/>
      <c r="G22" s="232"/>
      <c r="H22" s="233"/>
      <c r="I22" s="23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141</v>
      </c>
      <c r="P22" s="39">
        <f t="shared" si="2"/>
        <v>155</v>
      </c>
      <c r="Q22" s="77">
        <f t="shared" si="3"/>
        <v>1.9736842099999999E-2</v>
      </c>
      <c r="R22" s="86">
        <f t="shared" si="5"/>
        <v>152806719.33936113</v>
      </c>
    </row>
    <row r="23" spans="1:18" ht="17.25" thickBot="1">
      <c r="A23" s="40" t="s">
        <v>194</v>
      </c>
      <c r="B23" s="11" t="s">
        <v>195</v>
      </c>
      <c r="C23" s="95">
        <v>15890</v>
      </c>
      <c r="D23" s="92">
        <v>1.5335463299999999E-2</v>
      </c>
      <c r="E23" s="93">
        <v>2286643.1815193901</v>
      </c>
      <c r="F23" s="35"/>
      <c r="G23" s="50" t="s">
        <v>38</v>
      </c>
      <c r="H23" s="218" t="s">
        <v>37</v>
      </c>
      <c r="I23" s="21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199</v>
      </c>
      <c r="P23" s="39">
        <f t="shared" si="2"/>
        <v>85</v>
      </c>
      <c r="Q23" s="77">
        <f t="shared" si="3"/>
        <v>1.91846523E-2</v>
      </c>
      <c r="R23" s="86">
        <f t="shared" si="5"/>
        <v>147107581.22960216</v>
      </c>
    </row>
    <row r="24" spans="1:18">
      <c r="A24" s="40" t="s">
        <v>162</v>
      </c>
      <c r="B24" s="11" t="s">
        <v>163</v>
      </c>
      <c r="C24" s="95">
        <v>428</v>
      </c>
      <c r="D24" s="92">
        <v>1.42180095E-2</v>
      </c>
      <c r="E24" s="93">
        <v>143665585.96095279</v>
      </c>
      <c r="F24" s="35"/>
      <c r="G24" s="292">
        <f>_xlfn.IFNA(VLOOKUP(G21, $B$2:$D$200, 3, FALSE), "-")</f>
        <v>-7.2027122000000001E-3</v>
      </c>
      <c r="H24" s="286">
        <f>_xlfn.IFNA(VLOOKUP(G21, $B$2:$D$200, 2, FALSE), "-")</f>
        <v>77602000</v>
      </c>
      <c r="I24" s="28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62</v>
      </c>
      <c r="P24" s="39">
        <f t="shared" si="2"/>
        <v>58720</v>
      </c>
      <c r="Q24" s="77">
        <f t="shared" si="3"/>
        <v>1.7677643E-2</v>
      </c>
      <c r="R24" s="86">
        <f t="shared" si="5"/>
        <v>135320.71001964001</v>
      </c>
    </row>
    <row r="25" spans="1:18" ht="17.25" thickBot="1">
      <c r="A25" s="40" t="s">
        <v>218</v>
      </c>
      <c r="B25" s="11" t="s">
        <v>219</v>
      </c>
      <c r="C25" s="95">
        <v>227</v>
      </c>
      <c r="D25" s="92">
        <v>1.3392857100000001E-2</v>
      </c>
      <c r="E25" s="93">
        <v>53032386.961690649</v>
      </c>
      <c r="F25" s="35"/>
      <c r="G25" s="293"/>
      <c r="H25" s="288"/>
      <c r="I25" s="28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121</v>
      </c>
      <c r="P25" s="37">
        <f t="shared" si="2"/>
        <v>565</v>
      </c>
      <c r="Q25" s="79">
        <f t="shared" si="3"/>
        <v>1.61870504E-2</v>
      </c>
      <c r="R25" s="87">
        <f t="shared" si="5"/>
        <v>12569502.65825868</v>
      </c>
    </row>
    <row r="26" spans="1:18">
      <c r="A26" s="40" t="s">
        <v>59</v>
      </c>
      <c r="B26" s="11" t="s">
        <v>60</v>
      </c>
      <c r="C26" s="95">
        <v>4085</v>
      </c>
      <c r="D26" s="92">
        <v>1.23915737E-2</v>
      </c>
      <c r="E26" s="93">
        <v>283907647.6754443</v>
      </c>
      <c r="F26" s="35"/>
    </row>
    <row r="27" spans="1:18" ht="17.25" thickBot="1">
      <c r="A27" s="40" t="s">
        <v>186</v>
      </c>
      <c r="B27" s="11" t="s">
        <v>187</v>
      </c>
      <c r="C27" s="95">
        <v>18.600000000000001</v>
      </c>
      <c r="D27" s="92">
        <v>1.08695652E-2</v>
      </c>
      <c r="E27" s="93">
        <v>98047903.28977114</v>
      </c>
      <c r="F27" s="35"/>
    </row>
    <row r="28" spans="1:18" ht="17.25" thickBot="1">
      <c r="A28" s="40" t="s">
        <v>337</v>
      </c>
      <c r="B28" s="11" t="s">
        <v>338</v>
      </c>
      <c r="C28" s="95">
        <v>1060</v>
      </c>
      <c r="D28" s="92">
        <v>9.5238094999999991E-3</v>
      </c>
      <c r="E28" s="93">
        <v>13277480.46167863</v>
      </c>
      <c r="F28" s="35"/>
      <c r="G28" s="217" t="s">
        <v>46</v>
      </c>
      <c r="H28" s="218"/>
      <c r="I28" s="218"/>
      <c r="J28" s="219"/>
      <c r="K28" s="217" t="s">
        <v>44</v>
      </c>
      <c r="L28" s="218"/>
      <c r="M28" s="218"/>
      <c r="N28" s="219"/>
      <c r="O28" s="217" t="s">
        <v>45</v>
      </c>
      <c r="P28" s="218"/>
      <c r="Q28" s="218"/>
      <c r="R28" s="219"/>
    </row>
    <row r="29" spans="1:18" ht="17.25" thickBot="1">
      <c r="A29" s="40" t="s">
        <v>67</v>
      </c>
      <c r="B29" s="11" t="s">
        <v>68</v>
      </c>
      <c r="C29" s="95">
        <v>8565</v>
      </c>
      <c r="D29" s="92">
        <v>9.4284030999999997E-3</v>
      </c>
      <c r="E29" s="93">
        <v>831599.06145211996</v>
      </c>
      <c r="F29" s="35"/>
      <c r="G29" s="282" t="s">
        <v>54</v>
      </c>
      <c r="H29" s="294">
        <f ca="1">NOW()</f>
        <v>44513.940333680555</v>
      </c>
      <c r="I29" s="295"/>
      <c r="J29" s="296"/>
      <c r="K29" s="285" t="s">
        <v>54</v>
      </c>
      <c r="L29" s="294">
        <f ca="1">NOW()</f>
        <v>44513.940333680555</v>
      </c>
      <c r="M29" s="295"/>
      <c r="N29" s="296"/>
      <c r="O29" s="285" t="s">
        <v>54</v>
      </c>
      <c r="P29" s="294">
        <f ca="1">NOW()</f>
        <v>44513.940333680555</v>
      </c>
      <c r="Q29" s="295"/>
      <c r="R29" s="296"/>
    </row>
    <row r="30" spans="1:18" ht="17.25" thickBot="1">
      <c r="A30" s="40" t="s">
        <v>170</v>
      </c>
      <c r="B30" s="11" t="s">
        <v>171</v>
      </c>
      <c r="C30" s="95">
        <v>449</v>
      </c>
      <c r="D30" s="92">
        <v>8.9887639999999998E-3</v>
      </c>
      <c r="E30" s="93">
        <v>9933279.3268394098</v>
      </c>
      <c r="F30" s="35"/>
      <c r="G30" s="279"/>
      <c r="H30" s="51" t="s">
        <v>57</v>
      </c>
      <c r="I30" s="73" t="s">
        <v>58</v>
      </c>
      <c r="J30" s="69" t="s">
        <v>261</v>
      </c>
      <c r="K30" s="234"/>
      <c r="L30" s="51" t="s">
        <v>57</v>
      </c>
      <c r="M30" s="73" t="s">
        <v>58</v>
      </c>
      <c r="N30" s="91" t="s">
        <v>261</v>
      </c>
      <c r="O30" s="234"/>
      <c r="P30" s="51" t="s">
        <v>57</v>
      </c>
      <c r="Q30" s="73" t="s">
        <v>58</v>
      </c>
      <c r="R30" s="91" t="s">
        <v>261</v>
      </c>
    </row>
    <row r="31" spans="1:18">
      <c r="A31" s="40" t="s">
        <v>128</v>
      </c>
      <c r="B31" s="11" t="s">
        <v>129</v>
      </c>
      <c r="C31" s="95">
        <v>123</v>
      </c>
      <c r="D31" s="92">
        <v>8.1967212999999994E-3</v>
      </c>
      <c r="E31" s="93">
        <v>36751166.259507969</v>
      </c>
      <c r="F31" s="35"/>
      <c r="G31" s="52" t="s">
        <v>115</v>
      </c>
      <c r="H31" s="38">
        <f t="shared" ref="H31:H50" si="6">_xlfn.IFNA(VLOOKUP(G31, $B$2:$D$200, 2, FALSE), "")</f>
        <v>489</v>
      </c>
      <c r="I31" s="76">
        <f t="shared" ref="I31:I50" si="7">_xlfn.IFNA(VLOOKUP(G31, $B$2:$D$200, 3, FALSE), "")</f>
        <v>0.1164383562</v>
      </c>
      <c r="J31" s="85">
        <f>_xlfn.IFNA(VLOOKUP(G31, $B$2:$E$200, 4, FALSE), "")</f>
        <v>155788983.94814816</v>
      </c>
      <c r="K31" s="81" t="s">
        <v>231</v>
      </c>
      <c r="L31" s="38">
        <f t="shared" ref="L31:L50" si="8">_xlfn.IFNA(VLOOKUP(K31, $B$2:$D$200, 2, FALSE), "")</f>
        <v>87.3</v>
      </c>
      <c r="M31" s="76">
        <f t="shared" ref="M31:M50" si="9">_xlfn.IFNA(VLOOKUP(K31, $B$2:$D$200, 3, FALSE), "")</f>
        <v>5.1807228900000002E-2</v>
      </c>
      <c r="N31" s="85">
        <f>_xlfn.IFNA(VLOOKUP(K31, $B$2:$E$200, 4, FALSE), "")</f>
        <v>456161045.81575227</v>
      </c>
      <c r="O31" s="81" t="s">
        <v>115</v>
      </c>
      <c r="P31" s="38">
        <f t="shared" ref="P31:P50" si="10">_xlfn.IFNA(VLOOKUP(O31, $B$2:$D$200, 2, FALSE), "")</f>
        <v>489</v>
      </c>
      <c r="Q31" s="76">
        <f t="shared" ref="Q31:Q50" si="11">_xlfn.IFNA(VLOOKUP(O31, $B$2:$D$200, 3, FALSE), "")</f>
        <v>0.1164383562</v>
      </c>
      <c r="R31" s="85">
        <f>_xlfn.IFNA(VLOOKUP(O31, $B$2:$E$200, 4, FALSE), "")</f>
        <v>155788983.94814816</v>
      </c>
    </row>
    <row r="32" spans="1:18">
      <c r="A32" s="40" t="s">
        <v>112</v>
      </c>
      <c r="B32" s="11" t="s">
        <v>113</v>
      </c>
      <c r="C32" s="95">
        <v>6860</v>
      </c>
      <c r="D32" s="92">
        <v>8.0822923999999997E-3</v>
      </c>
      <c r="E32" s="93">
        <v>370764.41906419001</v>
      </c>
      <c r="F32" s="35"/>
      <c r="G32" s="47" t="s">
        <v>111</v>
      </c>
      <c r="H32" s="39">
        <f t="shared" si="6"/>
        <v>3560</v>
      </c>
      <c r="I32" s="77">
        <f t="shared" si="7"/>
        <v>0.1125</v>
      </c>
      <c r="J32" s="86">
        <f t="shared" ref="J32:J50" si="12">_xlfn.IFNA(VLOOKUP(G32, $B$2:$E$200, 4, FALSE), "")</f>
        <v>202295798.63850558</v>
      </c>
      <c r="K32" s="82" t="s">
        <v>199</v>
      </c>
      <c r="L32" s="39">
        <f t="shared" si="8"/>
        <v>85</v>
      </c>
      <c r="M32" s="77">
        <f t="shared" si="9"/>
        <v>1.91846523E-2</v>
      </c>
      <c r="N32" s="86">
        <f t="shared" ref="N32:N50" si="13">_xlfn.IFNA(VLOOKUP(K32, $B$2:$E$200, 4, FALSE), "")</f>
        <v>147107581.22960216</v>
      </c>
      <c r="O32" s="82" t="s">
        <v>197</v>
      </c>
      <c r="P32" s="39">
        <f t="shared" si="10"/>
        <v>211</v>
      </c>
      <c r="Q32" s="77">
        <f t="shared" si="11"/>
        <v>3.9408867E-2</v>
      </c>
      <c r="R32" s="86">
        <f t="shared" ref="R32:R50" si="14">_xlfn.IFNA(VLOOKUP(O32, $B$2:$E$200, 4, FALSE), "")</f>
        <v>23684326.526308808</v>
      </c>
    </row>
    <row r="33" spans="1:18">
      <c r="A33" s="40" t="s">
        <v>335</v>
      </c>
      <c r="B33" s="11" t="s">
        <v>336</v>
      </c>
      <c r="C33" s="95">
        <v>5110</v>
      </c>
      <c r="D33" s="92">
        <v>7.8895463999999992E-3</v>
      </c>
      <c r="E33" s="93">
        <v>1422226.7224739201</v>
      </c>
      <c r="F33" s="35"/>
      <c r="G33" s="47" t="s">
        <v>157</v>
      </c>
      <c r="H33" s="39">
        <f t="shared" si="6"/>
        <v>2110</v>
      </c>
      <c r="I33" s="77">
        <f t="shared" si="7"/>
        <v>6.8354430399999999E-2</v>
      </c>
      <c r="J33" s="86">
        <f t="shared" si="12"/>
        <v>50879122.827238217</v>
      </c>
      <c r="K33" s="82" t="s">
        <v>187</v>
      </c>
      <c r="L33" s="39">
        <f t="shared" si="8"/>
        <v>18.600000000000001</v>
      </c>
      <c r="M33" s="77">
        <f t="shared" si="9"/>
        <v>1.08695652E-2</v>
      </c>
      <c r="N33" s="86">
        <f t="shared" si="13"/>
        <v>98047903.28977114</v>
      </c>
      <c r="O33" s="82" t="s">
        <v>149</v>
      </c>
      <c r="P33" s="39">
        <f t="shared" si="10"/>
        <v>136</v>
      </c>
      <c r="Q33" s="77">
        <f t="shared" si="11"/>
        <v>3.8167938899999997E-2</v>
      </c>
      <c r="R33" s="86">
        <f t="shared" si="14"/>
        <v>250741496.11411703</v>
      </c>
    </row>
    <row r="34" spans="1:18">
      <c r="A34" s="40" t="s">
        <v>100</v>
      </c>
      <c r="B34" s="11" t="s">
        <v>101</v>
      </c>
      <c r="C34" s="95">
        <v>1280</v>
      </c>
      <c r="D34" s="92">
        <v>7.8740157000000005E-3</v>
      </c>
      <c r="E34" s="93">
        <v>3660035.0232641101</v>
      </c>
      <c r="F34" s="35"/>
      <c r="G34" s="47" t="s">
        <v>143</v>
      </c>
      <c r="H34" s="39">
        <f t="shared" si="6"/>
        <v>3085</v>
      </c>
      <c r="I34" s="77">
        <f t="shared" si="7"/>
        <v>5.8319039500000003E-2</v>
      </c>
      <c r="J34" s="86">
        <f t="shared" si="12"/>
        <v>9250510.4332597107</v>
      </c>
      <c r="K34" s="82" t="s">
        <v>97</v>
      </c>
      <c r="L34" s="39">
        <f t="shared" si="8"/>
        <v>4.57</v>
      </c>
      <c r="M34" s="77">
        <f t="shared" si="9"/>
        <v>6.6079295E-3</v>
      </c>
      <c r="N34" s="86">
        <f t="shared" si="13"/>
        <v>3449357443.8247752</v>
      </c>
      <c r="O34" s="82" t="s">
        <v>237</v>
      </c>
      <c r="P34" s="39">
        <f t="shared" si="10"/>
        <v>150</v>
      </c>
      <c r="Q34" s="77">
        <f t="shared" si="11"/>
        <v>2.73972603E-2</v>
      </c>
      <c r="R34" s="86">
        <f t="shared" si="14"/>
        <v>58665861.76129315</v>
      </c>
    </row>
    <row r="35" spans="1:18">
      <c r="A35" s="40" t="s">
        <v>180</v>
      </c>
      <c r="B35" s="11" t="s">
        <v>181</v>
      </c>
      <c r="C35" s="95">
        <v>1425</v>
      </c>
      <c r="D35" s="92">
        <v>7.0671377999999997E-3</v>
      </c>
      <c r="E35" s="93">
        <v>1731184.7930317</v>
      </c>
      <c r="F35" s="35"/>
      <c r="G35" s="47" t="s">
        <v>231</v>
      </c>
      <c r="H35" s="44">
        <f t="shared" si="6"/>
        <v>87.3</v>
      </c>
      <c r="I35" s="78">
        <f t="shared" si="7"/>
        <v>5.1807228900000002E-2</v>
      </c>
      <c r="J35" s="90">
        <f t="shared" si="12"/>
        <v>456161045.81575227</v>
      </c>
      <c r="K35" s="83" t="s">
        <v>185</v>
      </c>
      <c r="L35" s="44">
        <f t="shared" si="8"/>
        <v>15.6</v>
      </c>
      <c r="M35" s="78">
        <f t="shared" si="9"/>
        <v>6.4516128999999997E-3</v>
      </c>
      <c r="N35" s="90">
        <f t="shared" si="13"/>
        <v>148035068.23425469</v>
      </c>
      <c r="O35" s="83" t="s">
        <v>227</v>
      </c>
      <c r="P35" s="44">
        <f t="shared" si="10"/>
        <v>713</v>
      </c>
      <c r="Q35" s="78">
        <f t="shared" si="11"/>
        <v>2.0028612300000002E-2</v>
      </c>
      <c r="R35" s="90">
        <f t="shared" si="14"/>
        <v>61693039.794815369</v>
      </c>
    </row>
    <row r="36" spans="1:18">
      <c r="A36" s="40" t="s">
        <v>78</v>
      </c>
      <c r="B36" s="11" t="s">
        <v>79</v>
      </c>
      <c r="C36" s="95">
        <v>1435</v>
      </c>
      <c r="D36" s="92">
        <v>7.0175439000000001E-3</v>
      </c>
      <c r="E36" s="93">
        <v>26841969.467973549</v>
      </c>
      <c r="F36" s="35"/>
      <c r="G36" s="49" t="s">
        <v>221</v>
      </c>
      <c r="H36" s="39">
        <f t="shared" si="6"/>
        <v>4800</v>
      </c>
      <c r="I36" s="77">
        <f t="shared" si="7"/>
        <v>4.0086673900000001E-2</v>
      </c>
      <c r="J36" s="99">
        <f t="shared" si="12"/>
        <v>13250088.475559941</v>
      </c>
      <c r="K36" s="82" t="s">
        <v>71</v>
      </c>
      <c r="L36" s="39">
        <f t="shared" si="8"/>
        <v>34.6</v>
      </c>
      <c r="M36" s="77">
        <f t="shared" si="9"/>
        <v>5.8139534999999999E-3</v>
      </c>
      <c r="N36" s="99">
        <f t="shared" si="13"/>
        <v>137788323.41236061</v>
      </c>
      <c r="O36" s="82" t="s">
        <v>141</v>
      </c>
      <c r="P36" s="39">
        <f t="shared" si="10"/>
        <v>155</v>
      </c>
      <c r="Q36" s="77">
        <f t="shared" si="11"/>
        <v>1.9736842099999999E-2</v>
      </c>
      <c r="R36" s="99">
        <f t="shared" si="14"/>
        <v>152806719.33936113</v>
      </c>
    </row>
    <row r="37" spans="1:18">
      <c r="A37" s="40" t="s">
        <v>152</v>
      </c>
      <c r="B37" s="11" t="s">
        <v>153</v>
      </c>
      <c r="C37" s="95">
        <v>3770</v>
      </c>
      <c r="D37" s="92">
        <v>6.6755673999999996E-3</v>
      </c>
      <c r="E37" s="93">
        <v>14441773.809152219</v>
      </c>
      <c r="F37" s="35"/>
      <c r="G37" s="47" t="s">
        <v>197</v>
      </c>
      <c r="H37" s="39">
        <f t="shared" si="6"/>
        <v>211</v>
      </c>
      <c r="I37" s="77">
        <f t="shared" si="7"/>
        <v>3.9408867E-2</v>
      </c>
      <c r="J37" s="86">
        <f t="shared" si="12"/>
        <v>23684326.526308808</v>
      </c>
      <c r="K37" s="82" t="s">
        <v>207</v>
      </c>
      <c r="L37" s="39">
        <f t="shared" si="8"/>
        <v>19</v>
      </c>
      <c r="M37" s="77">
        <f t="shared" si="9"/>
        <v>5.2910053000000002E-3</v>
      </c>
      <c r="N37" s="86">
        <f t="shared" si="13"/>
        <v>126036521.05565444</v>
      </c>
      <c r="O37" s="82" t="s">
        <v>121</v>
      </c>
      <c r="P37" s="39">
        <f t="shared" si="10"/>
        <v>565</v>
      </c>
      <c r="Q37" s="77">
        <f t="shared" si="11"/>
        <v>1.61870504E-2</v>
      </c>
      <c r="R37" s="86">
        <f t="shared" si="14"/>
        <v>12569502.65825868</v>
      </c>
    </row>
    <row r="38" spans="1:18">
      <c r="A38" s="40" t="s">
        <v>96</v>
      </c>
      <c r="B38" s="11" t="s">
        <v>97</v>
      </c>
      <c r="C38" s="95">
        <v>4.57</v>
      </c>
      <c r="D38" s="92">
        <v>6.6079295E-3</v>
      </c>
      <c r="E38" s="93">
        <v>3449357443.8247752</v>
      </c>
      <c r="F38" s="35"/>
      <c r="G38" s="47" t="s">
        <v>149</v>
      </c>
      <c r="H38" s="39">
        <f t="shared" si="6"/>
        <v>136</v>
      </c>
      <c r="I38" s="77">
        <f t="shared" si="7"/>
        <v>3.8167938899999997E-2</v>
      </c>
      <c r="J38" s="86">
        <f t="shared" si="12"/>
        <v>250741496.11411703</v>
      </c>
      <c r="K38" s="82" t="s">
        <v>175</v>
      </c>
      <c r="L38" s="39">
        <f t="shared" si="8"/>
        <v>20.7</v>
      </c>
      <c r="M38" s="77">
        <f t="shared" si="9"/>
        <v>4.8543689000000003E-3</v>
      </c>
      <c r="N38" s="86">
        <f t="shared" si="13"/>
        <v>129765575.758931</v>
      </c>
      <c r="O38" s="82" t="s">
        <v>163</v>
      </c>
      <c r="P38" s="39">
        <f t="shared" si="10"/>
        <v>428</v>
      </c>
      <c r="Q38" s="77">
        <f t="shared" si="11"/>
        <v>1.42180095E-2</v>
      </c>
      <c r="R38" s="86">
        <f t="shared" si="14"/>
        <v>143665585.96095279</v>
      </c>
    </row>
    <row r="39" spans="1:18">
      <c r="A39" s="40" t="s">
        <v>184</v>
      </c>
      <c r="B39" s="11" t="s">
        <v>185</v>
      </c>
      <c r="C39" s="95">
        <v>15.6</v>
      </c>
      <c r="D39" s="92">
        <v>6.4516128999999997E-3</v>
      </c>
      <c r="E39" s="93">
        <v>148035068.23425469</v>
      </c>
      <c r="F39" s="35"/>
      <c r="G39" s="47" t="s">
        <v>105</v>
      </c>
      <c r="H39" s="39">
        <f t="shared" si="6"/>
        <v>2765</v>
      </c>
      <c r="I39" s="77">
        <f t="shared" si="7"/>
        <v>3.1716417900000002E-2</v>
      </c>
      <c r="J39" s="86">
        <f t="shared" si="12"/>
        <v>15110503.028244721</v>
      </c>
      <c r="K39" s="82" t="s">
        <v>145</v>
      </c>
      <c r="L39" s="39">
        <f t="shared" si="8"/>
        <v>24</v>
      </c>
      <c r="M39" s="77">
        <f t="shared" si="9"/>
        <v>0</v>
      </c>
      <c r="N39" s="86">
        <f t="shared" si="13"/>
        <v>544946296.12485719</v>
      </c>
      <c r="O39" s="82" t="s">
        <v>219</v>
      </c>
      <c r="P39" s="39">
        <f t="shared" si="10"/>
        <v>227</v>
      </c>
      <c r="Q39" s="77">
        <f t="shared" si="11"/>
        <v>1.3392857100000001E-2</v>
      </c>
      <c r="R39" s="86">
        <f t="shared" si="14"/>
        <v>53032386.961690649</v>
      </c>
    </row>
    <row r="40" spans="1:18" ht="17.25" thickBot="1">
      <c r="A40" s="40" t="s">
        <v>70</v>
      </c>
      <c r="B40" s="11" t="s">
        <v>71</v>
      </c>
      <c r="C40" s="95">
        <v>34.6</v>
      </c>
      <c r="D40" s="92">
        <v>5.8139534999999999E-3</v>
      </c>
      <c r="E40" s="93">
        <v>137788323.41236061</v>
      </c>
      <c r="F40" s="35"/>
      <c r="G40" s="53" t="s">
        <v>173</v>
      </c>
      <c r="H40" s="37">
        <f t="shared" si="6"/>
        <v>1610</v>
      </c>
      <c r="I40" s="79">
        <f t="shared" si="7"/>
        <v>2.87539936E-2</v>
      </c>
      <c r="J40" s="87">
        <f t="shared" si="12"/>
        <v>3837768.6658687601</v>
      </c>
      <c r="K40" s="84" t="s">
        <v>201</v>
      </c>
      <c r="L40" s="37">
        <f t="shared" si="8"/>
        <v>19.600000000000001</v>
      </c>
      <c r="M40" s="79">
        <f t="shared" si="9"/>
        <v>0</v>
      </c>
      <c r="N40" s="87">
        <f t="shared" si="13"/>
        <v>195431245.54657364</v>
      </c>
      <c r="O40" s="84" t="s">
        <v>171</v>
      </c>
      <c r="P40" s="37">
        <f t="shared" si="10"/>
        <v>449</v>
      </c>
      <c r="Q40" s="79">
        <f t="shared" si="11"/>
        <v>8.9887639999999998E-3</v>
      </c>
      <c r="R40" s="87">
        <f t="shared" si="14"/>
        <v>9933279.3268394098</v>
      </c>
    </row>
    <row r="41" spans="1:18">
      <c r="A41" s="40" t="s">
        <v>72</v>
      </c>
      <c r="B41" s="11" t="s">
        <v>73</v>
      </c>
      <c r="C41" s="95">
        <v>39260</v>
      </c>
      <c r="D41" s="92">
        <v>5.3777208999999998E-3</v>
      </c>
      <c r="E41" s="93">
        <v>211349.65867072999</v>
      </c>
      <c r="F41" s="35"/>
      <c r="G41" s="52" t="s">
        <v>237</v>
      </c>
      <c r="H41" s="38">
        <f t="shared" si="6"/>
        <v>150</v>
      </c>
      <c r="I41" s="76">
        <f t="shared" si="7"/>
        <v>2.73972603E-2</v>
      </c>
      <c r="J41" s="85">
        <f t="shared" si="12"/>
        <v>58665861.76129315</v>
      </c>
      <c r="K41" s="81" t="s">
        <v>205</v>
      </c>
      <c r="L41" s="38">
        <f t="shared" si="8"/>
        <v>14.9</v>
      </c>
      <c r="M41" s="76">
        <f t="shared" si="9"/>
        <v>0</v>
      </c>
      <c r="N41" s="85">
        <f t="shared" si="13"/>
        <v>92273324.06518653</v>
      </c>
      <c r="O41" s="81" t="s">
        <v>129</v>
      </c>
      <c r="P41" s="38">
        <f t="shared" si="10"/>
        <v>123</v>
      </c>
      <c r="Q41" s="76">
        <f t="shared" si="11"/>
        <v>8.1967212999999994E-3</v>
      </c>
      <c r="R41" s="85">
        <f t="shared" si="14"/>
        <v>36751166.259507969</v>
      </c>
    </row>
    <row r="42" spans="1:18">
      <c r="A42" s="40" t="s">
        <v>206</v>
      </c>
      <c r="B42" s="11" t="s">
        <v>207</v>
      </c>
      <c r="C42" s="95">
        <v>19</v>
      </c>
      <c r="D42" s="92">
        <v>5.2910053000000002E-3</v>
      </c>
      <c r="E42" s="93">
        <v>126036521.05565444</v>
      </c>
      <c r="F42" s="35"/>
      <c r="G42" s="47" t="s">
        <v>165</v>
      </c>
      <c r="H42" s="39">
        <f t="shared" si="6"/>
        <v>2900</v>
      </c>
      <c r="I42" s="77">
        <f t="shared" si="7"/>
        <v>2.65486726E-2</v>
      </c>
      <c r="J42" s="86">
        <f t="shared" si="12"/>
        <v>33085611.909485951</v>
      </c>
      <c r="K42" s="82" t="s">
        <v>147</v>
      </c>
      <c r="L42" s="39">
        <f t="shared" si="8"/>
        <v>13.6</v>
      </c>
      <c r="M42" s="77">
        <f t="shared" si="9"/>
        <v>0</v>
      </c>
      <c r="N42" s="86">
        <f t="shared" si="13"/>
        <v>206032420.42904824</v>
      </c>
      <c r="O42" s="82" t="s">
        <v>251</v>
      </c>
      <c r="P42" s="39">
        <f t="shared" si="10"/>
        <v>389</v>
      </c>
      <c r="Q42" s="77">
        <f t="shared" si="11"/>
        <v>5.1679587000000001E-3</v>
      </c>
      <c r="R42" s="86">
        <f t="shared" si="14"/>
        <v>7581529.7647825098</v>
      </c>
    </row>
    <row r="43" spans="1:18">
      <c r="A43" s="40" t="s">
        <v>250</v>
      </c>
      <c r="B43" s="11" t="s">
        <v>251</v>
      </c>
      <c r="C43" s="95">
        <v>389</v>
      </c>
      <c r="D43" s="92">
        <v>5.1679587000000001E-3</v>
      </c>
      <c r="E43" s="93">
        <v>7581529.7647825098</v>
      </c>
      <c r="F43" s="35"/>
      <c r="G43" s="47" t="s">
        <v>117</v>
      </c>
      <c r="H43" s="39">
        <f t="shared" si="6"/>
        <v>5180</v>
      </c>
      <c r="I43" s="77">
        <f t="shared" si="7"/>
        <v>2.3715415E-2</v>
      </c>
      <c r="J43" s="86">
        <f t="shared" si="12"/>
        <v>3071116.41563525</v>
      </c>
      <c r="K43" s="82" t="s">
        <v>213</v>
      </c>
      <c r="L43" s="39">
        <f t="shared" si="8"/>
        <v>11.9</v>
      </c>
      <c r="M43" s="77">
        <f t="shared" si="9"/>
        <v>0</v>
      </c>
      <c r="N43" s="86">
        <f t="shared" si="13"/>
        <v>145596721.69620287</v>
      </c>
      <c r="O43" s="82" t="s">
        <v>161</v>
      </c>
      <c r="P43" s="39">
        <f t="shared" si="10"/>
        <v>658</v>
      </c>
      <c r="Q43" s="77">
        <f t="shared" si="11"/>
        <v>4.5801527000000003E-3</v>
      </c>
      <c r="R43" s="86">
        <f t="shared" si="14"/>
        <v>7559311.8160089897</v>
      </c>
    </row>
    <row r="44" spans="1:18">
      <c r="A44" s="40" t="s">
        <v>192</v>
      </c>
      <c r="B44" s="11" t="s">
        <v>193</v>
      </c>
      <c r="C44" s="95">
        <v>3920</v>
      </c>
      <c r="D44" s="92">
        <v>5.1282050999999999E-3</v>
      </c>
      <c r="E44" s="93">
        <v>1061818.34317341</v>
      </c>
      <c r="F44" s="35"/>
      <c r="G44" s="47" t="s">
        <v>211</v>
      </c>
      <c r="H44" s="39">
        <f t="shared" si="6"/>
        <v>1900</v>
      </c>
      <c r="I44" s="77">
        <f t="shared" si="7"/>
        <v>2.15053763E-2</v>
      </c>
      <c r="J44" s="86">
        <f t="shared" si="12"/>
        <v>98683448.743075937</v>
      </c>
      <c r="K44" s="82" t="s">
        <v>64</v>
      </c>
      <c r="L44" s="39">
        <f t="shared" si="8"/>
        <v>57.8</v>
      </c>
      <c r="M44" s="77">
        <f t="shared" si="9"/>
        <v>-3.4482759000000001E-3</v>
      </c>
      <c r="N44" s="86">
        <f t="shared" si="13"/>
        <v>38324260.819570407</v>
      </c>
      <c r="O44" s="82" t="s">
        <v>239</v>
      </c>
      <c r="P44" s="39">
        <f t="shared" si="10"/>
        <v>633</v>
      </c>
      <c r="Q44" s="77">
        <f t="shared" si="11"/>
        <v>3.1695720999999999E-3</v>
      </c>
      <c r="R44" s="86">
        <f t="shared" si="14"/>
        <v>11144126.951964481</v>
      </c>
    </row>
    <row r="45" spans="1:18">
      <c r="A45" s="40" t="s">
        <v>94</v>
      </c>
      <c r="B45" s="11" t="s">
        <v>95</v>
      </c>
      <c r="C45" s="95">
        <v>7065</v>
      </c>
      <c r="D45" s="92">
        <v>4.9786628999999999E-3</v>
      </c>
      <c r="E45" s="93">
        <v>2152161.61651131</v>
      </c>
      <c r="F45" s="35"/>
      <c r="G45" s="47" t="s">
        <v>241</v>
      </c>
      <c r="H45" s="44">
        <f t="shared" si="6"/>
        <v>2250</v>
      </c>
      <c r="I45" s="78">
        <f t="shared" si="7"/>
        <v>2.0408163300000001E-2</v>
      </c>
      <c r="J45" s="90">
        <f t="shared" si="12"/>
        <v>10234091.780865651</v>
      </c>
      <c r="K45" s="83" t="s">
        <v>119</v>
      </c>
      <c r="L45" s="44">
        <f t="shared" si="8"/>
        <v>36.200000000000003</v>
      </c>
      <c r="M45" s="78">
        <f t="shared" si="9"/>
        <v>-1.09289617E-2</v>
      </c>
      <c r="N45" s="90">
        <f t="shared" si="13"/>
        <v>96534162.288251445</v>
      </c>
      <c r="O45" s="83" t="s">
        <v>56</v>
      </c>
      <c r="P45" s="44">
        <f t="shared" si="10"/>
        <v>231</v>
      </c>
      <c r="Q45" s="78">
        <f t="shared" si="11"/>
        <v>0</v>
      </c>
      <c r="R45" s="90">
        <f t="shared" si="14"/>
        <v>35204670.18959742</v>
      </c>
    </row>
    <row r="46" spans="1:18">
      <c r="A46" s="40" t="s">
        <v>174</v>
      </c>
      <c r="B46" s="11" t="s">
        <v>175</v>
      </c>
      <c r="C46" s="95">
        <v>20.7</v>
      </c>
      <c r="D46" s="92">
        <v>4.8543689000000003E-3</v>
      </c>
      <c r="E46" s="93">
        <v>129765575.758931</v>
      </c>
      <c r="F46" s="35"/>
      <c r="G46" s="49" t="s">
        <v>227</v>
      </c>
      <c r="H46" s="39">
        <f t="shared" si="6"/>
        <v>713</v>
      </c>
      <c r="I46" s="77">
        <f t="shared" si="7"/>
        <v>2.0028612300000002E-2</v>
      </c>
      <c r="J46" s="99">
        <f t="shared" si="12"/>
        <v>61693039.794815369</v>
      </c>
      <c r="K46" s="82" t="s">
        <v>333</v>
      </c>
      <c r="L46" s="39">
        <f t="shared" si="8"/>
        <v>0.24399999999999999</v>
      </c>
      <c r="M46" s="77">
        <f t="shared" si="9"/>
        <v>-2.78884462E-2</v>
      </c>
      <c r="N46" s="99">
        <f t="shared" si="13"/>
        <v>346603936186.51318</v>
      </c>
      <c r="O46" s="82" t="s">
        <v>217</v>
      </c>
      <c r="P46" s="39">
        <f t="shared" si="10"/>
        <v>237</v>
      </c>
      <c r="Q46" s="77">
        <f t="shared" si="11"/>
        <v>0</v>
      </c>
      <c r="R46" s="99">
        <f t="shared" si="14"/>
        <v>11377159.39100083</v>
      </c>
    </row>
    <row r="47" spans="1:18">
      <c r="A47" s="40" t="s">
        <v>160</v>
      </c>
      <c r="B47" s="11" t="s">
        <v>161</v>
      </c>
      <c r="C47" s="95">
        <v>658</v>
      </c>
      <c r="D47" s="92">
        <v>4.5801527000000003E-3</v>
      </c>
      <c r="E47" s="93">
        <v>7559311.8160089897</v>
      </c>
      <c r="F47" s="35"/>
      <c r="G47" s="47" t="s">
        <v>141</v>
      </c>
      <c r="H47" s="39">
        <f t="shared" si="6"/>
        <v>155</v>
      </c>
      <c r="I47" s="77">
        <f t="shared" si="7"/>
        <v>1.9736842099999999E-2</v>
      </c>
      <c r="J47" s="86">
        <f t="shared" si="12"/>
        <v>152806719.33936113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127</v>
      </c>
      <c r="P47" s="39">
        <f t="shared" si="10"/>
        <v>150</v>
      </c>
      <c r="Q47" s="77">
        <f t="shared" si="11"/>
        <v>0</v>
      </c>
      <c r="R47" s="86">
        <f t="shared" si="14"/>
        <v>38070102.479647622</v>
      </c>
    </row>
    <row r="48" spans="1:18">
      <c r="A48" s="40" t="s">
        <v>82</v>
      </c>
      <c r="B48" s="11" t="s">
        <v>83</v>
      </c>
      <c r="C48" s="95">
        <v>5935</v>
      </c>
      <c r="D48" s="92">
        <v>4.2301183999999999E-3</v>
      </c>
      <c r="E48" s="93">
        <v>2829263.5792739</v>
      </c>
      <c r="F48" s="35"/>
      <c r="G48" s="47" t="s">
        <v>199</v>
      </c>
      <c r="H48" s="39">
        <f t="shared" si="6"/>
        <v>85</v>
      </c>
      <c r="I48" s="77">
        <f t="shared" si="7"/>
        <v>1.91846523E-2</v>
      </c>
      <c r="J48" s="86">
        <f t="shared" si="12"/>
        <v>147107581.22960216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247</v>
      </c>
      <c r="P48" s="39">
        <f t="shared" si="10"/>
        <v>101</v>
      </c>
      <c r="Q48" s="77">
        <f t="shared" si="11"/>
        <v>0</v>
      </c>
      <c r="R48" s="86">
        <f t="shared" si="14"/>
        <v>35363182.661508247</v>
      </c>
    </row>
    <row r="49" spans="1:18">
      <c r="A49" s="40" t="s">
        <v>242</v>
      </c>
      <c r="B49" s="11" t="s">
        <v>243</v>
      </c>
      <c r="C49" s="95">
        <v>8530</v>
      </c>
      <c r="D49" s="92">
        <v>4.1200706000000002E-3</v>
      </c>
      <c r="E49" s="93">
        <v>175858.61420313001</v>
      </c>
      <c r="F49" s="35"/>
      <c r="G49" s="47" t="s">
        <v>62</v>
      </c>
      <c r="H49" s="39">
        <f t="shared" si="6"/>
        <v>58720</v>
      </c>
      <c r="I49" s="77">
        <f t="shared" si="7"/>
        <v>1.7677643E-2</v>
      </c>
      <c r="J49" s="86">
        <f t="shared" si="12"/>
        <v>135320.71001964001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233</v>
      </c>
      <c r="P49" s="39">
        <f t="shared" si="10"/>
        <v>711</v>
      </c>
      <c r="Q49" s="77">
        <f t="shared" si="11"/>
        <v>-1.4044944E-3</v>
      </c>
      <c r="R49" s="86">
        <f t="shared" si="14"/>
        <v>2148785.35970071</v>
      </c>
    </row>
    <row r="50" spans="1:18" ht="17.25" thickBot="1">
      <c r="A50" s="40" t="s">
        <v>176</v>
      </c>
      <c r="B50" s="11" t="s">
        <v>177</v>
      </c>
      <c r="C50" s="95">
        <v>19730</v>
      </c>
      <c r="D50" s="92">
        <v>4.0712468E-3</v>
      </c>
      <c r="E50" s="93">
        <v>2990633.9086210099</v>
      </c>
      <c r="F50" s="35"/>
      <c r="G50" s="53" t="s">
        <v>121</v>
      </c>
      <c r="H50" s="37">
        <f t="shared" si="6"/>
        <v>565</v>
      </c>
      <c r="I50" s="79">
        <f t="shared" si="7"/>
        <v>1.61870504E-2</v>
      </c>
      <c r="J50" s="87">
        <f t="shared" si="12"/>
        <v>12569502.65825868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189</v>
      </c>
      <c r="P50" s="37">
        <f t="shared" si="10"/>
        <v>356</v>
      </c>
      <c r="Q50" s="79">
        <f t="shared" si="11"/>
        <v>-2.8011204E-3</v>
      </c>
      <c r="R50" s="87">
        <f t="shared" si="14"/>
        <v>7060964.7680960298</v>
      </c>
    </row>
    <row r="51" spans="1:18">
      <c r="A51" s="40" t="s">
        <v>166</v>
      </c>
      <c r="B51" s="11" t="s">
        <v>167</v>
      </c>
      <c r="C51" s="95">
        <v>28950</v>
      </c>
      <c r="D51" s="92">
        <v>3.8141469999999999E-3</v>
      </c>
      <c r="E51" s="93">
        <v>127816.92124387001</v>
      </c>
      <c r="F51" s="35"/>
    </row>
    <row r="52" spans="1:18" ht="17.25" thickBot="1">
      <c r="A52" s="40" t="s">
        <v>65</v>
      </c>
      <c r="B52" s="11" t="s">
        <v>66</v>
      </c>
      <c r="C52" s="95">
        <v>5280</v>
      </c>
      <c r="D52" s="92">
        <v>3.8022813999999999E-3</v>
      </c>
      <c r="E52" s="93">
        <v>5522074.1088744001</v>
      </c>
      <c r="F52" s="35"/>
    </row>
    <row r="53" spans="1:18" ht="17.25" thickBot="1">
      <c r="A53" s="40" t="s">
        <v>238</v>
      </c>
      <c r="B53" s="11" t="s">
        <v>239</v>
      </c>
      <c r="C53" s="95">
        <v>633</v>
      </c>
      <c r="D53" s="92">
        <v>3.1695720999999999E-3</v>
      </c>
      <c r="E53" s="93">
        <v>11144126.951964481</v>
      </c>
      <c r="F53" s="35"/>
      <c r="G53" s="217" t="s">
        <v>252</v>
      </c>
      <c r="H53" s="218"/>
      <c r="I53" s="218"/>
      <c r="J53" s="219"/>
      <c r="K53" s="217" t="s">
        <v>255</v>
      </c>
      <c r="L53" s="218"/>
      <c r="M53" s="218"/>
      <c r="N53" s="219"/>
      <c r="O53" s="217" t="s">
        <v>256</v>
      </c>
      <c r="P53" s="218"/>
      <c r="Q53" s="218"/>
      <c r="R53" s="219"/>
    </row>
    <row r="54" spans="1:18" ht="17.25" thickBot="1">
      <c r="A54" s="40" t="s">
        <v>326</v>
      </c>
      <c r="B54" s="11" t="s">
        <v>327</v>
      </c>
      <c r="C54" s="95">
        <v>279300</v>
      </c>
      <c r="D54" s="92">
        <v>2.8725313999999999E-3</v>
      </c>
      <c r="E54" s="93">
        <v>321183.62031506002</v>
      </c>
      <c r="F54" s="35"/>
      <c r="G54" s="282" t="s">
        <v>54</v>
      </c>
      <c r="H54" s="294">
        <f ca="1">NOW()</f>
        <v>44513.940333680555</v>
      </c>
      <c r="I54" s="295"/>
      <c r="J54" s="296"/>
      <c r="K54" s="285" t="s">
        <v>54</v>
      </c>
      <c r="L54" s="294">
        <f ca="1">NOW()</f>
        <v>44513.940333680555</v>
      </c>
      <c r="M54" s="295"/>
      <c r="N54" s="296"/>
      <c r="O54" s="285" t="s">
        <v>54</v>
      </c>
      <c r="P54" s="294">
        <f ca="1">NOW()</f>
        <v>44513.940333680555</v>
      </c>
      <c r="Q54" s="295"/>
      <c r="R54" s="296"/>
    </row>
    <row r="55" spans="1:18" ht="17.25" thickBot="1">
      <c r="A55" s="40" t="s">
        <v>178</v>
      </c>
      <c r="B55" s="11" t="s">
        <v>179</v>
      </c>
      <c r="C55" s="95">
        <v>62910</v>
      </c>
      <c r="D55" s="92">
        <v>2.0707232000000001E-3</v>
      </c>
      <c r="E55" s="93">
        <v>18986.461370479999</v>
      </c>
      <c r="F55" s="35"/>
      <c r="G55" s="279"/>
      <c r="H55" s="51" t="s">
        <v>57</v>
      </c>
      <c r="I55" s="73" t="s">
        <v>58</v>
      </c>
      <c r="J55" s="69" t="s">
        <v>261</v>
      </c>
      <c r="K55" s="234"/>
      <c r="L55" s="51" t="s">
        <v>57</v>
      </c>
      <c r="M55" s="73" t="s">
        <v>58</v>
      </c>
      <c r="N55" s="69" t="s">
        <v>261</v>
      </c>
      <c r="O55" s="234"/>
      <c r="P55" s="51" t="s">
        <v>57</v>
      </c>
      <c r="Q55" s="73" t="s">
        <v>58</v>
      </c>
      <c r="R55" s="69" t="s">
        <v>261</v>
      </c>
    </row>
    <row r="56" spans="1:18">
      <c r="A56" s="40" t="s">
        <v>150</v>
      </c>
      <c r="B56" s="11" t="s">
        <v>151</v>
      </c>
      <c r="C56" s="95">
        <v>175150</v>
      </c>
      <c r="D56" s="92">
        <v>2.0022883000000002E-3</v>
      </c>
      <c r="E56" s="93">
        <v>117147.04930555999</v>
      </c>
      <c r="F56" s="35"/>
      <c r="G56" s="55" t="s">
        <v>91</v>
      </c>
      <c r="H56" s="38">
        <f t="shared" ref="H56:H75" si="15">_xlfn.IFNA(VLOOKUP(G56, $B$2:$D$200, 2, FALSE), "")</f>
        <v>78910</v>
      </c>
      <c r="I56" s="76">
        <f t="shared" ref="I56:I65" si="16">_xlfn.IFNA(VLOOKUP(G56, $B$2:$D$200, 3, FALSE), "")</f>
        <v>-8.4192008000000002E-3</v>
      </c>
      <c r="J56" s="85">
        <f>_xlfn.IFNA(VLOOKUP(G56, $B$2:$E$200, 4, FALSE), "")</f>
        <v>99694.030780100002</v>
      </c>
      <c r="K56" s="81" t="s">
        <v>231</v>
      </c>
      <c r="L56" s="38">
        <f t="shared" ref="L56:L75" si="17">_xlfn.IFNA(VLOOKUP(K56, $B$2:$D$200, 2, FALSE), "")</f>
        <v>87.3</v>
      </c>
      <c r="M56" s="76">
        <f t="shared" ref="M56:M75" si="18">_xlfn.IFNA(VLOOKUP(K56, $B$2:$D$200, 3, FALSE), "")</f>
        <v>5.1807228900000002E-2</v>
      </c>
      <c r="N56" s="85">
        <f>_xlfn.IFNA(VLOOKUP(K56, $B$2:$E$200, 4, FALSE), "")</f>
        <v>456161045.81575227</v>
      </c>
      <c r="O56" s="81" t="s">
        <v>56</v>
      </c>
      <c r="P56" s="38">
        <f t="shared" ref="P56:P75" si="19">_xlfn.IFNA(VLOOKUP(O56, $B$2:$D$200, 2, FALSE), "")</f>
        <v>231</v>
      </c>
      <c r="Q56" s="76">
        <f t="shared" ref="Q56:Q75" si="20">_xlfn.IFNA(VLOOKUP(O56, $B$2:$D$200, 3, FALSE), "")</f>
        <v>0</v>
      </c>
      <c r="R56" s="85">
        <f>_xlfn.IFNA(VLOOKUP(O56, $B$2:$E$200, 4, FALSE), "")</f>
        <v>35204670.18959742</v>
      </c>
    </row>
    <row r="57" spans="1:18">
      <c r="A57" s="40" t="s">
        <v>182</v>
      </c>
      <c r="B57" s="11" t="s">
        <v>183</v>
      </c>
      <c r="C57" s="95">
        <v>10150</v>
      </c>
      <c r="D57" s="92">
        <v>1.9743336999999998E-3</v>
      </c>
      <c r="E57" s="93">
        <v>854983.59876683995</v>
      </c>
      <c r="F57" s="35"/>
      <c r="G57" s="56" t="s">
        <v>159</v>
      </c>
      <c r="H57" s="39">
        <f t="shared" si="15"/>
        <v>112</v>
      </c>
      <c r="I57" s="77">
        <f t="shared" si="16"/>
        <v>-8.8495575000000007E-3</v>
      </c>
      <c r="J57" s="86">
        <f t="shared" ref="J57:J75" si="21">_xlfn.IFNA(VLOOKUP(G57, $B$2:$E$200, 4, FALSE), "")</f>
        <v>26877075.38026204</v>
      </c>
      <c r="K57" s="82" t="s">
        <v>199</v>
      </c>
      <c r="L57" s="39">
        <f t="shared" si="17"/>
        <v>85</v>
      </c>
      <c r="M57" s="77">
        <f t="shared" si="18"/>
        <v>1.91846523E-2</v>
      </c>
      <c r="N57" s="86">
        <f t="shared" ref="N57:N75" si="22">_xlfn.IFNA(VLOOKUP(K57, $B$2:$E$200, 4, FALSE), "")</f>
        <v>147107581.22960216</v>
      </c>
      <c r="O57" s="82" t="s">
        <v>217</v>
      </c>
      <c r="P57" s="39">
        <f t="shared" si="19"/>
        <v>237</v>
      </c>
      <c r="Q57" s="77">
        <f t="shared" si="20"/>
        <v>0</v>
      </c>
      <c r="R57" s="86">
        <f t="shared" ref="R57:R75" si="23">_xlfn.IFNA(VLOOKUP(O57, $B$2:$E$200, 4, FALSE), "")</f>
        <v>11377159.39100083</v>
      </c>
    </row>
    <row r="58" spans="1:18">
      <c r="A58" s="40" t="s">
        <v>168</v>
      </c>
      <c r="B58" s="11" t="s">
        <v>169</v>
      </c>
      <c r="C58" s="95">
        <v>3910</v>
      </c>
      <c r="D58" s="92">
        <v>1.2804097E-3</v>
      </c>
      <c r="E58" s="93">
        <v>1257774.522386</v>
      </c>
      <c r="F58" s="35"/>
      <c r="G58" s="56" t="s">
        <v>263</v>
      </c>
      <c r="H58" s="39">
        <f t="shared" si="15"/>
        <v>314</v>
      </c>
      <c r="I58" s="77">
        <f t="shared" si="16"/>
        <v>-9.4637223999999992E-3</v>
      </c>
      <c r="J58" s="86">
        <f t="shared" si="21"/>
        <v>147794784.08890939</v>
      </c>
      <c r="K58" s="82" t="s">
        <v>187</v>
      </c>
      <c r="L58" s="39">
        <f t="shared" si="17"/>
        <v>18.600000000000001</v>
      </c>
      <c r="M58" s="77">
        <f t="shared" si="18"/>
        <v>1.08695652E-2</v>
      </c>
      <c r="N58" s="86">
        <f t="shared" si="22"/>
        <v>98047903.28977114</v>
      </c>
      <c r="O58" s="82" t="s">
        <v>127</v>
      </c>
      <c r="P58" s="39">
        <f t="shared" si="19"/>
        <v>150</v>
      </c>
      <c r="Q58" s="77">
        <f t="shared" si="20"/>
        <v>0</v>
      </c>
      <c r="R58" s="86">
        <f t="shared" si="23"/>
        <v>38070102.479647622</v>
      </c>
    </row>
    <row r="59" spans="1:18">
      <c r="A59" s="40" t="s">
        <v>98</v>
      </c>
      <c r="B59" s="11" t="s">
        <v>99</v>
      </c>
      <c r="C59" s="95">
        <v>67620</v>
      </c>
      <c r="D59" s="92">
        <v>1.479071E-4</v>
      </c>
      <c r="E59" s="93">
        <v>976250.91571507999</v>
      </c>
      <c r="F59" s="35"/>
      <c r="G59" s="56" t="s">
        <v>93</v>
      </c>
      <c r="H59" s="39">
        <f t="shared" si="15"/>
        <v>5628000</v>
      </c>
      <c r="I59" s="77">
        <f t="shared" si="16"/>
        <v>-9.8522166999999994E-3</v>
      </c>
      <c r="J59" s="86">
        <f t="shared" si="21"/>
        <v>14774.48275392</v>
      </c>
      <c r="K59" s="82" t="s">
        <v>97</v>
      </c>
      <c r="L59" s="39">
        <f t="shared" si="17"/>
        <v>4.57</v>
      </c>
      <c r="M59" s="77">
        <f t="shared" si="18"/>
        <v>6.6079295E-3</v>
      </c>
      <c r="N59" s="86">
        <f t="shared" si="22"/>
        <v>3449357443.8247752</v>
      </c>
      <c r="O59" s="82" t="s">
        <v>247</v>
      </c>
      <c r="P59" s="39">
        <f t="shared" si="19"/>
        <v>101</v>
      </c>
      <c r="Q59" s="77">
        <f t="shared" si="20"/>
        <v>0</v>
      </c>
      <c r="R59" s="86">
        <f t="shared" si="23"/>
        <v>35363182.661508247</v>
      </c>
    </row>
    <row r="60" spans="1:18">
      <c r="A60" s="40" t="s">
        <v>55</v>
      </c>
      <c r="B60" s="11" t="s">
        <v>56</v>
      </c>
      <c r="C60" s="95">
        <v>231</v>
      </c>
      <c r="D60" s="92">
        <v>0</v>
      </c>
      <c r="E60" s="93">
        <v>35204670.18959742</v>
      </c>
      <c r="F60" s="35"/>
      <c r="G60" s="56" t="s">
        <v>109</v>
      </c>
      <c r="H60" s="39">
        <f t="shared" si="15"/>
        <v>8710</v>
      </c>
      <c r="I60" s="77">
        <f t="shared" si="16"/>
        <v>-1.02272727E-2</v>
      </c>
      <c r="J60" s="90">
        <f t="shared" si="21"/>
        <v>343988.03951829002</v>
      </c>
      <c r="K60" s="83" t="s">
        <v>185</v>
      </c>
      <c r="L60" s="44">
        <f t="shared" si="17"/>
        <v>15.6</v>
      </c>
      <c r="M60" s="78">
        <f t="shared" si="18"/>
        <v>6.4516128999999997E-3</v>
      </c>
      <c r="N60" s="90">
        <f t="shared" si="22"/>
        <v>148035068.23425469</v>
      </c>
      <c r="O60" s="83" t="s">
        <v>233</v>
      </c>
      <c r="P60" s="44">
        <f t="shared" si="19"/>
        <v>711</v>
      </c>
      <c r="Q60" s="78">
        <f t="shared" si="20"/>
        <v>-1.4044944E-3</v>
      </c>
      <c r="R60" s="90">
        <f t="shared" si="23"/>
        <v>2148785.35970071</v>
      </c>
    </row>
    <row r="61" spans="1:18">
      <c r="A61" s="40" t="s">
        <v>144</v>
      </c>
      <c r="B61" s="11" t="s">
        <v>145</v>
      </c>
      <c r="C61" s="95">
        <v>24</v>
      </c>
      <c r="D61" s="92">
        <v>0</v>
      </c>
      <c r="E61" s="93">
        <v>544946296.12485719</v>
      </c>
      <c r="F61" s="35"/>
      <c r="G61" s="60" t="s">
        <v>89</v>
      </c>
      <c r="H61" s="45">
        <f t="shared" si="15"/>
        <v>1435</v>
      </c>
      <c r="I61" s="80">
        <f t="shared" si="16"/>
        <v>-1.03448276E-2</v>
      </c>
      <c r="J61" s="99">
        <f t="shared" si="21"/>
        <v>92501600.651972458</v>
      </c>
      <c r="K61" s="82" t="s">
        <v>71</v>
      </c>
      <c r="L61" s="39">
        <f t="shared" si="17"/>
        <v>34.6</v>
      </c>
      <c r="M61" s="77">
        <f t="shared" si="18"/>
        <v>5.8139534999999999E-3</v>
      </c>
      <c r="N61" s="99">
        <f t="shared" si="22"/>
        <v>137788323.41236061</v>
      </c>
      <c r="O61" s="82" t="s">
        <v>189</v>
      </c>
      <c r="P61" s="39">
        <f t="shared" si="19"/>
        <v>356</v>
      </c>
      <c r="Q61" s="77">
        <f t="shared" si="20"/>
        <v>-2.8011204E-3</v>
      </c>
      <c r="R61" s="99">
        <f t="shared" si="23"/>
        <v>7060964.7680960298</v>
      </c>
    </row>
    <row r="62" spans="1:18">
      <c r="A62" s="40" t="s">
        <v>200</v>
      </c>
      <c r="B62" s="11" t="s">
        <v>201</v>
      </c>
      <c r="C62" s="95">
        <v>19.600000000000001</v>
      </c>
      <c r="D62" s="92">
        <v>0</v>
      </c>
      <c r="E62" s="93">
        <v>195431245.54657364</v>
      </c>
      <c r="F62" s="35"/>
      <c r="G62" s="56" t="s">
        <v>119</v>
      </c>
      <c r="H62" s="39">
        <f t="shared" si="15"/>
        <v>36.200000000000003</v>
      </c>
      <c r="I62" s="77">
        <f t="shared" si="16"/>
        <v>-1.09289617E-2</v>
      </c>
      <c r="J62" s="86">
        <f t="shared" si="21"/>
        <v>96534162.288251445</v>
      </c>
      <c r="K62" s="82" t="s">
        <v>207</v>
      </c>
      <c r="L62" s="39">
        <f t="shared" si="17"/>
        <v>19</v>
      </c>
      <c r="M62" s="77">
        <f t="shared" si="18"/>
        <v>5.2910053000000002E-3</v>
      </c>
      <c r="N62" s="86">
        <f t="shared" si="22"/>
        <v>126036521.05565444</v>
      </c>
      <c r="O62" s="82" t="s">
        <v>229</v>
      </c>
      <c r="P62" s="39">
        <f t="shared" si="19"/>
        <v>984</v>
      </c>
      <c r="Q62" s="77">
        <f t="shared" si="20"/>
        <v>-3.0395137E-3</v>
      </c>
      <c r="R62" s="86">
        <f t="shared" si="23"/>
        <v>3808666.7509929701</v>
      </c>
    </row>
    <row r="63" spans="1:18">
      <c r="A63" s="40" t="s">
        <v>204</v>
      </c>
      <c r="B63" s="11" t="s">
        <v>205</v>
      </c>
      <c r="C63" s="95">
        <v>14.9</v>
      </c>
      <c r="D63" s="92">
        <v>0</v>
      </c>
      <c r="E63" s="93">
        <v>92273324.06518653</v>
      </c>
      <c r="F63" s="35"/>
      <c r="G63" s="56" t="s">
        <v>331</v>
      </c>
      <c r="H63" s="39">
        <f t="shared" si="15"/>
        <v>371000</v>
      </c>
      <c r="I63" s="77">
        <f t="shared" si="16"/>
        <v>-1.1194029899999999E-2</v>
      </c>
      <c r="J63" s="86">
        <f t="shared" si="21"/>
        <v>6978.6528200000002</v>
      </c>
      <c r="K63" s="82" t="s">
        <v>175</v>
      </c>
      <c r="L63" s="39">
        <f t="shared" si="17"/>
        <v>20.7</v>
      </c>
      <c r="M63" s="77">
        <f t="shared" si="18"/>
        <v>4.8543689000000003E-3</v>
      </c>
      <c r="N63" s="86">
        <f t="shared" si="22"/>
        <v>129765575.758931</v>
      </c>
      <c r="O63" s="82" t="s">
        <v>215</v>
      </c>
      <c r="P63" s="39">
        <f t="shared" si="19"/>
        <v>288</v>
      </c>
      <c r="Q63" s="77">
        <f t="shared" si="20"/>
        <v>-3.4602076000000001E-3</v>
      </c>
      <c r="R63" s="86">
        <f t="shared" si="23"/>
        <v>35116169.166532949</v>
      </c>
    </row>
    <row r="64" spans="1:18">
      <c r="A64" s="40" t="s">
        <v>216</v>
      </c>
      <c r="B64" s="11" t="s">
        <v>217</v>
      </c>
      <c r="C64" s="95">
        <v>237</v>
      </c>
      <c r="D64" s="92">
        <v>0</v>
      </c>
      <c r="E64" s="93">
        <v>11377159.39100083</v>
      </c>
      <c r="F64" s="35"/>
      <c r="G64" s="56" t="s">
        <v>77</v>
      </c>
      <c r="H64" s="39">
        <f t="shared" si="15"/>
        <v>804300</v>
      </c>
      <c r="I64" s="77">
        <f t="shared" si="16"/>
        <v>-1.17950608E-2</v>
      </c>
      <c r="J64" s="86">
        <f t="shared" si="21"/>
        <v>13308.71283185</v>
      </c>
      <c r="K64" s="82" t="s">
        <v>145</v>
      </c>
      <c r="L64" s="39">
        <f t="shared" si="17"/>
        <v>24</v>
      </c>
      <c r="M64" s="77">
        <f t="shared" si="18"/>
        <v>0</v>
      </c>
      <c r="N64" s="86">
        <f t="shared" si="22"/>
        <v>544946296.12485719</v>
      </c>
      <c r="O64" s="82" t="s">
        <v>135</v>
      </c>
      <c r="P64" s="39">
        <f t="shared" si="19"/>
        <v>415</v>
      </c>
      <c r="Q64" s="77">
        <f t="shared" si="20"/>
        <v>-4.7961630999999996E-3</v>
      </c>
      <c r="R64" s="86">
        <f t="shared" si="23"/>
        <v>4263862.5637151301</v>
      </c>
    </row>
    <row r="65" spans="1:18" ht="17.25" thickBot="1">
      <c r="A65" s="40" t="s">
        <v>146</v>
      </c>
      <c r="B65" s="11" t="s">
        <v>147</v>
      </c>
      <c r="C65" s="95">
        <v>13.6</v>
      </c>
      <c r="D65" s="92">
        <v>0</v>
      </c>
      <c r="E65" s="93">
        <v>206032420.42904824</v>
      </c>
      <c r="F65" s="35"/>
      <c r="G65" s="57" t="s">
        <v>51</v>
      </c>
      <c r="H65" s="37">
        <f t="shared" si="15"/>
        <v>456</v>
      </c>
      <c r="I65" s="79">
        <f t="shared" si="16"/>
        <v>-1.2987013E-2</v>
      </c>
      <c r="J65" s="87">
        <f t="shared" si="21"/>
        <v>35898563.364671588</v>
      </c>
      <c r="K65" s="84" t="s">
        <v>201</v>
      </c>
      <c r="L65" s="37">
        <f t="shared" si="17"/>
        <v>19.600000000000001</v>
      </c>
      <c r="M65" s="79">
        <f t="shared" si="18"/>
        <v>0</v>
      </c>
      <c r="N65" s="87">
        <f t="shared" si="22"/>
        <v>195431245.54657364</v>
      </c>
      <c r="O65" s="84" t="s">
        <v>107</v>
      </c>
      <c r="P65" s="37">
        <f t="shared" si="19"/>
        <v>186</v>
      </c>
      <c r="Q65" s="79">
        <f t="shared" si="20"/>
        <v>-5.3475935999999996E-3</v>
      </c>
      <c r="R65" s="87">
        <f t="shared" si="23"/>
        <v>42912571.973727517</v>
      </c>
    </row>
    <row r="66" spans="1:18">
      <c r="A66" s="40" t="s">
        <v>212</v>
      </c>
      <c r="B66" s="11" t="s">
        <v>213</v>
      </c>
      <c r="C66" s="95">
        <v>11.9</v>
      </c>
      <c r="D66" s="92">
        <v>0</v>
      </c>
      <c r="E66" s="93">
        <v>145596721.69620287</v>
      </c>
      <c r="F66" s="35"/>
      <c r="G66" s="56" t="s">
        <v>225</v>
      </c>
      <c r="H66" s="38">
        <f t="shared" si="15"/>
        <v>936</v>
      </c>
      <c r="I66" s="76">
        <f t="shared" ref="I66:I75" si="24">_xlfn.IFNA(VLOOKUP(G66, $B$2:$D$200, 3, FALSE), "")</f>
        <v>-1.47368421E-2</v>
      </c>
      <c r="J66" s="85">
        <f t="shared" si="21"/>
        <v>6889766.9757857602</v>
      </c>
      <c r="K66" s="81" t="s">
        <v>205</v>
      </c>
      <c r="L66" s="38">
        <f t="shared" si="17"/>
        <v>14.9</v>
      </c>
      <c r="M66" s="76">
        <f t="shared" si="18"/>
        <v>0</v>
      </c>
      <c r="N66" s="85">
        <f t="shared" si="22"/>
        <v>92273324.06518653</v>
      </c>
      <c r="O66" s="81" t="s">
        <v>191</v>
      </c>
      <c r="P66" s="38">
        <f t="shared" si="19"/>
        <v>134</v>
      </c>
      <c r="Q66" s="76">
        <f t="shared" si="20"/>
        <v>-7.4074073999999997E-3</v>
      </c>
      <c r="R66" s="85">
        <f t="shared" si="23"/>
        <v>23575945.8735945</v>
      </c>
    </row>
    <row r="67" spans="1:18">
      <c r="A67" s="40" t="s">
        <v>208</v>
      </c>
      <c r="B67" s="11" t="s">
        <v>209</v>
      </c>
      <c r="C67" s="95">
        <v>1405</v>
      </c>
      <c r="D67" s="92">
        <v>0</v>
      </c>
      <c r="E67" s="93">
        <v>8122807.20479206</v>
      </c>
      <c r="F67" s="35"/>
      <c r="G67" s="56" t="s">
        <v>125</v>
      </c>
      <c r="H67" s="39">
        <f t="shared" si="15"/>
        <v>191</v>
      </c>
      <c r="I67" s="77">
        <f t="shared" si="24"/>
        <v>-1.54639175E-2</v>
      </c>
      <c r="J67" s="86">
        <f t="shared" si="21"/>
        <v>149085804.10466039</v>
      </c>
      <c r="K67" s="82" t="s">
        <v>147</v>
      </c>
      <c r="L67" s="39">
        <f t="shared" si="17"/>
        <v>13.6</v>
      </c>
      <c r="M67" s="77">
        <f t="shared" si="18"/>
        <v>0</v>
      </c>
      <c r="N67" s="86">
        <f t="shared" si="22"/>
        <v>206032420.42904824</v>
      </c>
      <c r="O67" s="82" t="s">
        <v>203</v>
      </c>
      <c r="P67" s="39">
        <f t="shared" si="19"/>
        <v>787</v>
      </c>
      <c r="Q67" s="77">
        <f t="shared" si="20"/>
        <v>-7.5662042999999997E-3</v>
      </c>
      <c r="R67" s="86">
        <f t="shared" si="23"/>
        <v>3466104.0504972502</v>
      </c>
    </row>
    <row r="68" spans="1:18">
      <c r="A68" s="40" t="s">
        <v>126</v>
      </c>
      <c r="B68" s="11" t="s">
        <v>127</v>
      </c>
      <c r="C68" s="95">
        <v>150</v>
      </c>
      <c r="D68" s="92">
        <v>0</v>
      </c>
      <c r="E68" s="93">
        <v>38070102.479647622</v>
      </c>
      <c r="F68" s="35"/>
      <c r="G68" s="56" t="s">
        <v>123</v>
      </c>
      <c r="H68" s="39">
        <f t="shared" si="15"/>
        <v>300650</v>
      </c>
      <c r="I68" s="77">
        <f t="shared" si="24"/>
        <v>-1.5714519600000001E-2</v>
      </c>
      <c r="J68" s="86">
        <f t="shared" si="21"/>
        <v>110419.23208243</v>
      </c>
      <c r="K68" s="82" t="s">
        <v>213</v>
      </c>
      <c r="L68" s="39">
        <f t="shared" si="17"/>
        <v>11.9</v>
      </c>
      <c r="M68" s="77">
        <f t="shared" si="18"/>
        <v>0</v>
      </c>
      <c r="N68" s="86">
        <f t="shared" si="22"/>
        <v>145596721.69620287</v>
      </c>
      <c r="O68" s="82" t="s">
        <v>235</v>
      </c>
      <c r="P68" s="39">
        <f t="shared" si="19"/>
        <v>127</v>
      </c>
      <c r="Q68" s="77">
        <f t="shared" si="20"/>
        <v>-7.8125E-3</v>
      </c>
      <c r="R68" s="86">
        <f t="shared" si="23"/>
        <v>21448030.250844549</v>
      </c>
    </row>
    <row r="69" spans="1:18">
      <c r="A69" s="40" t="s">
        <v>246</v>
      </c>
      <c r="B69" s="11" t="s">
        <v>247</v>
      </c>
      <c r="C69" s="95">
        <v>101</v>
      </c>
      <c r="D69" s="92">
        <v>0</v>
      </c>
      <c r="E69" s="93">
        <v>35363182.661508247</v>
      </c>
      <c r="F69" s="35"/>
      <c r="G69" s="56" t="s">
        <v>131</v>
      </c>
      <c r="H69" s="39">
        <f t="shared" si="15"/>
        <v>54950</v>
      </c>
      <c r="I69" s="77">
        <f t="shared" si="24"/>
        <v>-1.80486061E-2</v>
      </c>
      <c r="J69" s="86">
        <f t="shared" si="21"/>
        <v>465222.53721977997</v>
      </c>
      <c r="K69" s="82" t="s">
        <v>64</v>
      </c>
      <c r="L69" s="39">
        <f t="shared" si="17"/>
        <v>57.8</v>
      </c>
      <c r="M69" s="77">
        <f t="shared" si="18"/>
        <v>-3.4482759000000001E-3</v>
      </c>
      <c r="N69" s="86">
        <f t="shared" si="22"/>
        <v>38324260.819570407</v>
      </c>
      <c r="O69" s="82" t="s">
        <v>159</v>
      </c>
      <c r="P69" s="39">
        <f t="shared" si="19"/>
        <v>112</v>
      </c>
      <c r="Q69" s="77">
        <f t="shared" si="20"/>
        <v>-8.8495575000000007E-3</v>
      </c>
      <c r="R69" s="86">
        <f t="shared" si="23"/>
        <v>26877075.38026204</v>
      </c>
    </row>
    <row r="70" spans="1:18">
      <c r="A70" s="40" t="s">
        <v>138</v>
      </c>
      <c r="B70" s="11" t="s">
        <v>139</v>
      </c>
      <c r="C70" s="95">
        <v>10400</v>
      </c>
      <c r="D70" s="92">
        <v>-9.6061479999999999E-4</v>
      </c>
      <c r="E70" s="93">
        <v>310819.02448525</v>
      </c>
      <c r="F70" s="35"/>
      <c r="G70" s="56" t="s">
        <v>103</v>
      </c>
      <c r="H70" s="39">
        <f t="shared" si="15"/>
        <v>1570</v>
      </c>
      <c r="I70" s="77">
        <f t="shared" si="24"/>
        <v>-2.48447205E-2</v>
      </c>
      <c r="J70" s="90">
        <f t="shared" si="21"/>
        <v>4714191.7500199303</v>
      </c>
      <c r="K70" s="83" t="s">
        <v>119</v>
      </c>
      <c r="L70" s="44">
        <f t="shared" si="17"/>
        <v>36.200000000000003</v>
      </c>
      <c r="M70" s="78">
        <f t="shared" si="18"/>
        <v>-1.09289617E-2</v>
      </c>
      <c r="N70" s="90">
        <f t="shared" si="22"/>
        <v>96534162.288251445</v>
      </c>
      <c r="O70" s="83" t="s">
        <v>263</v>
      </c>
      <c r="P70" s="44">
        <f t="shared" si="19"/>
        <v>314</v>
      </c>
      <c r="Q70" s="78">
        <f t="shared" si="20"/>
        <v>-9.4637223999999992E-3</v>
      </c>
      <c r="R70" s="90">
        <f t="shared" si="23"/>
        <v>147794784.08890939</v>
      </c>
    </row>
    <row r="71" spans="1:18">
      <c r="A71" s="40" t="s">
        <v>232</v>
      </c>
      <c r="B71" s="11" t="s">
        <v>233</v>
      </c>
      <c r="C71" s="95">
        <v>711</v>
      </c>
      <c r="D71" s="92">
        <v>-1.4044944E-3</v>
      </c>
      <c r="E71" s="93">
        <v>2148785.35970071</v>
      </c>
      <c r="F71" s="35"/>
      <c r="G71" s="60" t="s">
        <v>75</v>
      </c>
      <c r="H71" s="45">
        <f t="shared" si="15"/>
        <v>40690</v>
      </c>
      <c r="I71" s="80">
        <f t="shared" si="24"/>
        <v>-2.5622605400000002E-2</v>
      </c>
      <c r="J71" s="99">
        <f t="shared" si="21"/>
        <v>510915.37497319002</v>
      </c>
      <c r="K71" s="82" t="s">
        <v>333</v>
      </c>
      <c r="L71" s="39">
        <f t="shared" si="17"/>
        <v>0.24399999999999999</v>
      </c>
      <c r="M71" s="77">
        <f t="shared" si="18"/>
        <v>-2.78884462E-2</v>
      </c>
      <c r="N71" s="99">
        <f t="shared" si="22"/>
        <v>346603936186.51318</v>
      </c>
      <c r="O71" s="82" t="s">
        <v>51</v>
      </c>
      <c r="P71" s="39">
        <f t="shared" si="19"/>
        <v>456</v>
      </c>
      <c r="Q71" s="77">
        <f t="shared" si="20"/>
        <v>-1.2987013E-2</v>
      </c>
      <c r="R71" s="99">
        <f t="shared" si="23"/>
        <v>35898563.364671588</v>
      </c>
    </row>
    <row r="72" spans="1:18">
      <c r="A72" s="40" t="s">
        <v>328</v>
      </c>
      <c r="B72" s="11" t="s">
        <v>329</v>
      </c>
      <c r="C72" s="95">
        <v>2085</v>
      </c>
      <c r="D72" s="92">
        <v>-2.3923445E-3</v>
      </c>
      <c r="E72" s="93">
        <v>7616690.2222143896</v>
      </c>
      <c r="F72" s="35"/>
      <c r="G72" s="56" t="s">
        <v>333</v>
      </c>
      <c r="H72" s="39">
        <f t="shared" si="15"/>
        <v>0.24399999999999999</v>
      </c>
      <c r="I72" s="77">
        <f t="shared" si="24"/>
        <v>-2.78884462E-2</v>
      </c>
      <c r="J72" s="86">
        <f t="shared" si="21"/>
        <v>346603936186.51318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225</v>
      </c>
      <c r="P72" s="39">
        <f t="shared" si="19"/>
        <v>936</v>
      </c>
      <c r="Q72" s="77">
        <f t="shared" si="20"/>
        <v>-1.47368421E-2</v>
      </c>
      <c r="R72" s="86">
        <f t="shared" si="23"/>
        <v>6889766.9757857602</v>
      </c>
    </row>
    <row r="73" spans="1:18">
      <c r="A73" s="40" t="s">
        <v>222</v>
      </c>
      <c r="B73" s="11" t="s">
        <v>223</v>
      </c>
      <c r="C73" s="95">
        <v>1800</v>
      </c>
      <c r="D73" s="92">
        <v>-2.7700831E-3</v>
      </c>
      <c r="E73" s="93">
        <v>1475593.56546477</v>
      </c>
      <c r="F73" s="35"/>
      <c r="G73" s="56" t="s">
        <v>334</v>
      </c>
      <c r="H73" s="39">
        <f t="shared" si="15"/>
        <v>534</v>
      </c>
      <c r="I73" s="77">
        <f t="shared" si="24"/>
        <v>-3.0852994599999999E-2</v>
      </c>
      <c r="J73" s="86">
        <f t="shared" si="21"/>
        <v>75353112.727751106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125</v>
      </c>
      <c r="P73" s="39">
        <f t="shared" si="19"/>
        <v>191</v>
      </c>
      <c r="Q73" s="77">
        <f t="shared" si="20"/>
        <v>-1.54639175E-2</v>
      </c>
      <c r="R73" s="86">
        <f t="shared" si="23"/>
        <v>149085804.10466039</v>
      </c>
    </row>
    <row r="74" spans="1:18">
      <c r="A74" s="40" t="s">
        <v>188</v>
      </c>
      <c r="B74" s="11" t="s">
        <v>189</v>
      </c>
      <c r="C74" s="95">
        <v>356</v>
      </c>
      <c r="D74" s="92">
        <v>-2.8011204E-3</v>
      </c>
      <c r="E74" s="93">
        <v>7060964.7680960298</v>
      </c>
      <c r="F74" s="35"/>
      <c r="G74" s="56" t="s">
        <v>85</v>
      </c>
      <c r="H74" s="39">
        <f t="shared" si="15"/>
        <v>662</v>
      </c>
      <c r="I74" s="77">
        <f t="shared" si="24"/>
        <v>-3.6390101899999999E-2</v>
      </c>
      <c r="J74" s="86">
        <f t="shared" si="21"/>
        <v>213473169.26702729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334</v>
      </c>
      <c r="P74" s="39">
        <f t="shared" si="19"/>
        <v>534</v>
      </c>
      <c r="Q74" s="77">
        <f t="shared" si="20"/>
        <v>-3.0852994599999999E-2</v>
      </c>
      <c r="R74" s="86">
        <f t="shared" si="23"/>
        <v>75353112.727751106</v>
      </c>
    </row>
    <row r="75" spans="1:18" ht="17.25" thickBot="1">
      <c r="A75" s="40" t="s">
        <v>154</v>
      </c>
      <c r="B75" s="11" t="s">
        <v>155</v>
      </c>
      <c r="C75" s="95">
        <v>28440</v>
      </c>
      <c r="D75" s="92">
        <v>-2.8050491E-3</v>
      </c>
      <c r="E75" s="93">
        <v>243520.78046564001</v>
      </c>
      <c r="F75" s="35"/>
      <c r="G75" s="57" t="s">
        <v>137</v>
      </c>
      <c r="H75" s="37">
        <f t="shared" si="15"/>
        <v>14580</v>
      </c>
      <c r="I75" s="79">
        <f t="shared" si="24"/>
        <v>-7.8381795200000007E-2</v>
      </c>
      <c r="J75" s="87">
        <f t="shared" si="21"/>
        <v>16155155.756472539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85</v>
      </c>
      <c r="P75" s="37">
        <f t="shared" si="19"/>
        <v>662</v>
      </c>
      <c r="Q75" s="79">
        <f t="shared" si="20"/>
        <v>-3.6390101899999999E-2</v>
      </c>
      <c r="R75" s="87">
        <f t="shared" si="23"/>
        <v>213473169.26702729</v>
      </c>
    </row>
    <row r="76" spans="1:18">
      <c r="A76" s="40" t="s">
        <v>228</v>
      </c>
      <c r="B76" s="11" t="s">
        <v>229</v>
      </c>
      <c r="C76" s="95">
        <v>984</v>
      </c>
      <c r="D76" s="92">
        <v>-3.0395137E-3</v>
      </c>
      <c r="E76" s="93">
        <v>3808666.7509929701</v>
      </c>
      <c r="F76" s="35"/>
      <c r="G76" s="35"/>
      <c r="H76" s="35"/>
      <c r="I76" s="35"/>
    </row>
    <row r="77" spans="1:18">
      <c r="A77" s="40" t="s">
        <v>86</v>
      </c>
      <c r="B77" s="11" t="s">
        <v>87</v>
      </c>
      <c r="C77" s="95">
        <v>209300</v>
      </c>
      <c r="D77" s="92">
        <v>-3.3333333000000001E-3</v>
      </c>
      <c r="E77" s="93">
        <v>13207.65308905</v>
      </c>
      <c r="F77" s="35"/>
      <c r="G77" s="35"/>
      <c r="H77" s="35"/>
      <c r="I77" s="35"/>
    </row>
    <row r="78" spans="1:18">
      <c r="A78" s="40" t="s">
        <v>63</v>
      </c>
      <c r="B78" s="11" t="s">
        <v>64</v>
      </c>
      <c r="C78" s="95">
        <v>57.8</v>
      </c>
      <c r="D78" s="92">
        <v>-3.4482759000000001E-3</v>
      </c>
      <c r="E78" s="93">
        <v>38324260.819570407</v>
      </c>
      <c r="F78" s="35"/>
      <c r="G78" s="35"/>
      <c r="H78" s="35"/>
      <c r="I78" s="35"/>
    </row>
    <row r="79" spans="1:18">
      <c r="A79" s="40" t="s">
        <v>214</v>
      </c>
      <c r="B79" s="11" t="s">
        <v>215</v>
      </c>
      <c r="C79" s="95">
        <v>288</v>
      </c>
      <c r="D79" s="92">
        <v>-3.4602076000000001E-3</v>
      </c>
      <c r="E79" s="93">
        <v>35116169.166532949</v>
      </c>
      <c r="F79" s="35"/>
      <c r="G79" s="35"/>
      <c r="H79" s="35"/>
      <c r="I79" s="35"/>
    </row>
    <row r="80" spans="1:18">
      <c r="A80" s="40" t="s">
        <v>248</v>
      </c>
      <c r="B80" s="11" t="s">
        <v>249</v>
      </c>
      <c r="C80" s="95">
        <v>1160</v>
      </c>
      <c r="D80" s="92">
        <v>-4.2918454999999996E-3</v>
      </c>
      <c r="E80" s="93">
        <v>1656513.0751354101</v>
      </c>
      <c r="F80" s="35"/>
      <c r="G80" s="35"/>
      <c r="H80" s="35"/>
      <c r="I80" s="35"/>
    </row>
    <row r="81" spans="1:9">
      <c r="A81" s="40" t="s">
        <v>134</v>
      </c>
      <c r="B81" s="11" t="s">
        <v>135</v>
      </c>
      <c r="C81" s="95">
        <v>415</v>
      </c>
      <c r="D81" s="92">
        <v>-4.7961630999999996E-3</v>
      </c>
      <c r="E81" s="93">
        <v>4263862.5637151301</v>
      </c>
      <c r="F81" s="35"/>
      <c r="G81" s="35"/>
      <c r="H81" s="35"/>
      <c r="I81" s="35"/>
    </row>
    <row r="82" spans="1:9">
      <c r="A82" s="40" t="s">
        <v>106</v>
      </c>
      <c r="B82" s="11" t="s">
        <v>107</v>
      </c>
      <c r="C82" s="95">
        <v>186</v>
      </c>
      <c r="D82" s="92">
        <v>-5.3475935999999996E-3</v>
      </c>
      <c r="E82" s="93">
        <v>42912571.973727517</v>
      </c>
      <c r="F82" s="35"/>
      <c r="G82" s="35"/>
      <c r="H82" s="35"/>
      <c r="I82" s="35"/>
    </row>
    <row r="83" spans="1:9">
      <c r="A83" s="40" t="s">
        <v>132</v>
      </c>
      <c r="B83" s="11" t="s">
        <v>133</v>
      </c>
      <c r="C83" s="95">
        <v>2245</v>
      </c>
      <c r="D83" s="92">
        <v>-6.6371681000000002E-3</v>
      </c>
      <c r="E83" s="93">
        <v>1528029.08706791</v>
      </c>
      <c r="F83" s="35"/>
      <c r="G83" s="35"/>
      <c r="H83" s="35"/>
      <c r="I83" s="35"/>
    </row>
    <row r="84" spans="1:9">
      <c r="A84" s="40" t="s">
        <v>48</v>
      </c>
      <c r="B84" s="11" t="s">
        <v>49</v>
      </c>
      <c r="C84" s="95">
        <v>77602000</v>
      </c>
      <c r="D84" s="92">
        <v>-7.2027122000000001E-3</v>
      </c>
      <c r="E84" s="93">
        <v>2619.16280598</v>
      </c>
      <c r="F84" s="35"/>
      <c r="G84" s="35"/>
      <c r="H84" s="35"/>
      <c r="I84" s="35"/>
    </row>
    <row r="85" spans="1:9">
      <c r="A85" s="40" t="s">
        <v>190</v>
      </c>
      <c r="B85" s="11" t="s">
        <v>191</v>
      </c>
      <c r="C85" s="95">
        <v>134</v>
      </c>
      <c r="D85" s="92">
        <v>-7.4074073999999997E-3</v>
      </c>
      <c r="E85" s="93">
        <v>23575945.8735945</v>
      </c>
      <c r="F85" s="35"/>
      <c r="G85" s="35"/>
      <c r="H85" s="35"/>
      <c r="I85" s="35"/>
    </row>
    <row r="86" spans="1:9">
      <c r="A86" s="40" t="s">
        <v>202</v>
      </c>
      <c r="B86" s="11" t="s">
        <v>203</v>
      </c>
      <c r="C86" s="95">
        <v>787</v>
      </c>
      <c r="D86" s="92">
        <v>-7.5662042999999997E-3</v>
      </c>
      <c r="E86" s="93">
        <v>3466104.0504972502</v>
      </c>
      <c r="F86" s="35"/>
      <c r="G86" s="35"/>
      <c r="H86" s="35"/>
      <c r="I86" s="35"/>
    </row>
    <row r="87" spans="1:9">
      <c r="A87" s="40" t="s">
        <v>234</v>
      </c>
      <c r="B87" s="11" t="s">
        <v>235</v>
      </c>
      <c r="C87" s="95">
        <v>127</v>
      </c>
      <c r="D87" s="92">
        <v>-7.8125E-3</v>
      </c>
      <c r="E87" s="93">
        <v>21448030.250844549</v>
      </c>
      <c r="F87" s="35"/>
      <c r="G87" s="35"/>
      <c r="H87" s="35"/>
      <c r="I87" s="35"/>
    </row>
    <row r="88" spans="1:9">
      <c r="A88" s="40" t="s">
        <v>80</v>
      </c>
      <c r="B88" s="11" t="s">
        <v>81</v>
      </c>
      <c r="C88" s="95">
        <v>2475</v>
      </c>
      <c r="D88" s="92">
        <v>-8.0160321000000007E-3</v>
      </c>
      <c r="E88" s="93">
        <v>11061703.15256832</v>
      </c>
      <c r="F88" s="35"/>
      <c r="G88" s="35"/>
      <c r="H88" s="35"/>
      <c r="I88" s="35"/>
    </row>
    <row r="89" spans="1:9">
      <c r="A89" s="40" t="s">
        <v>90</v>
      </c>
      <c r="B89" s="11" t="s">
        <v>91</v>
      </c>
      <c r="C89" s="95">
        <v>78910</v>
      </c>
      <c r="D89" s="92">
        <v>-8.4192008000000002E-3</v>
      </c>
      <c r="E89" s="93">
        <v>99694.030780100002</v>
      </c>
      <c r="F89" s="35"/>
      <c r="G89" s="35"/>
      <c r="H89" s="35"/>
      <c r="I89" s="35"/>
    </row>
    <row r="90" spans="1:9">
      <c r="A90" s="40" t="s">
        <v>158</v>
      </c>
      <c r="B90" s="11" t="s">
        <v>159</v>
      </c>
      <c r="C90" s="95">
        <v>112</v>
      </c>
      <c r="D90" s="92">
        <v>-8.8495575000000007E-3</v>
      </c>
      <c r="E90" s="93">
        <v>26877075.38026204</v>
      </c>
      <c r="F90" s="35"/>
      <c r="G90" s="35"/>
      <c r="H90" s="35"/>
      <c r="I90" s="35"/>
    </row>
    <row r="91" spans="1:9">
      <c r="A91" s="40" t="s">
        <v>262</v>
      </c>
      <c r="B91" s="11" t="s">
        <v>263</v>
      </c>
      <c r="C91" s="95">
        <v>314</v>
      </c>
      <c r="D91" s="92">
        <v>-9.4637223999999992E-3</v>
      </c>
      <c r="E91" s="93">
        <v>147794784.08890939</v>
      </c>
      <c r="F91" s="35"/>
      <c r="G91" s="35"/>
      <c r="H91" s="35"/>
      <c r="I91" s="35"/>
    </row>
    <row r="92" spans="1:9">
      <c r="A92" s="40" t="s">
        <v>92</v>
      </c>
      <c r="B92" s="11" t="s">
        <v>93</v>
      </c>
      <c r="C92" s="95">
        <v>5628000</v>
      </c>
      <c r="D92" s="92">
        <v>-9.8522166999999994E-3</v>
      </c>
      <c r="E92" s="93">
        <v>14774.48275392</v>
      </c>
      <c r="F92" s="35"/>
      <c r="G92" s="35"/>
      <c r="H92" s="35"/>
      <c r="I92" s="35"/>
    </row>
    <row r="93" spans="1:9">
      <c r="A93" s="40" t="s">
        <v>108</v>
      </c>
      <c r="B93" s="11" t="s">
        <v>109</v>
      </c>
      <c r="C93" s="95">
        <v>8710</v>
      </c>
      <c r="D93" s="92">
        <v>-1.02272727E-2</v>
      </c>
      <c r="E93" s="93">
        <v>343988.03951829002</v>
      </c>
      <c r="F93" s="35"/>
      <c r="G93" s="35"/>
      <c r="H93" s="35"/>
      <c r="I93" s="35"/>
    </row>
    <row r="94" spans="1:9">
      <c r="A94" s="40" t="s">
        <v>88</v>
      </c>
      <c r="B94" s="11" t="s">
        <v>89</v>
      </c>
      <c r="C94" s="95">
        <v>1435</v>
      </c>
      <c r="D94" s="92">
        <v>-1.03448276E-2</v>
      </c>
      <c r="E94" s="93">
        <v>92501600.651972458</v>
      </c>
      <c r="F94" s="35"/>
      <c r="G94" s="35"/>
      <c r="H94" s="35"/>
      <c r="I94" s="35"/>
    </row>
    <row r="95" spans="1:9">
      <c r="A95" s="40" t="s">
        <v>118</v>
      </c>
      <c r="B95" s="11" t="s">
        <v>119</v>
      </c>
      <c r="C95" s="95">
        <v>36.200000000000003</v>
      </c>
      <c r="D95" s="92">
        <v>-1.09289617E-2</v>
      </c>
      <c r="E95" s="93">
        <v>96534162.288251445</v>
      </c>
      <c r="F95" s="35"/>
      <c r="G95" s="35"/>
      <c r="H95" s="35"/>
      <c r="I95" s="35"/>
    </row>
    <row r="96" spans="1:9">
      <c r="A96" s="40" t="s">
        <v>330</v>
      </c>
      <c r="B96" s="11" t="s">
        <v>331</v>
      </c>
      <c r="C96" s="95">
        <v>371000</v>
      </c>
      <c r="D96" s="92">
        <v>-1.1194029899999999E-2</v>
      </c>
      <c r="E96" s="93">
        <v>6978.6528200000002</v>
      </c>
      <c r="F96" s="35"/>
      <c r="G96" s="35"/>
      <c r="H96" s="35"/>
      <c r="I96" s="35"/>
    </row>
    <row r="97" spans="1:9">
      <c r="A97" s="40" t="s">
        <v>76</v>
      </c>
      <c r="B97" s="11" t="s">
        <v>77</v>
      </c>
      <c r="C97" s="95">
        <v>804300</v>
      </c>
      <c r="D97" s="92">
        <v>-1.17950608E-2</v>
      </c>
      <c r="E97" s="93">
        <v>13308.71283185</v>
      </c>
      <c r="F97" s="35"/>
      <c r="G97" s="35"/>
      <c r="H97" s="35"/>
      <c r="I97" s="35"/>
    </row>
    <row r="98" spans="1:9">
      <c r="A98" s="40" t="s">
        <v>50</v>
      </c>
      <c r="B98" s="11" t="s">
        <v>51</v>
      </c>
      <c r="C98" s="95">
        <v>456</v>
      </c>
      <c r="D98" s="92">
        <v>-1.2987013E-2</v>
      </c>
      <c r="E98" s="93">
        <v>35898563.364671588</v>
      </c>
      <c r="F98" s="35"/>
      <c r="G98" s="35"/>
      <c r="H98" s="35"/>
      <c r="I98" s="35"/>
    </row>
    <row r="99" spans="1:9">
      <c r="A99" s="40" t="s">
        <v>224</v>
      </c>
      <c r="B99" s="11" t="s">
        <v>225</v>
      </c>
      <c r="C99" s="95">
        <v>936</v>
      </c>
      <c r="D99" s="92">
        <v>-1.47368421E-2</v>
      </c>
      <c r="E99" s="93">
        <v>6889766.9757857602</v>
      </c>
      <c r="F99" s="35"/>
      <c r="G99" s="35"/>
      <c r="H99" s="35"/>
      <c r="I99" s="35"/>
    </row>
    <row r="100" spans="1:9">
      <c r="A100" s="40" t="s">
        <v>124</v>
      </c>
      <c r="B100" s="11" t="s">
        <v>125</v>
      </c>
      <c r="C100" s="95">
        <v>191</v>
      </c>
      <c r="D100" s="92">
        <v>-1.54639175E-2</v>
      </c>
      <c r="E100" s="93">
        <v>149085804.10466039</v>
      </c>
      <c r="F100" s="35"/>
      <c r="G100" s="35"/>
      <c r="H100" s="35"/>
      <c r="I100" s="35"/>
    </row>
    <row r="101" spans="1:9">
      <c r="A101" s="40" t="s">
        <v>122</v>
      </c>
      <c r="B101" s="11" t="s">
        <v>123</v>
      </c>
      <c r="C101" s="95">
        <v>300650</v>
      </c>
      <c r="D101" s="92">
        <v>-1.5714519600000001E-2</v>
      </c>
      <c r="E101" s="93">
        <v>110419.23208243</v>
      </c>
      <c r="F101" s="35"/>
      <c r="G101" s="35"/>
      <c r="H101" s="35"/>
      <c r="I101" s="35"/>
    </row>
    <row r="102" spans="1:9">
      <c r="A102" s="40" t="s">
        <v>130</v>
      </c>
      <c r="B102" s="11" t="s">
        <v>131</v>
      </c>
      <c r="C102" s="95">
        <v>54950</v>
      </c>
      <c r="D102" s="92">
        <v>-1.80486061E-2</v>
      </c>
      <c r="E102" s="93">
        <v>465222.53721977997</v>
      </c>
      <c r="F102" s="35"/>
      <c r="G102" s="35"/>
      <c r="H102" s="35"/>
      <c r="I102" s="35"/>
    </row>
    <row r="103" spans="1:9">
      <c r="A103" s="40" t="s">
        <v>102</v>
      </c>
      <c r="B103" s="11" t="s">
        <v>103</v>
      </c>
      <c r="C103" s="95">
        <v>1570</v>
      </c>
      <c r="D103" s="92">
        <v>-2.48447205E-2</v>
      </c>
      <c r="E103" s="93">
        <v>4714191.7500199303</v>
      </c>
      <c r="F103" s="35"/>
      <c r="G103" s="35"/>
      <c r="H103" s="35"/>
      <c r="I103" s="35"/>
    </row>
    <row r="104" spans="1:9">
      <c r="A104" s="40" t="s">
        <v>74</v>
      </c>
      <c r="B104" s="11" t="s">
        <v>75</v>
      </c>
      <c r="C104" s="95">
        <v>40690</v>
      </c>
      <c r="D104" s="92">
        <v>-2.5622605400000002E-2</v>
      </c>
      <c r="E104" s="93">
        <v>510915.37497319002</v>
      </c>
      <c r="F104" s="35"/>
      <c r="G104" s="35"/>
      <c r="H104" s="35"/>
      <c r="I104" s="35"/>
    </row>
    <row r="105" spans="1:9">
      <c r="A105" s="40" t="s">
        <v>332</v>
      </c>
      <c r="B105" s="11" t="s">
        <v>333</v>
      </c>
      <c r="C105" s="95">
        <v>0.24399999999999999</v>
      </c>
      <c r="D105" s="92">
        <v>-2.78884462E-2</v>
      </c>
      <c r="E105" s="93">
        <v>346603936186.51318</v>
      </c>
      <c r="F105" s="35"/>
      <c r="G105" s="35"/>
      <c r="H105" s="35"/>
      <c r="I105" s="35"/>
    </row>
    <row r="106" spans="1:9">
      <c r="A106" s="40" t="s">
        <v>53</v>
      </c>
      <c r="B106" s="11" t="s">
        <v>334</v>
      </c>
      <c r="C106" s="95">
        <v>534</v>
      </c>
      <c r="D106" s="92">
        <v>-3.0852994599999999E-2</v>
      </c>
      <c r="E106" s="93">
        <v>75353112.727751106</v>
      </c>
      <c r="F106" s="35"/>
      <c r="G106" s="35"/>
      <c r="H106" s="35"/>
      <c r="I106" s="35"/>
    </row>
    <row r="107" spans="1:9">
      <c r="A107" s="40" t="s">
        <v>84</v>
      </c>
      <c r="B107" s="11" t="s">
        <v>85</v>
      </c>
      <c r="C107" s="95">
        <v>662</v>
      </c>
      <c r="D107" s="92">
        <v>-3.6390101899999999E-2</v>
      </c>
      <c r="E107" s="93">
        <v>213473169.26702729</v>
      </c>
      <c r="F107" s="35"/>
      <c r="G107" s="35"/>
      <c r="H107" s="35"/>
      <c r="I107" s="35"/>
    </row>
    <row r="108" spans="1:9">
      <c r="A108" s="40" t="s">
        <v>136</v>
      </c>
      <c r="B108" s="11" t="s">
        <v>137</v>
      </c>
      <c r="C108" s="95">
        <v>14580</v>
      </c>
      <c r="D108" s="92">
        <v>-7.8381795200000007E-2</v>
      </c>
      <c r="E108" s="93">
        <v>16155155.756472539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0" t="str">
        <f>TEXT(투자전략!$G$1, "[$-ko-KR]yyyy년 mm월") &amp; " 총결산"</f>
        <v>2021년 11월 총결산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2"/>
    </row>
    <row r="2" spans="1:15" ht="16.5" customHeight="1" thickBot="1">
      <c r="A2" s="226" t="s">
        <v>286</v>
      </c>
      <c r="B2" s="227"/>
      <c r="C2" s="227"/>
      <c r="D2" s="218" t="s">
        <v>282</v>
      </c>
      <c r="E2" s="218"/>
      <c r="F2" s="219"/>
      <c r="G2" s="220" t="s">
        <v>283</v>
      </c>
      <c r="H2" s="221"/>
      <c r="I2" s="222"/>
      <c r="J2" s="217" t="s">
        <v>284</v>
      </c>
      <c r="K2" s="218"/>
      <c r="L2" s="218"/>
      <c r="M2" s="218" t="s">
        <v>285</v>
      </c>
      <c r="N2" s="218"/>
      <c r="O2" s="219"/>
    </row>
    <row r="3" spans="1:15" ht="16.5" customHeight="1">
      <c r="A3" s="297">
        <v>1</v>
      </c>
      <c r="B3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228"/>
      <c r="D3" s="226" t="s">
        <v>287</v>
      </c>
      <c r="E3" s="227"/>
      <c r="F3" s="228"/>
      <c r="G3" s="226" t="s">
        <v>294</v>
      </c>
      <c r="H3" s="227"/>
      <c r="I3" s="228"/>
      <c r="J3" s="226" t="s">
        <v>301</v>
      </c>
      <c r="K3" s="227"/>
      <c r="L3" s="228"/>
      <c r="M3" s="226" t="s">
        <v>308</v>
      </c>
      <c r="N3" s="227"/>
      <c r="O3" s="228"/>
    </row>
    <row r="4" spans="1:15" ht="16.5" customHeight="1" thickBot="1">
      <c r="A4" s="298"/>
      <c r="B4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329,371 KRW (10.98%)</v>
      </c>
      <c r="C4" s="234"/>
      <c r="D4" s="232" t="str">
        <f ca="1" xml:space="preserve"> TEXT($F$92, "#,##0") &amp; " KRW (" &amp; TEXT($E$92, "0.00%)")</f>
        <v>32,535 KRW (1.34%)</v>
      </c>
      <c r="E4" s="233"/>
      <c r="F4" s="234"/>
      <c r="G4" s="232" t="str">
        <f ca="1" xml:space="preserve"> TEXT($I$92, "#,##0") &amp; " KRW (" &amp; TEXT($H$92, "0.00%)")</f>
        <v>71,680 KRW (2.94%)</v>
      </c>
      <c r="H4" s="233"/>
      <c r="I4" s="234"/>
      <c r="J4" s="232" t="str">
        <f ca="1" xml:space="preserve"> TEXT($L$92, "#,##0") &amp; " KRW (" &amp; TEXT($K$92, "0.00%)")</f>
        <v>-3,675 KRW (-0.15%)</v>
      </c>
      <c r="K4" s="233"/>
      <c r="L4" s="234"/>
      <c r="M4" s="232" t="str">
        <f ca="1" xml:space="preserve"> TEXT($O$92, "#,##0") &amp; " KRW (" &amp; TEXT($N$92, "0.00%)")</f>
        <v>-41,057 KRW (-1.69%)</v>
      </c>
      <c r="N4" s="233"/>
      <c r="O4" s="234"/>
    </row>
    <row r="5" spans="1:15" ht="16.5" customHeight="1">
      <c r="A5" s="297">
        <v>2</v>
      </c>
      <c r="B5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28"/>
      <c r="D5" s="226" t="s">
        <v>288</v>
      </c>
      <c r="E5" s="227"/>
      <c r="F5" s="228"/>
      <c r="G5" s="226" t="s">
        <v>295</v>
      </c>
      <c r="H5" s="227"/>
      <c r="I5" s="228"/>
      <c r="J5" s="226" t="s">
        <v>302</v>
      </c>
      <c r="K5" s="227"/>
      <c r="L5" s="228"/>
      <c r="M5" s="226" t="s">
        <v>309</v>
      </c>
      <c r="N5" s="227"/>
      <c r="O5" s="228"/>
    </row>
    <row r="6" spans="1:15" ht="16.5" customHeight="1" thickBot="1">
      <c r="A6" s="298"/>
      <c r="B6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319,035 KRW (10.63%)</v>
      </c>
      <c r="C6" s="234"/>
      <c r="D6" s="232" t="str">
        <f ca="1" xml:space="preserve"> TEXT($F$130, "#,##0") &amp; " KRW (" &amp; TEXT($E$130, "0.00%)")</f>
        <v>152,250 KRW (5.08%)</v>
      </c>
      <c r="E6" s="233"/>
      <c r="F6" s="234"/>
      <c r="G6" s="232" t="str">
        <f ca="1" xml:space="preserve"> TEXT($I$130, "#,##0") &amp; " KRW (" &amp; TEXT($H$130, "0.00%)")</f>
        <v>329,371 KRW (10.98%)</v>
      </c>
      <c r="H6" s="233"/>
      <c r="I6" s="234"/>
      <c r="J6" s="232" t="str">
        <f ca="1" xml:space="preserve"> TEXT($L$130, "#,##0") &amp; " KRW (" &amp; TEXT($K$130, "0.00%)")</f>
        <v>319,035 KRW (10.63%)</v>
      </c>
      <c r="K6" s="233"/>
      <c r="L6" s="234"/>
      <c r="M6" s="232" t="str">
        <f ca="1" xml:space="preserve"> TEXT($O$130, "#,##0") &amp; " KRW (" &amp; TEXT($N$130, "0.00%)")</f>
        <v>228,315 KRW (7.61%)</v>
      </c>
      <c r="N6" s="233"/>
      <c r="O6" s="234"/>
    </row>
    <row r="7" spans="1:15" ht="16.5" customHeight="1">
      <c r="A7" s="297">
        <v>3</v>
      </c>
      <c r="B7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28"/>
      <c r="D7" s="226" t="s">
        <v>289</v>
      </c>
      <c r="E7" s="227"/>
      <c r="F7" s="228"/>
      <c r="G7" s="226" t="s">
        <v>296</v>
      </c>
      <c r="H7" s="227"/>
      <c r="I7" s="228"/>
      <c r="J7" s="226" t="s">
        <v>303</v>
      </c>
      <c r="K7" s="227"/>
      <c r="L7" s="228"/>
      <c r="M7" s="226" t="s">
        <v>310</v>
      </c>
      <c r="N7" s="227"/>
      <c r="O7" s="228"/>
    </row>
    <row r="8" spans="1:15" ht="16.5" customHeight="1" thickBot="1">
      <c r="A8" s="298"/>
      <c r="B8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228,315 KRW (7.61%)</v>
      </c>
      <c r="C8" s="234"/>
      <c r="D8" s="232" t="str">
        <f ca="1" xml:space="preserve"> TEXT($F$206, "#,##0") &amp; " KRW (" &amp; TEXT($E$206, "0.00%)")</f>
        <v>32,535 KRW (1.34%)</v>
      </c>
      <c r="E8" s="233"/>
      <c r="F8" s="234"/>
      <c r="G8" s="232" t="str">
        <f ca="1" xml:space="preserve"> TEXT($I$206, "#,##0") &amp; " KRW (" &amp; TEXT($H$206, "0.00%)")</f>
        <v>71,680 KRW (2.94%)</v>
      </c>
      <c r="H8" s="233"/>
      <c r="I8" s="234"/>
      <c r="J8" s="232" t="str">
        <f ca="1" xml:space="preserve"> TEXT($L$206, "#,##0") &amp; " KRW (" &amp; TEXT($K$206, "0.00%)")</f>
        <v>-3,675 KRW (-0.15%)</v>
      </c>
      <c r="K8" s="233"/>
      <c r="L8" s="234"/>
      <c r="M8" s="232" t="str">
        <f ca="1" xml:space="preserve"> TEXT($O$206, "#,##0") &amp; " KRW (" &amp; TEXT($N$206, "0.00%)")</f>
        <v>-41,057 KRW (-1.69%)</v>
      </c>
      <c r="N8" s="233"/>
      <c r="O8" s="234"/>
    </row>
    <row r="9" spans="1:15" ht="16.5" customHeight="1">
      <c r="A9" s="297">
        <v>4</v>
      </c>
      <c r="B9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전일대비 상승률 Top20</v>
      </c>
      <c r="C9" s="228"/>
      <c r="D9" s="226" t="s">
        <v>290</v>
      </c>
      <c r="E9" s="227"/>
      <c r="F9" s="228"/>
      <c r="G9" s="226" t="s">
        <v>297</v>
      </c>
      <c r="H9" s="227"/>
      <c r="I9" s="228"/>
      <c r="J9" s="226" t="s">
        <v>304</v>
      </c>
      <c r="K9" s="227"/>
      <c r="L9" s="228"/>
      <c r="M9" s="226" t="s">
        <v>311</v>
      </c>
      <c r="N9" s="227"/>
      <c r="O9" s="228"/>
    </row>
    <row r="10" spans="1:15" ht="16.5" customHeight="1" thickBot="1">
      <c r="A10" s="298"/>
      <c r="B10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213,228 KRW (7.11%)</v>
      </c>
      <c r="C10" s="234"/>
      <c r="D10" s="232" t="str">
        <f ca="1" xml:space="preserve"> TEXT($F$244, "#,##0") &amp; " KRW (" &amp; TEXT($E$244, "0.00%)")</f>
        <v>69,727 KRW (2.32%)</v>
      </c>
      <c r="E10" s="233"/>
      <c r="F10" s="234"/>
      <c r="G10" s="232" t="str">
        <f ca="1" xml:space="preserve"> TEXT($I$244, "#,##0") &amp; " KRW (" &amp; TEXT($H$244, "0.00%)")</f>
        <v>137,754 KRW (4.59%)</v>
      </c>
      <c r="H10" s="233"/>
      <c r="I10" s="234"/>
      <c r="J10" s="232" t="str">
        <f ca="1" xml:space="preserve"> TEXT($L$244, "#,##0") &amp; " KRW (" &amp; TEXT($K$244, "0.00%)")</f>
        <v>100,093 KRW (3.34%)</v>
      </c>
      <c r="K10" s="233"/>
      <c r="L10" s="234"/>
      <c r="M10" s="232" t="str">
        <f ca="1" xml:space="preserve"> TEXT($O$244, "#,##0") &amp; " KRW (" &amp; TEXT($N$244, "0.00%)")</f>
        <v>49,835 KRW (1.66%)</v>
      </c>
      <c r="N10" s="233"/>
      <c r="O10" s="234"/>
    </row>
    <row r="11" spans="1:15" ht="16.5" customHeight="1">
      <c r="A11" s="297">
        <v>5</v>
      </c>
      <c r="B11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28"/>
      <c r="D11" s="226" t="s">
        <v>291</v>
      </c>
      <c r="E11" s="227"/>
      <c r="F11" s="228"/>
      <c r="G11" s="226" t="s">
        <v>298</v>
      </c>
      <c r="H11" s="227"/>
      <c r="I11" s="228"/>
      <c r="J11" s="226" t="s">
        <v>305</v>
      </c>
      <c r="K11" s="227"/>
      <c r="L11" s="228"/>
      <c r="M11" s="226" t="s">
        <v>312</v>
      </c>
      <c r="N11" s="227"/>
      <c r="O11" s="228"/>
    </row>
    <row r="12" spans="1:15" ht="16.5" customHeight="1" thickBot="1">
      <c r="A12" s="298"/>
      <c r="B12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172,880 KRW (5.76%)</v>
      </c>
      <c r="C12" s="234"/>
      <c r="D12" s="232" t="str">
        <f ca="1" xml:space="preserve"> TEXT($F$168, "#,##0") &amp; " KRW (" &amp; TEXT($E$168, "0.00%)")</f>
        <v>-57,299 KRW (-1.91%)</v>
      </c>
      <c r="E12" s="233"/>
      <c r="F12" s="234"/>
      <c r="G12" s="232" t="str">
        <f ca="1" xml:space="preserve"> TEXT($I$168, "#,##0") &amp; " KRW (" &amp; TEXT($H$168, "0.00%)")</f>
        <v>213,228 KRW (7.11%)</v>
      </c>
      <c r="H12" s="233"/>
      <c r="I12" s="234"/>
      <c r="J12" s="232" t="str">
        <f ca="1" xml:space="preserve"> TEXT($L$168, "#,##0") &amp; " KRW (" &amp; TEXT($K$168, "0.00%)")</f>
        <v>172,880 KRW (5.76%)</v>
      </c>
      <c r="K12" s="233"/>
      <c r="L12" s="234"/>
      <c r="M12" s="232" t="str">
        <f ca="1" xml:space="preserve"> TEXT($O$168, "#,##0") &amp; " KRW (" &amp; TEXT($N$168, "0.00%)")</f>
        <v>2,691 KRW (0.09%)</v>
      </c>
      <c r="N12" s="233"/>
      <c r="O12" s="234"/>
    </row>
    <row r="13" spans="1:15" ht="16.5" customHeight="1">
      <c r="A13" s="297">
        <v>6</v>
      </c>
      <c r="B13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28"/>
      <c r="D13" s="226" t="s">
        <v>292</v>
      </c>
      <c r="E13" s="227"/>
      <c r="F13" s="228"/>
      <c r="G13" s="226" t="s">
        <v>299</v>
      </c>
      <c r="H13" s="227"/>
      <c r="I13" s="228"/>
      <c r="J13" s="226" t="s">
        <v>306</v>
      </c>
      <c r="K13" s="227"/>
      <c r="L13" s="228"/>
      <c r="M13" s="226" t="s">
        <v>313</v>
      </c>
      <c r="N13" s="227"/>
      <c r="O13" s="228"/>
    </row>
    <row r="14" spans="1:15" ht="16.5" customHeight="1" thickBot="1">
      <c r="A14" s="298"/>
      <c r="B14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152,250 KRW (5.08%)</v>
      </c>
      <c r="C14" s="234"/>
      <c r="D14" s="232" t="str">
        <f ca="1" xml:space="preserve"> TEXT($F$282, "#,##0") &amp; " KRW (" &amp; TEXT($E$282, "0.00%)")</f>
        <v>-66,667 KRW (-2.22%)</v>
      </c>
      <c r="E14" s="233"/>
      <c r="F14" s="234"/>
      <c r="G14" s="232" t="str">
        <f ca="1" xml:space="preserve"> TEXT($I$282, "#,##0") &amp; " KRW (" &amp; TEXT($H$282, "0.00%)")</f>
        <v>99,564 KRW (3.32%)</v>
      </c>
      <c r="H14" s="233"/>
      <c r="I14" s="234"/>
      <c r="J14" s="232" t="str">
        <f ca="1" xml:space="preserve"> TEXT($L$282, "#,##0") &amp; " KRW (" &amp; TEXT($K$282, "0.00%)")</f>
        <v>94,996 KRW (3.17%)</v>
      </c>
      <c r="K14" s="233"/>
      <c r="L14" s="234"/>
      <c r="M14" s="232" t="str">
        <f ca="1" xml:space="preserve"> TEXT($O$282, "#,##0") &amp; " KRW (" &amp; TEXT($N$282, "0.00%)")</f>
        <v>-3,335 KRW (-0.11%)</v>
      </c>
      <c r="N14" s="233"/>
      <c r="O14" s="234"/>
    </row>
    <row r="15" spans="1:15" ht="16.5" customHeight="1">
      <c r="A15" s="297">
        <v>7</v>
      </c>
      <c r="B15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228"/>
      <c r="D15" s="226" t="s">
        <v>293</v>
      </c>
      <c r="E15" s="227"/>
      <c r="F15" s="228"/>
      <c r="G15" s="226" t="s">
        <v>300</v>
      </c>
      <c r="H15" s="227"/>
      <c r="I15" s="228"/>
      <c r="J15" s="226" t="s">
        <v>307</v>
      </c>
      <c r="K15" s="227"/>
      <c r="L15" s="228"/>
      <c r="M15" s="226" t="s">
        <v>314</v>
      </c>
      <c r="N15" s="227"/>
      <c r="O15" s="228"/>
    </row>
    <row r="16" spans="1:15" ht="16.5" customHeight="1" thickBot="1">
      <c r="A16" s="298"/>
      <c r="B16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137,754 KRW (4.59%)</v>
      </c>
      <c r="C16" s="234"/>
      <c r="D16" s="232" t="str">
        <f ca="1" xml:space="preserve"> TEXT($F$54, "#,##0") &amp; " KRW (" &amp; TEXT($E$54, "0.00%)")</f>
        <v>0 KRW (0.00%)</v>
      </c>
      <c r="E16" s="233"/>
      <c r="F16" s="234"/>
      <c r="G16" s="232" t="str">
        <f ca="1" xml:space="preserve"> TEXT($I$54, "#,##0") &amp; " KRW (" &amp; TEXT($H$54, "0.00%)")</f>
        <v>0 KRW (0.00%)</v>
      </c>
      <c r="H16" s="233"/>
      <c r="I16" s="234"/>
      <c r="J16" s="232" t="str">
        <f ca="1" xml:space="preserve"> TEXT($L$54, "#,##0") &amp; " KRW (" &amp; TEXT($K$54, "0.00%)")</f>
        <v>0 KRW (0.00%)</v>
      </c>
      <c r="K16" s="233"/>
      <c r="L16" s="234"/>
      <c r="M16" s="232" t="str">
        <f ca="1" xml:space="preserve"> TEXT($O$54, "#,##0") &amp; " KRW (" &amp; TEXT($N$54, "0.00%)")</f>
        <v>0 KRW (0.00%)</v>
      </c>
      <c r="N16" s="233"/>
      <c r="O16" s="234"/>
    </row>
    <row r="18" spans="1:15" ht="16.5" customHeight="1" thickBot="1">
      <c r="B18" s="162"/>
      <c r="C18" s="161"/>
    </row>
    <row r="19" spans="1:15" ht="16.5" customHeight="1" thickBot="1">
      <c r="A19" s="217" t="str">
        <f>TEXT(투자전략!$G$1, "[$-ko-KR]yyyy년 mm월 ") &amp; "실거래 월말결산"</f>
        <v>2021년 11월 실거래 월말결산</v>
      </c>
      <c r="B19" s="218"/>
      <c r="C19" s="218"/>
      <c r="D19" s="218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O19" s="219"/>
    </row>
    <row r="20" spans="1:15" ht="16.5" customHeight="1" thickBot="1">
      <c r="A20" s="278" t="s">
        <v>281</v>
      </c>
      <c r="B20" s="232" t="s">
        <v>279</v>
      </c>
      <c r="C20" s="234"/>
      <c r="D20" s="232" t="s">
        <v>271</v>
      </c>
      <c r="E20" s="233"/>
      <c r="F20" s="234"/>
      <c r="G20" s="232" t="s">
        <v>272</v>
      </c>
      <c r="H20" s="233"/>
      <c r="I20" s="234"/>
      <c r="J20" s="232" t="s">
        <v>273</v>
      </c>
      <c r="K20" s="233"/>
      <c r="L20" s="234"/>
      <c r="M20" s="232" t="s">
        <v>274</v>
      </c>
      <c r="N20" s="233"/>
      <c r="O20" s="234"/>
    </row>
    <row r="21" spans="1:15" ht="16.5" customHeight="1" thickBot="1">
      <c r="A21" s="282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6" t="s">
        <v>280</v>
      </c>
      <c r="B53" s="228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32"/>
      <c r="B54" s="23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7" t="str">
        <f>TEXT(투자전략!$G$1, "[$-ko-KR]yyyy년 mm월 ") &amp; "[엽전코인] 전일대비 상승률 Top20 월말결산"</f>
        <v>2021년 11월 [엽전코인] 전일대비 상승률 Top20 월말결산</v>
      </c>
      <c r="B57" s="218"/>
      <c r="C57" s="218"/>
      <c r="D57" s="218"/>
      <c r="E57" s="218"/>
      <c r="F57" s="218"/>
      <c r="G57" s="218"/>
      <c r="H57" s="218"/>
      <c r="I57" s="218"/>
      <c r="J57" s="218"/>
      <c r="K57" s="218"/>
      <c r="L57" s="218"/>
      <c r="M57" s="218"/>
      <c r="N57" s="218"/>
      <c r="O57" s="219"/>
    </row>
    <row r="58" spans="1:15" ht="16.5" customHeight="1" thickBot="1">
      <c r="A58" s="278" t="s">
        <v>281</v>
      </c>
      <c r="B58" s="232" t="s">
        <v>279</v>
      </c>
      <c r="C58" s="234"/>
      <c r="D58" s="232" t="s">
        <v>271</v>
      </c>
      <c r="E58" s="233"/>
      <c r="F58" s="234"/>
      <c r="G58" s="232" t="s">
        <v>272</v>
      </c>
      <c r="H58" s="233"/>
      <c r="I58" s="234"/>
      <c r="J58" s="232" t="s">
        <v>273</v>
      </c>
      <c r="K58" s="233"/>
      <c r="L58" s="234"/>
      <c r="M58" s="232" t="s">
        <v>274</v>
      </c>
      <c r="N58" s="233"/>
      <c r="O58" s="234"/>
    </row>
    <row r="59" spans="1:15" ht="16.5" customHeight="1" thickBot="1">
      <c r="A59" s="282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2330562.0238002813</v>
      </c>
      <c r="N70" s="77">
        <f t="shared" ca="1" si="24"/>
        <v>-2.8932490083216092E-2</v>
      </c>
      <c r="O70" s="137">
        <f t="shared" ca="1" si="25"/>
        <v>-69437.976199718614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>
        <f t="shared" ca="1" si="13"/>
        <v>2400000</v>
      </c>
      <c r="D71" s="139">
        <f t="shared" ca="1" si="14"/>
        <v>2399413.856019672</v>
      </c>
      <c r="E71" s="77">
        <f t="shared" ca="1" si="15"/>
        <v>-2.4422665846988967E-4</v>
      </c>
      <c r="F71" s="137">
        <f t="shared" ca="1" si="16"/>
        <v>-586.14398032773533</v>
      </c>
      <c r="G71" s="139">
        <f t="shared" ca="1" si="17"/>
        <v>2355935.1748214341</v>
      </c>
      <c r="H71" s="77">
        <f t="shared" ca="1" si="18"/>
        <v>-1.8360343824402478E-2</v>
      </c>
      <c r="I71" s="137">
        <f t="shared" ca="1" si="19"/>
        <v>-44064.825178565952</v>
      </c>
      <c r="J71" s="139">
        <f t="shared" ca="1" si="20"/>
        <v>2365895.3941135169</v>
      </c>
      <c r="K71" s="77">
        <f t="shared" ca="1" si="21"/>
        <v>-1.4210252452701357E-2</v>
      </c>
      <c r="L71" s="137">
        <f t="shared" ca="1" si="22"/>
        <v>-34104.605886483252</v>
      </c>
      <c r="M71" s="139">
        <f t="shared" ca="1" si="23"/>
        <v>2370890.5134119405</v>
      </c>
      <c r="N71" s="77">
        <f t="shared" ca="1" si="24"/>
        <v>-1.2128952745024643E-2</v>
      </c>
      <c r="O71" s="137">
        <f t="shared" ca="1" si="25"/>
        <v>-29109.486588059146</v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>
        <f t="shared" ca="1" si="13"/>
        <v>2550000</v>
      </c>
      <c r="D72" s="139">
        <f t="shared" ca="1" si="14"/>
        <v>2564819.8848210447</v>
      </c>
      <c r="E72" s="77">
        <f t="shared" ca="1" si="15"/>
        <v>5.8117195376646037E-3</v>
      </c>
      <c r="F72" s="137">
        <f t="shared" ca="1" si="16"/>
        <v>14819.884821044736</v>
      </c>
      <c r="G72" s="139">
        <f t="shared" ca="1" si="17"/>
        <v>2581909.6728337137</v>
      </c>
      <c r="H72" s="77">
        <f t="shared" ca="1" si="18"/>
        <v>1.2513597189691791E-2</v>
      </c>
      <c r="I72" s="137">
        <f t="shared" ca="1" si="19"/>
        <v>31909.672833714063</v>
      </c>
      <c r="J72" s="139">
        <f t="shared" ca="1" si="20"/>
        <v>2588121.004856504</v>
      </c>
      <c r="K72" s="77">
        <f t="shared" ca="1" si="21"/>
        <v>1.4949413669217305E-2</v>
      </c>
      <c r="L72" s="137">
        <f t="shared" ca="1" si="22"/>
        <v>38121.004856504114</v>
      </c>
      <c r="M72" s="139">
        <f t="shared" ca="1" si="23"/>
        <v>2550000</v>
      </c>
      <c r="N72" s="77">
        <f t="shared" ca="1" si="24"/>
        <v>0</v>
      </c>
      <c r="O72" s="137">
        <f t="shared" ca="1" si="25"/>
        <v>0</v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6" t="s">
        <v>280</v>
      </c>
      <c r="B91" s="228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32"/>
      <c r="B92" s="234"/>
      <c r="C92" s="136">
        <f ca="1">SUM(C60:C90)</f>
        <v>31650000</v>
      </c>
      <c r="D92" s="140">
        <f ca="1">SUM(D60:D90)</f>
        <v>31682534.646193191</v>
      </c>
      <c r="E92" s="79">
        <f ca="1">IFERROR(F92 / (SUM($C60:$C90) / COUNT($C60:$C90)), 0)</f>
        <v>1.3363361785513526E-2</v>
      </c>
      <c r="F92" s="138">
        <f ca="1">SUM(F60:F90)</f>
        <v>32534.646193192544</v>
      </c>
      <c r="G92" s="140">
        <f ca="1">SUM(G60:G90)</f>
        <v>31721679.609444201</v>
      </c>
      <c r="H92" s="79">
        <f ca="1">IFERROR(I92 / (SUM($C60:$C90) / COUNT($C60:$C90)), 0)</f>
        <v>2.944186169904249E-2</v>
      </c>
      <c r="I92" s="138">
        <f ca="1">SUM(I60:I90)</f>
        <v>71679.609444207294</v>
      </c>
      <c r="J92" s="140">
        <f ca="1">SUM(J60:J90)</f>
        <v>31646324.630735241</v>
      </c>
      <c r="K92" s="79">
        <f ca="1">IFERROR(L92 / (SUM($C60:$C90) / COUNT($C60:$C90)), 0)</f>
        <v>-1.5096303457155444E-3</v>
      </c>
      <c r="L92" s="138">
        <f ca="1">SUM(L60:L90)</f>
        <v>-3675.3692647613061</v>
      </c>
      <c r="M92" s="140">
        <f ca="1">SUM(M60:M90)</f>
        <v>31608943.342246372</v>
      </c>
      <c r="N92" s="79">
        <f ca="1">IFERROR(O92 / (SUM($C60:$C90) / COUNT($C60:$C90)), 0)</f>
        <v>-1.6863714085216461E-2</v>
      </c>
      <c r="O92" s="138">
        <f ca="1">SUM(O60:O90)</f>
        <v>-41056.657753623149</v>
      </c>
    </row>
    <row r="94" spans="1:15" ht="16.5" customHeight="1" thickBot="1"/>
    <row r="95" spans="1:15" ht="16.5" customHeight="1" thickBot="1">
      <c r="A95" s="217" t="str">
        <f>TEXT(투자전략!$G$1, "[$-ko-KR]yyyy년 mm월 ") &amp; "[동전코인] 전일대비 상승률 Top20 월말결산"</f>
        <v>2021년 11월 [동전코인] 전일대비 상승률 Top20 월말결산</v>
      </c>
      <c r="B95" s="218"/>
      <c r="C95" s="218"/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O95" s="219"/>
    </row>
    <row r="96" spans="1:15" ht="16.5" customHeight="1" thickBot="1">
      <c r="A96" s="278" t="s">
        <v>281</v>
      </c>
      <c r="B96" s="232" t="s">
        <v>279</v>
      </c>
      <c r="C96" s="234"/>
      <c r="D96" s="232" t="s">
        <v>271</v>
      </c>
      <c r="E96" s="233"/>
      <c r="F96" s="234"/>
      <c r="G96" s="232" t="s">
        <v>272</v>
      </c>
      <c r="H96" s="233"/>
      <c r="I96" s="234"/>
      <c r="J96" s="232" t="s">
        <v>273</v>
      </c>
      <c r="K96" s="233"/>
      <c r="L96" s="234"/>
      <c r="M96" s="232" t="s">
        <v>274</v>
      </c>
      <c r="N96" s="233"/>
      <c r="O96" s="234"/>
    </row>
    <row r="97" spans="1:15" ht="16.5" customHeight="1" thickBot="1">
      <c r="A97" s="282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2926911.616637277</v>
      </c>
      <c r="N108" s="77">
        <f t="shared" ca="1" si="37"/>
        <v>-2.4362794454240978E-2</v>
      </c>
      <c r="O108" s="137">
        <f t="shared" ca="1" si="38"/>
        <v>-73088.383362722903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>
        <f t="shared" ca="1" si="26"/>
        <v>3000000</v>
      </c>
      <c r="D109" s="139">
        <f t="shared" ca="1" si="27"/>
        <v>3011910.2613836629</v>
      </c>
      <c r="E109" s="77">
        <f t="shared" ca="1" si="28"/>
        <v>3.9700871278876395E-3</v>
      </c>
      <c r="F109" s="137">
        <f t="shared" ca="1" si="29"/>
        <v>11910.261383662912</v>
      </c>
      <c r="G109" s="139">
        <f t="shared" ca="1" si="30"/>
        <v>2950591.3191910679</v>
      </c>
      <c r="H109" s="77">
        <f t="shared" ca="1" si="31"/>
        <v>-1.6469560269643954E-2</v>
      </c>
      <c r="I109" s="137">
        <f t="shared" ca="1" si="32"/>
        <v>-49408.68080893188</v>
      </c>
      <c r="J109" s="139">
        <f t="shared" ca="1" si="33"/>
        <v>2974698.6059462768</v>
      </c>
      <c r="K109" s="77">
        <f t="shared" ca="1" si="34"/>
        <v>-8.4337980179078273E-3</v>
      </c>
      <c r="L109" s="137">
        <f t="shared" ca="1" si="35"/>
        <v>-25301.394053723478</v>
      </c>
      <c r="M109" s="139">
        <f t="shared" ca="1" si="36"/>
        <v>2978489.8850053684</v>
      </c>
      <c r="N109" s="77">
        <f t="shared" ca="1" si="37"/>
        <v>-7.1700383315438359E-3</v>
      </c>
      <c r="O109" s="137">
        <f t="shared" ca="1" si="38"/>
        <v>-21510.114994631505</v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>
        <f t="shared" ca="1" si="26"/>
        <v>3000000</v>
      </c>
      <c r="D110" s="139">
        <f t="shared" ca="1" si="27"/>
        <v>3048589.978554863</v>
      </c>
      <c r="E110" s="77">
        <f t="shared" ca="1" si="28"/>
        <v>1.6196659518287609E-2</v>
      </c>
      <c r="F110" s="137">
        <f t="shared" ca="1" si="29"/>
        <v>48589.978554862813</v>
      </c>
      <c r="G110" s="139">
        <f t="shared" ca="1" si="30"/>
        <v>3082741.3368561636</v>
      </c>
      <c r="H110" s="77">
        <f t="shared" ca="1" si="31"/>
        <v>2.7580445618721104E-2</v>
      </c>
      <c r="I110" s="137">
        <f t="shared" ca="1" si="32"/>
        <v>82741.336856163311</v>
      </c>
      <c r="J110" s="139">
        <f t="shared" ca="1" si="33"/>
        <v>3070424.5532138697</v>
      </c>
      <c r="K110" s="77">
        <f t="shared" ca="1" si="34"/>
        <v>2.3474851071289868E-2</v>
      </c>
      <c r="L110" s="137">
        <f t="shared" ca="1" si="35"/>
        <v>70424.553213869614</v>
      </c>
      <c r="M110" s="139">
        <f t="shared" ca="1" si="36"/>
        <v>3000000</v>
      </c>
      <c r="N110" s="77">
        <f t="shared" ca="1" si="37"/>
        <v>0</v>
      </c>
      <c r="O110" s="137">
        <f t="shared" ca="1" si="38"/>
        <v>0</v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6" t="s">
        <v>280</v>
      </c>
      <c r="B129" s="228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32"/>
      <c r="B130" s="234"/>
      <c r="C130" s="136">
        <f ca="1">SUM(C98:C128)</f>
        <v>39000000</v>
      </c>
      <c r="D130" s="140">
        <f ca="1">SUM(D98:D128)</f>
        <v>39152250.229378097</v>
      </c>
      <c r="E130" s="79">
        <f ca="1">IFERROR(F130 / (SUM($C98:$C128) / COUNT($C98:$C128)), 0)</f>
        <v>5.0750076459365218E-2</v>
      </c>
      <c r="F130" s="138">
        <f ca="1">SUM(F98:F128)</f>
        <v>152250.22937809565</v>
      </c>
      <c r="G130" s="140">
        <f ca="1">SUM(G98:G128)</f>
        <v>39329370.55316738</v>
      </c>
      <c r="H130" s="79">
        <f ca="1">IFERROR(I130 / (SUM($C98:$C128) / COUNT($C98:$C128)), 0)</f>
        <v>0.10979018438912633</v>
      </c>
      <c r="I130" s="138">
        <f ca="1">SUM(I98:I128)</f>
        <v>329370.553167379</v>
      </c>
      <c r="J130" s="140">
        <f ca="1">SUM(J98:J128)</f>
        <v>39319035.138004705</v>
      </c>
      <c r="K130" s="79">
        <f ca="1">IFERROR(L130 / (SUM($C98:$C128) / COUNT($C98:$C128)), 0)</f>
        <v>0.10634504600156702</v>
      </c>
      <c r="L130" s="138">
        <f ca="1">SUM(L98:L128)</f>
        <v>319035.13800470106</v>
      </c>
      <c r="M130" s="140">
        <f ca="1">SUM(M98:M128)</f>
        <v>39228314.708316915</v>
      </c>
      <c r="N130" s="79">
        <f ca="1">IFERROR(O130 / (SUM($C98:$C128) / COUNT($C98:$C128)), 0)</f>
        <v>7.6104902772306554E-2</v>
      </c>
      <c r="O130" s="138">
        <f ca="1">SUM(O98:O128)</f>
        <v>228314.70831691966</v>
      </c>
    </row>
    <row r="132" spans="1:15" ht="16.5" customHeight="1" thickBot="1"/>
    <row r="133" spans="1:15" ht="16.5" customHeight="1" thickBot="1">
      <c r="A133" s="217" t="str">
        <f>TEXT(투자전략!$G$1, "[$-ko-KR]yyyy년 mm월 ") &amp; "전일대비 상승률 Top20 월말결산"</f>
        <v>2021년 11월 전일대비 상승률 Top20 월말결산</v>
      </c>
      <c r="B133" s="218"/>
      <c r="C133" s="218"/>
      <c r="D133" s="218"/>
      <c r="E133" s="218"/>
      <c r="F133" s="218"/>
      <c r="G133" s="218"/>
      <c r="H133" s="218"/>
      <c r="I133" s="218"/>
      <c r="J133" s="218"/>
      <c r="K133" s="218"/>
      <c r="L133" s="218"/>
      <c r="M133" s="218"/>
      <c r="N133" s="218"/>
      <c r="O133" s="219"/>
    </row>
    <row r="134" spans="1:15" ht="16.5" customHeight="1" thickBot="1">
      <c r="A134" s="278" t="s">
        <v>281</v>
      </c>
      <c r="B134" s="232" t="s">
        <v>279</v>
      </c>
      <c r="C134" s="234"/>
      <c r="D134" s="232" t="s">
        <v>271</v>
      </c>
      <c r="E134" s="233"/>
      <c r="F134" s="234"/>
      <c r="G134" s="232" t="s">
        <v>272</v>
      </c>
      <c r="H134" s="233"/>
      <c r="I134" s="234"/>
      <c r="J134" s="232" t="s">
        <v>273</v>
      </c>
      <c r="K134" s="233"/>
      <c r="L134" s="234"/>
      <c r="M134" s="232" t="s">
        <v>274</v>
      </c>
      <c r="N134" s="233"/>
      <c r="O134" s="234"/>
    </row>
    <row r="135" spans="1:15" ht="16.5" customHeight="1" thickBot="1">
      <c r="A135" s="282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2898569.0661645569</v>
      </c>
      <c r="N146" s="77">
        <f t="shared" ca="1" si="50"/>
        <v>-3.3810311278480949E-2</v>
      </c>
      <c r="O146" s="137">
        <f t="shared" ca="1" si="51"/>
        <v>-101430.93383544283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>
        <f t="shared" ca="1" si="39"/>
        <v>3000000</v>
      </c>
      <c r="D147" s="139">
        <f t="shared" ca="1" si="40"/>
        <v>2998009.2614375865</v>
      </c>
      <c r="E147" s="77">
        <f t="shared" ca="1" si="41"/>
        <v>-6.6357952080442343E-4</v>
      </c>
      <c r="F147" s="137">
        <f t="shared" ca="1" si="42"/>
        <v>-1990.7385624132712</v>
      </c>
      <c r="G147" s="139">
        <f t="shared" ca="1" si="43"/>
        <v>2915393.4974668189</v>
      </c>
      <c r="H147" s="77">
        <f t="shared" ca="1" si="44"/>
        <v>-2.8202167511060323E-2</v>
      </c>
      <c r="I147" s="137">
        <f t="shared" ca="1" si="45"/>
        <v>-84606.502533180945</v>
      </c>
      <c r="J147" s="139">
        <f t="shared" ca="1" si="46"/>
        <v>2958137.5389896836</v>
      </c>
      <c r="K147" s="77">
        <f t="shared" ca="1" si="47"/>
        <v>-1.3954153670105487E-2</v>
      </c>
      <c r="L147" s="137">
        <f t="shared" ca="1" si="48"/>
        <v>-41862.461010316474</v>
      </c>
      <c r="M147" s="139">
        <f t="shared" ca="1" si="49"/>
        <v>2945259.9808322848</v>
      </c>
      <c r="N147" s="77">
        <f t="shared" ca="1" si="50"/>
        <v>-1.8246673055905088E-2</v>
      </c>
      <c r="O147" s="137">
        <f t="shared" ca="1" si="51"/>
        <v>-54740.019167715276</v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>
        <f t="shared" ca="1" si="39"/>
        <v>3000000</v>
      </c>
      <c r="D148" s="139">
        <f t="shared" ca="1" si="40"/>
        <v>3102600.6333874171</v>
      </c>
      <c r="E148" s="77">
        <f t="shared" ca="1" si="41"/>
        <v>3.4200211129139027E-2</v>
      </c>
      <c r="F148" s="137">
        <f t="shared" ca="1" si="42"/>
        <v>102600.63338741708</v>
      </c>
      <c r="G148" s="139">
        <f t="shared" ca="1" si="43"/>
        <v>3160688.9086722988</v>
      </c>
      <c r="H148" s="77">
        <f t="shared" ca="1" si="44"/>
        <v>5.3562969557432782E-2</v>
      </c>
      <c r="I148" s="137">
        <f t="shared" ca="1" si="45"/>
        <v>160688.90867229836</v>
      </c>
      <c r="J148" s="139">
        <f t="shared" ca="1" si="46"/>
        <v>3091046.982966552</v>
      </c>
      <c r="K148" s="77">
        <f t="shared" ca="1" si="47"/>
        <v>3.0348994322184027E-2</v>
      </c>
      <c r="L148" s="137">
        <f t="shared" ca="1" si="48"/>
        <v>91046.982966552067</v>
      </c>
      <c r="M148" s="139">
        <f t="shared" ca="1" si="49"/>
        <v>3000000</v>
      </c>
      <c r="N148" s="77">
        <f t="shared" ca="1" si="50"/>
        <v>0</v>
      </c>
      <c r="O148" s="137">
        <f t="shared" ca="1" si="51"/>
        <v>0</v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6" t="s">
        <v>280</v>
      </c>
      <c r="B167" s="228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32"/>
      <c r="B168" s="234"/>
      <c r="C168" s="136">
        <f ca="1">SUM(C136:C166)</f>
        <v>39000000</v>
      </c>
      <c r="D168" s="140">
        <f ca="1">SUM(D136:D166)</f>
        <v>38942701.376108184</v>
      </c>
      <c r="E168" s="79">
        <f ca="1">IFERROR(F168 / (SUM($C136:$C166) / COUNT($C136:$C166)), 0)</f>
        <v>-1.9099541297272541E-2</v>
      </c>
      <c r="F168" s="138">
        <f ca="1">SUM(F136:F166)</f>
        <v>-57298.623891817624</v>
      </c>
      <c r="G168" s="140">
        <f ca="1">SUM(G136:G166)</f>
        <v>39213228.441168301</v>
      </c>
      <c r="H168" s="79">
        <f ca="1">IFERROR(I168 / (SUM($C136:$C166) / COUNT($C136:$C166)), 0)</f>
        <v>7.1076147056102448E-2</v>
      </c>
      <c r="I168" s="138">
        <f ca="1">SUM(I136:I166)</f>
        <v>213228.44116830733</v>
      </c>
      <c r="J168" s="140">
        <f ca="1">SUM(J136:J166)</f>
        <v>39172879.767580815</v>
      </c>
      <c r="K168" s="79">
        <f ca="1">IFERROR(L168 / (SUM($C136:$C166) / COUNT($C136:$C166)), 0)</f>
        <v>5.7626589193603674E-2</v>
      </c>
      <c r="L168" s="138">
        <f ca="1">SUM(L136:L166)</f>
        <v>172879.76758081102</v>
      </c>
      <c r="M168" s="140">
        <f ca="1">SUM(M136:M166)</f>
        <v>39002690.703051507</v>
      </c>
      <c r="N168" s="79">
        <f ca="1">IFERROR(O168 / (SUM($C136:$C166) / COUNT($C136:$C166)), 0)</f>
        <v>8.9690101716912373E-4</v>
      </c>
      <c r="O168" s="138">
        <f ca="1">SUM(O136:O166)</f>
        <v>2690.7030515073711</v>
      </c>
    </row>
    <row r="170" spans="1:15" ht="16.5" customHeight="1" thickBot="1"/>
    <row r="171" spans="1:15" ht="16.5" customHeight="1" thickBot="1">
      <c r="A171" s="217" t="str">
        <f>TEXT(투자전략!$G$1, "[$-ko-KR]yyyy년 mm월 ") &amp; "[엽전코인] 전일대비 상승률 Bottom20 월말결산"</f>
        <v>2021년 11월 [엽전코인] 전일대비 상승률 Bottom20 월말결산</v>
      </c>
      <c r="B171" s="218"/>
      <c r="C171" s="218"/>
      <c r="D171" s="218"/>
      <c r="E171" s="218"/>
      <c r="F171" s="218"/>
      <c r="G171" s="218"/>
      <c r="H171" s="218"/>
      <c r="I171" s="218"/>
      <c r="J171" s="218"/>
      <c r="K171" s="218"/>
      <c r="L171" s="218"/>
      <c r="M171" s="218"/>
      <c r="N171" s="218"/>
      <c r="O171" s="219"/>
    </row>
    <row r="172" spans="1:15" ht="16.5" customHeight="1" thickBot="1">
      <c r="A172" s="278" t="s">
        <v>281</v>
      </c>
      <c r="B172" s="232" t="s">
        <v>279</v>
      </c>
      <c r="C172" s="234"/>
      <c r="D172" s="232" t="s">
        <v>271</v>
      </c>
      <c r="E172" s="233"/>
      <c r="F172" s="234"/>
      <c r="G172" s="232" t="s">
        <v>272</v>
      </c>
      <c r="H172" s="233"/>
      <c r="I172" s="234"/>
      <c r="J172" s="232" t="s">
        <v>273</v>
      </c>
      <c r="K172" s="233"/>
      <c r="L172" s="234"/>
      <c r="M172" s="232" t="s">
        <v>274</v>
      </c>
      <c r="N172" s="233"/>
      <c r="O172" s="234"/>
    </row>
    <row r="173" spans="1:15" ht="16.5" customHeight="1" thickBot="1">
      <c r="A173" s="282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2330562.0238002813</v>
      </c>
      <c r="N184" s="77">
        <f t="shared" ca="1" si="63"/>
        <v>-2.8932490083216092E-2</v>
      </c>
      <c r="O184" s="137">
        <f t="shared" ca="1" si="64"/>
        <v>-69437.976199718614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>
        <f t="shared" ca="1" si="52"/>
        <v>2400000</v>
      </c>
      <c r="D185" s="139">
        <f t="shared" ca="1" si="53"/>
        <v>2399413.856019672</v>
      </c>
      <c r="E185" s="77">
        <f t="shared" ca="1" si="54"/>
        <v>-2.4422665846988967E-4</v>
      </c>
      <c r="F185" s="137">
        <f t="shared" ca="1" si="55"/>
        <v>-586.14398032773533</v>
      </c>
      <c r="G185" s="139">
        <f t="shared" ca="1" si="56"/>
        <v>2355935.1748214341</v>
      </c>
      <c r="H185" s="77">
        <f t="shared" ca="1" si="57"/>
        <v>-1.8360343824402478E-2</v>
      </c>
      <c r="I185" s="137">
        <f t="shared" ca="1" si="58"/>
        <v>-44064.825178565952</v>
      </c>
      <c r="J185" s="139">
        <f t="shared" ca="1" si="59"/>
        <v>2365895.3941135169</v>
      </c>
      <c r="K185" s="77">
        <f t="shared" ca="1" si="60"/>
        <v>-1.4210252452701357E-2</v>
      </c>
      <c r="L185" s="137">
        <f t="shared" ca="1" si="61"/>
        <v>-34104.605886483252</v>
      </c>
      <c r="M185" s="139">
        <f t="shared" ca="1" si="62"/>
        <v>2370890.5134119405</v>
      </c>
      <c r="N185" s="77">
        <f t="shared" ca="1" si="63"/>
        <v>-1.2128952745024643E-2</v>
      </c>
      <c r="O185" s="137">
        <f t="shared" ca="1" si="64"/>
        <v>-29109.486588059146</v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>
        <f t="shared" ca="1" si="52"/>
        <v>2550000</v>
      </c>
      <c r="D186" s="139">
        <f t="shared" ca="1" si="53"/>
        <v>2564819.8848210447</v>
      </c>
      <c r="E186" s="77">
        <f t="shared" ca="1" si="54"/>
        <v>5.8117195376646037E-3</v>
      </c>
      <c r="F186" s="137">
        <f t="shared" ca="1" si="55"/>
        <v>14819.884821044736</v>
      </c>
      <c r="G186" s="139">
        <f t="shared" ca="1" si="56"/>
        <v>2581909.6728337137</v>
      </c>
      <c r="H186" s="77">
        <f t="shared" ca="1" si="57"/>
        <v>1.2513597189691791E-2</v>
      </c>
      <c r="I186" s="137">
        <f t="shared" ca="1" si="58"/>
        <v>31909.672833714063</v>
      </c>
      <c r="J186" s="139">
        <f t="shared" ca="1" si="59"/>
        <v>2588121.004856504</v>
      </c>
      <c r="K186" s="77">
        <f t="shared" ca="1" si="60"/>
        <v>1.4949413669217305E-2</v>
      </c>
      <c r="L186" s="137">
        <f t="shared" ca="1" si="61"/>
        <v>38121.004856504114</v>
      </c>
      <c r="M186" s="139">
        <f t="shared" ca="1" si="62"/>
        <v>2550000</v>
      </c>
      <c r="N186" s="77">
        <f t="shared" ca="1" si="63"/>
        <v>0</v>
      </c>
      <c r="O186" s="137">
        <f t="shared" ca="1" si="64"/>
        <v>0</v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6" t="s">
        <v>280</v>
      </c>
      <c r="B205" s="228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32"/>
      <c r="B206" s="234"/>
      <c r="C206" s="136">
        <f ca="1">SUM(C174:C204)</f>
        <v>31650000</v>
      </c>
      <c r="D206" s="140">
        <f ca="1">SUM(D174:D204)</f>
        <v>31682534.646193191</v>
      </c>
      <c r="E206" s="79">
        <f ca="1">IFERROR(F206 / (SUM($C174:$C204) / COUNT($C174:$C204)), 0)</f>
        <v>1.3363361785513526E-2</v>
      </c>
      <c r="F206" s="138">
        <f ca="1">SUM(F174:F204)</f>
        <v>32534.646193192544</v>
      </c>
      <c r="G206" s="140">
        <f ca="1">SUM(G174:G204)</f>
        <v>31721679.609444201</v>
      </c>
      <c r="H206" s="79">
        <f ca="1">IFERROR(I206 / (SUM($C174:$C204) / COUNT($C174:$C204)), 0)</f>
        <v>2.944186169904249E-2</v>
      </c>
      <c r="I206" s="138">
        <f ca="1">SUM(I174:I204)</f>
        <v>71679.609444207294</v>
      </c>
      <c r="J206" s="140">
        <f ca="1">SUM(J174:J204)</f>
        <v>31646324.630735241</v>
      </c>
      <c r="K206" s="79">
        <f ca="1">IFERROR(L206 / (SUM($C174:$C204) / COUNT($C174:$C204)), 0)</f>
        <v>-1.5096303457155444E-3</v>
      </c>
      <c r="L206" s="138">
        <f ca="1">SUM(L174:L204)</f>
        <v>-3675.3692647613061</v>
      </c>
      <c r="M206" s="140">
        <f ca="1">SUM(M174:M204)</f>
        <v>31608943.342246372</v>
      </c>
      <c r="N206" s="79">
        <f ca="1">IFERROR(O206 / (SUM($C174:$C204) / COUNT($C174:$C204)), 0)</f>
        <v>-1.6863714085216461E-2</v>
      </c>
      <c r="O206" s="138">
        <f ca="1">SUM(O174:O204)</f>
        <v>-41056.657753623149</v>
      </c>
    </row>
    <row r="208" spans="1:15" ht="16.5" customHeight="1" thickBot="1"/>
    <row r="209" spans="1:15" ht="16.5" customHeight="1" thickBot="1">
      <c r="A209" s="217" t="str">
        <f>TEXT(투자전략!$G$1, "[$-ko-KR]yyyy년 mm월 ") &amp; "[동전코인] 전일대비 상승률 Bottom20 월말결산"</f>
        <v>2021년 11월 [동전코인] 전일대비 상승률 Bottom20 월말결산</v>
      </c>
      <c r="B209" s="218"/>
      <c r="C209" s="218"/>
      <c r="D209" s="218"/>
      <c r="E209" s="218"/>
      <c r="F209" s="218"/>
      <c r="G209" s="218"/>
      <c r="H209" s="218"/>
      <c r="I209" s="218"/>
      <c r="J209" s="218"/>
      <c r="K209" s="218"/>
      <c r="L209" s="218"/>
      <c r="M209" s="218"/>
      <c r="N209" s="218"/>
      <c r="O209" s="219"/>
    </row>
    <row r="210" spans="1:15" ht="16.5" customHeight="1" thickBot="1">
      <c r="A210" s="278" t="s">
        <v>281</v>
      </c>
      <c r="B210" s="232" t="s">
        <v>279</v>
      </c>
      <c r="C210" s="234"/>
      <c r="D210" s="232" t="s">
        <v>271</v>
      </c>
      <c r="E210" s="233"/>
      <c r="F210" s="234"/>
      <c r="G210" s="232" t="s">
        <v>272</v>
      </c>
      <c r="H210" s="233"/>
      <c r="I210" s="234"/>
      <c r="J210" s="232" t="s">
        <v>273</v>
      </c>
      <c r="K210" s="233"/>
      <c r="L210" s="234"/>
      <c r="M210" s="232" t="s">
        <v>274</v>
      </c>
      <c r="N210" s="233"/>
      <c r="O210" s="234"/>
    </row>
    <row r="211" spans="1:15" ht="16.5" customHeight="1" thickBot="1">
      <c r="A211" s="282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2901050.6479584756</v>
      </c>
      <c r="N222" s="77">
        <f t="shared" ca="1" si="76"/>
        <v>-3.2983117347174705E-2</v>
      </c>
      <c r="O222" s="137">
        <f t="shared" ca="1" si="77"/>
        <v>-98949.352041524122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>
        <f t="shared" ca="1" si="65"/>
        <v>3000000</v>
      </c>
      <c r="D223" s="139">
        <f t="shared" ca="1" si="66"/>
        <v>2998102.2946024486</v>
      </c>
      <c r="E223" s="77">
        <f t="shared" ca="1" si="67"/>
        <v>-6.3256846585046651E-4</v>
      </c>
      <c r="F223" s="137">
        <f t="shared" ca="1" si="68"/>
        <v>-1897.7053975514011</v>
      </c>
      <c r="G223" s="139">
        <f t="shared" ca="1" si="69"/>
        <v>2935624.4904513182</v>
      </c>
      <c r="H223" s="77">
        <f t="shared" ca="1" si="70"/>
        <v>-2.145850318289404E-2</v>
      </c>
      <c r="I223" s="137">
        <f t="shared" ca="1" si="71"/>
        <v>-64375.50954868213</v>
      </c>
      <c r="J223" s="139">
        <f t="shared" ca="1" si="72"/>
        <v>2951481.4840060561</v>
      </c>
      <c r="K223" s="77">
        <f t="shared" ca="1" si="73"/>
        <v>-1.6172838664647939E-2</v>
      </c>
      <c r="L223" s="137">
        <f t="shared" ca="1" si="74"/>
        <v>-48518.515993943816</v>
      </c>
      <c r="M223" s="139">
        <f t="shared" ca="1" si="75"/>
        <v>2947815.6893569557</v>
      </c>
      <c r="N223" s="77">
        <f t="shared" ca="1" si="76"/>
        <v>-1.7394770214348078E-2</v>
      </c>
      <c r="O223" s="137">
        <f t="shared" ca="1" si="77"/>
        <v>-52184.310643044228</v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>
        <f t="shared" ca="1" si="65"/>
        <v>3000000</v>
      </c>
      <c r="D224" s="139">
        <f t="shared" ca="1" si="66"/>
        <v>3029643.422040272</v>
      </c>
      <c r="E224" s="77">
        <f t="shared" ca="1" si="67"/>
        <v>9.8811406800906158E-3</v>
      </c>
      <c r="F224" s="137">
        <f t="shared" ca="1" si="68"/>
        <v>29643.422040271849</v>
      </c>
      <c r="G224" s="139">
        <f t="shared" ca="1" si="69"/>
        <v>3051238.3012548774</v>
      </c>
      <c r="H224" s="77">
        <f t="shared" ca="1" si="70"/>
        <v>1.7079433751625885E-2</v>
      </c>
      <c r="I224" s="137">
        <f t="shared" ca="1" si="71"/>
        <v>51238.301254877668</v>
      </c>
      <c r="J224" s="139">
        <f t="shared" ca="1" si="72"/>
        <v>3050864.7331054104</v>
      </c>
      <c r="K224" s="77">
        <f t="shared" ca="1" si="73"/>
        <v>1.6954911035136886E-2</v>
      </c>
      <c r="L224" s="137">
        <f t="shared" ca="1" si="74"/>
        <v>50864.733105410654</v>
      </c>
      <c r="M224" s="139">
        <f t="shared" ca="1" si="75"/>
        <v>3000000</v>
      </c>
      <c r="N224" s="77">
        <f t="shared" ca="1" si="76"/>
        <v>0</v>
      </c>
      <c r="O224" s="137">
        <f t="shared" ca="1" si="77"/>
        <v>0</v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6" t="s">
        <v>280</v>
      </c>
      <c r="B243" s="228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32"/>
      <c r="B244" s="234"/>
      <c r="C244" s="136">
        <f ca="1">SUM(C212:C242)</f>
        <v>39000000</v>
      </c>
      <c r="D244" s="140">
        <f ca="1">SUM(D212:D242)</f>
        <v>39069726.633565411</v>
      </c>
      <c r="E244" s="79">
        <f ca="1">IFERROR(F244 / (SUM($C212:$C242) / COUNT($C212:$C242)), 0)</f>
        <v>2.3242211188471584E-2</v>
      </c>
      <c r="F244" s="138">
        <f ca="1">SUM(F212:F242)</f>
        <v>69726.633565414755</v>
      </c>
      <c r="G244" s="140">
        <f ca="1">SUM(G212:G242)</f>
        <v>39137753.896636583</v>
      </c>
      <c r="H244" s="79">
        <f ca="1">IFERROR(I244 / (SUM($C212:$C242) / COUNT($C212:$C242)), 0)</f>
        <v>4.5917965545527295E-2</v>
      </c>
      <c r="I244" s="138">
        <f ca="1">SUM(I212:I242)</f>
        <v>137753.89663658189</v>
      </c>
      <c r="J244" s="140">
        <f ca="1">SUM(J212:J242)</f>
        <v>39100092.620706759</v>
      </c>
      <c r="K244" s="79">
        <f ca="1">IFERROR(L244 / (SUM($C212:$C242) / COUNT($C212:$C242)), 0)</f>
        <v>3.3364206902251579E-2</v>
      </c>
      <c r="L244" s="138">
        <f ca="1">SUM(L212:L242)</f>
        <v>100092.62070675474</v>
      </c>
      <c r="M244" s="140">
        <f ca="1">SUM(M212:M242)</f>
        <v>39049834.894184433</v>
      </c>
      <c r="N244" s="79">
        <f ca="1">IFERROR(O244 / (SUM($C212:$C242) / COUNT($C212:$C242)), 0)</f>
        <v>1.6611631394810044E-2</v>
      </c>
      <c r="O244" s="138">
        <f ca="1">SUM(O212:O242)</f>
        <v>49834.89418443013</v>
      </c>
    </row>
    <row r="246" spans="1:15" ht="16.5" customHeight="1" thickBot="1"/>
    <row r="247" spans="1:15" ht="16.5" customHeight="1" thickBot="1">
      <c r="A247" s="217" t="str">
        <f>TEXT(투자전략!$G$1, "[$-ko-KR]yyyy년 mm월 ") &amp; "전일대비 상승률 Bottom20 월말결산"</f>
        <v>2021년 11월 전일대비 상승률 Bottom20 월말결산</v>
      </c>
      <c r="B247" s="218"/>
      <c r="C247" s="218"/>
      <c r="D247" s="218"/>
      <c r="E247" s="218"/>
      <c r="F247" s="218"/>
      <c r="G247" s="218"/>
      <c r="H247" s="218"/>
      <c r="I247" s="218"/>
      <c r="J247" s="218"/>
      <c r="K247" s="218"/>
      <c r="L247" s="218"/>
      <c r="M247" s="218"/>
      <c r="N247" s="218"/>
      <c r="O247" s="219"/>
    </row>
    <row r="248" spans="1:15" ht="16.5" customHeight="1" thickBot="1">
      <c r="A248" s="278" t="s">
        <v>281</v>
      </c>
      <c r="B248" s="232" t="s">
        <v>279</v>
      </c>
      <c r="C248" s="234"/>
      <c r="D248" s="232" t="s">
        <v>271</v>
      </c>
      <c r="E248" s="233"/>
      <c r="F248" s="234"/>
      <c r="G248" s="232" t="s">
        <v>272</v>
      </c>
      <c r="H248" s="233"/>
      <c r="I248" s="234"/>
      <c r="J248" s="232" t="s">
        <v>273</v>
      </c>
      <c r="K248" s="233"/>
      <c r="L248" s="234"/>
      <c r="M248" s="232" t="s">
        <v>274</v>
      </c>
      <c r="N248" s="233"/>
      <c r="O248" s="234"/>
    </row>
    <row r="249" spans="1:15" ht="16.5" customHeight="1" thickBot="1">
      <c r="A249" s="282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2908615.9248605925</v>
      </c>
      <c r="N260" s="77">
        <f t="shared" ca="1" si="89"/>
        <v>-3.0461358379802482E-2</v>
      </c>
      <c r="O260" s="137">
        <f t="shared" ca="1" si="90"/>
        <v>-91384.075139407447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>
        <f t="shared" ca="1" si="78"/>
        <v>3000000</v>
      </c>
      <c r="D261" s="139">
        <f t="shared" ca="1" si="79"/>
        <v>3018026.5671524587</v>
      </c>
      <c r="E261" s="77">
        <f t="shared" ca="1" si="80"/>
        <v>6.0088557174862774E-3</v>
      </c>
      <c r="F261" s="137">
        <f t="shared" ca="1" si="81"/>
        <v>18026.56715245884</v>
      </c>
      <c r="G261" s="139">
        <f t="shared" ca="1" si="82"/>
        <v>2961886.594579122</v>
      </c>
      <c r="H261" s="77">
        <f t="shared" ca="1" si="83"/>
        <v>-1.270446847362593E-2</v>
      </c>
      <c r="I261" s="137">
        <f t="shared" ca="1" si="84"/>
        <v>-38113.405420877796</v>
      </c>
      <c r="J261" s="139">
        <f t="shared" ca="1" si="85"/>
        <v>2992739.803757723</v>
      </c>
      <c r="K261" s="77">
        <f t="shared" ca="1" si="86"/>
        <v>-2.4200654140923957E-3</v>
      </c>
      <c r="L261" s="137">
        <f t="shared" ca="1" si="87"/>
        <v>-7260.1962422771876</v>
      </c>
      <c r="M261" s="139">
        <f t="shared" ca="1" si="88"/>
        <v>2982278.1676669754</v>
      </c>
      <c r="N261" s="77">
        <f t="shared" ca="1" si="89"/>
        <v>-5.9072774443414871E-3</v>
      </c>
      <c r="O261" s="137">
        <f t="shared" ca="1" si="90"/>
        <v>-17721.832333024468</v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>
        <f t="shared" ca="1" si="78"/>
        <v>3000000</v>
      </c>
      <c r="D262" s="139">
        <f t="shared" ca="1" si="79"/>
        <v>3015108.3861651551</v>
      </c>
      <c r="E262" s="77">
        <f t="shared" ca="1" si="80"/>
        <v>5.0361287217183717E-3</v>
      </c>
      <c r="F262" s="137">
        <f t="shared" ca="1" si="81"/>
        <v>15108.386165155118</v>
      </c>
      <c r="G262" s="139">
        <f t="shared" ca="1" si="82"/>
        <v>3031867.1410902534</v>
      </c>
      <c r="H262" s="77">
        <f t="shared" ca="1" si="83"/>
        <v>1.0622380363417755E-2</v>
      </c>
      <c r="I262" s="137">
        <f t="shared" ca="1" si="84"/>
        <v>31867.141090253273</v>
      </c>
      <c r="J262" s="139">
        <f t="shared" ca="1" si="85"/>
        <v>3036708.5303944862</v>
      </c>
      <c r="K262" s="77">
        <f t="shared" ca="1" si="86"/>
        <v>1.2236176798162088E-2</v>
      </c>
      <c r="L262" s="137">
        <f t="shared" ca="1" si="87"/>
        <v>36708.530394486268</v>
      </c>
      <c r="M262" s="139">
        <f t="shared" ca="1" si="88"/>
        <v>3000000</v>
      </c>
      <c r="N262" s="77">
        <f t="shared" ca="1" si="89"/>
        <v>0</v>
      </c>
      <c r="O262" s="137">
        <f t="shared" ca="1" si="90"/>
        <v>0</v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6" t="s">
        <v>280</v>
      </c>
      <c r="B281" s="228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32"/>
      <c r="B282" s="234"/>
      <c r="C282" s="136">
        <f ca="1">SUM(C250:C280)</f>
        <v>39000000</v>
      </c>
      <c r="D282" s="140">
        <f ca="1">SUM(D250:D280)</f>
        <v>38933333.408356227</v>
      </c>
      <c r="E282" s="79">
        <f ca="1">IFERROR(F282 / (SUM($C250:$C280) / COUNT($C250:$C280)), 0)</f>
        <v>-2.2222197214589474E-2</v>
      </c>
      <c r="F282" s="138">
        <f ca="1">SUM(F250:F280)</f>
        <v>-66666.591643768421</v>
      </c>
      <c r="G282" s="140">
        <f ca="1">SUM(G250:G280)</f>
        <v>39099564.401816592</v>
      </c>
      <c r="H282" s="79">
        <f ca="1">IFERROR(I282 / (SUM($C250:$C280) / COUNT($C250:$C280)), 0)</f>
        <v>3.3188133938865619E-2</v>
      </c>
      <c r="I282" s="138">
        <f ca="1">SUM(I250:I280)</f>
        <v>99564.401816596859</v>
      </c>
      <c r="J282" s="140">
        <f ca="1">SUM(J250:J280)</f>
        <v>39094996.324340798</v>
      </c>
      <c r="K282" s="79">
        <f ca="1">IFERROR(L282 / (SUM($C250:$C280) / COUNT($C250:$C280)), 0)</f>
        <v>3.1665441446933083E-2</v>
      </c>
      <c r="L282" s="138">
        <f ca="1">SUM(L250:L280)</f>
        <v>94996.324340799241</v>
      </c>
      <c r="M282" s="140">
        <f ca="1">SUM(M250:M280)</f>
        <v>38996665.167114012</v>
      </c>
      <c r="N282" s="79">
        <f ca="1">IFERROR(O282 / (SUM($C250:$C280) / COUNT($C250:$C280)), 0)</f>
        <v>-1.1116109619966567E-3</v>
      </c>
      <c r="O282" s="138">
        <f ca="1">SUM(O250:O280)</f>
        <v>-3334.8328859899702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565" priority="323">
      <formula>$E$54 &gt; 0</formula>
    </cfRule>
    <cfRule type="expression" dxfId="2564" priority="324">
      <formula>$E$54 = 0</formula>
    </cfRule>
    <cfRule type="expression" dxfId="2563" priority="325">
      <formula>$E$54 &lt; 0</formula>
    </cfRule>
  </conditionalFormatting>
  <conditionalFormatting sqref="G20:I21 H54:I54">
    <cfRule type="expression" dxfId="2562" priority="320">
      <formula>$H$54 &gt; 0</formula>
    </cfRule>
    <cfRule type="expression" dxfId="2561" priority="321">
      <formula>$H$54 = 0</formula>
    </cfRule>
    <cfRule type="expression" dxfId="2560" priority="322">
      <formula>$H$54 &lt; 0</formula>
    </cfRule>
  </conditionalFormatting>
  <conditionalFormatting sqref="J20:L21 K54:L54">
    <cfRule type="expression" dxfId="2559" priority="317">
      <formula>$K$54 &gt; 0</formula>
    </cfRule>
    <cfRule type="expression" dxfId="2558" priority="318">
      <formula>$K$54 = 0</formula>
    </cfRule>
    <cfRule type="expression" dxfId="2557" priority="319">
      <formula>$K$54 &lt; 0</formula>
    </cfRule>
  </conditionalFormatting>
  <conditionalFormatting sqref="M20:O21 N54:O54">
    <cfRule type="expression" dxfId="2556" priority="314">
      <formula>$N$54 &gt; 0</formula>
    </cfRule>
    <cfRule type="expression" dxfId="2555" priority="315">
      <formula>$N$54 = 0</formula>
    </cfRule>
    <cfRule type="expression" dxfId="2554" priority="316">
      <formula>$N$54 &lt; 0</formula>
    </cfRule>
  </conditionalFormatting>
  <conditionalFormatting sqref="D22:F52">
    <cfRule type="expression" dxfId="2553" priority="299">
      <formula>AND($E22 &gt; 0, ISNUMBER($E22))</formula>
    </cfRule>
    <cfRule type="expression" dxfId="2552" priority="300">
      <formula>AND($E22 = 0, ISNUMBER($E22))</formula>
    </cfRule>
    <cfRule type="expression" dxfId="2551" priority="301">
      <formula>AND($E22 &lt; 0, ISNUMBER($E22))</formula>
    </cfRule>
  </conditionalFormatting>
  <conditionalFormatting sqref="G22:I52">
    <cfRule type="expression" dxfId="2550" priority="296">
      <formula>AND($H22 &gt; 0, ISNUMBER($H22))</formula>
    </cfRule>
    <cfRule type="expression" dxfId="2549" priority="297">
      <formula>AND($H22 = 0, ISNUMBER($H22))</formula>
    </cfRule>
    <cfRule type="expression" dxfId="2548" priority="298">
      <formula>AND($H22 &lt; 0, ISNUMBER($H22))</formula>
    </cfRule>
  </conditionalFormatting>
  <conditionalFormatting sqref="J22:L52">
    <cfRule type="expression" dxfId="2547" priority="293">
      <formula>AND($K22 &gt; 0, ISNUMBER($K22))</formula>
    </cfRule>
    <cfRule type="expression" dxfId="2546" priority="294">
      <formula>AND($K22 = 0, ISNUMBER($K22))</formula>
    </cfRule>
    <cfRule type="expression" dxfId="2545" priority="295">
      <formula>AND($K22 &lt; 0, ISNUMBER($K22))</formula>
    </cfRule>
  </conditionalFormatting>
  <conditionalFormatting sqref="M22:O52">
    <cfRule type="expression" dxfId="2544" priority="290">
      <formula>AND($N22 &gt; 0, ISNUMBER($N22))</formula>
    </cfRule>
    <cfRule type="expression" dxfId="2543" priority="291">
      <formula>AND($N22 = 0, ISNUMBER($N22))</formula>
    </cfRule>
    <cfRule type="expression" dxfId="2542" priority="292">
      <formula>AND($N22 &lt; 0, ISNUMBER($N22))</formula>
    </cfRule>
  </conditionalFormatting>
  <conditionalFormatting sqref="D58:F59 E92:F92">
    <cfRule type="expression" dxfId="2541" priority="287">
      <formula>$E$92 &gt; 0</formula>
    </cfRule>
    <cfRule type="expression" dxfId="2540" priority="288">
      <formula>$E$92 = 0</formula>
    </cfRule>
    <cfRule type="expression" dxfId="2539" priority="289">
      <formula>$E$92 &lt; 0</formula>
    </cfRule>
  </conditionalFormatting>
  <conditionalFormatting sqref="G58:I59 H92:I92">
    <cfRule type="expression" dxfId="2538" priority="284">
      <formula>$H$92 &gt; 0</formula>
    </cfRule>
    <cfRule type="expression" dxfId="2537" priority="285">
      <formula>$H$92 = 0</formula>
    </cfRule>
    <cfRule type="expression" dxfId="2536" priority="286">
      <formula>$H$92 &lt; 0</formula>
    </cfRule>
  </conditionalFormatting>
  <conditionalFormatting sqref="J58:L59 K92:L92">
    <cfRule type="expression" dxfId="2535" priority="281">
      <formula>$K$92 &gt; 0</formula>
    </cfRule>
    <cfRule type="expression" dxfId="2534" priority="282">
      <formula>$K$92 = 0</formula>
    </cfRule>
    <cfRule type="expression" dxfId="2533" priority="283">
      <formula>$K$92 &lt; 0</formula>
    </cfRule>
  </conditionalFormatting>
  <conditionalFormatting sqref="M58:O59 N92:O92">
    <cfRule type="expression" dxfId="2532" priority="278">
      <formula>$N$92 &gt; 0</formula>
    </cfRule>
    <cfRule type="expression" dxfId="2531" priority="279">
      <formula>$N$92 = 0</formula>
    </cfRule>
    <cfRule type="expression" dxfId="2530" priority="280">
      <formula>$N$92 &lt; 0</formula>
    </cfRule>
  </conditionalFormatting>
  <conditionalFormatting sqref="D60:F90">
    <cfRule type="expression" dxfId="2529" priority="275">
      <formula>AND($E60 &gt; 0, ISNUMBER($E60))</formula>
    </cfRule>
    <cfRule type="expression" dxfId="2528" priority="276">
      <formula>AND($E60 = 0, ISNUMBER($E60))</formula>
    </cfRule>
    <cfRule type="expression" dxfId="2527" priority="277">
      <formula>AND($E60 &lt; 0, ISNUMBER($E60))</formula>
    </cfRule>
  </conditionalFormatting>
  <conditionalFormatting sqref="G60:I90">
    <cfRule type="expression" dxfId="2526" priority="272">
      <formula>AND($H60 &gt; 0, ISNUMBER($H60))</formula>
    </cfRule>
    <cfRule type="expression" dxfId="2525" priority="273">
      <formula>AND($H60 = 0, ISNUMBER($H60))</formula>
    </cfRule>
    <cfRule type="expression" dxfId="2524" priority="274">
      <formula>AND($H60 &lt; 0, ISNUMBER($H60))</formula>
    </cfRule>
  </conditionalFormatting>
  <conditionalFormatting sqref="J60:L90">
    <cfRule type="expression" dxfId="2523" priority="269">
      <formula>AND($K60 &gt; 0, ISNUMBER($K60))</formula>
    </cfRule>
    <cfRule type="expression" dxfId="2522" priority="270">
      <formula>AND($K60 = 0, ISNUMBER($K60))</formula>
    </cfRule>
    <cfRule type="expression" dxfId="2521" priority="271">
      <formula>AND($K60 &lt; 0, ISNUMBER($K60))</formula>
    </cfRule>
  </conditionalFormatting>
  <conditionalFormatting sqref="M60:O90">
    <cfRule type="expression" dxfId="2520" priority="266">
      <formula>AND($N60 &gt; 0, ISNUMBER($N60))</formula>
    </cfRule>
    <cfRule type="expression" dxfId="2519" priority="267">
      <formula>AND($N60 = 0, ISNUMBER($N60))</formula>
    </cfRule>
    <cfRule type="expression" dxfId="2518" priority="268">
      <formula>AND($N60 &lt; 0, ISNUMBER($N60))</formula>
    </cfRule>
  </conditionalFormatting>
  <conditionalFormatting sqref="D96:F97 E130:F130">
    <cfRule type="expression" dxfId="2517" priority="263">
      <formula>$E$130 &gt; 0</formula>
    </cfRule>
    <cfRule type="expression" dxfId="2516" priority="264">
      <formula>$E$130 = 0</formula>
    </cfRule>
    <cfRule type="expression" dxfId="2515" priority="265">
      <formula>$E$130 &lt; 0</formula>
    </cfRule>
  </conditionalFormatting>
  <conditionalFormatting sqref="G96:I97 H130:I130">
    <cfRule type="expression" dxfId="2514" priority="260">
      <formula>$H$130 &gt; 0</formula>
    </cfRule>
    <cfRule type="expression" dxfId="2513" priority="261">
      <formula>$H$130 = 0</formula>
    </cfRule>
    <cfRule type="expression" dxfId="2512" priority="262">
      <formula>$H$130 &lt; 0</formula>
    </cfRule>
  </conditionalFormatting>
  <conditionalFormatting sqref="J96:L97 K130:L130">
    <cfRule type="expression" dxfId="2511" priority="257">
      <formula>$K$130 &gt; 0</formula>
    </cfRule>
    <cfRule type="expression" dxfId="2510" priority="258">
      <formula>$K$130 = 0</formula>
    </cfRule>
    <cfRule type="expression" dxfId="2509" priority="259">
      <formula>$K$130 &lt; 0</formula>
    </cfRule>
  </conditionalFormatting>
  <conditionalFormatting sqref="M96:O97 N130:O130">
    <cfRule type="expression" dxfId="2508" priority="254">
      <formula>$N$130 &gt; 0</formula>
    </cfRule>
    <cfRule type="expression" dxfId="2507" priority="255">
      <formula>$N$130 = 0</formula>
    </cfRule>
    <cfRule type="expression" dxfId="2506" priority="256">
      <formula>$N$130 &lt; 0</formula>
    </cfRule>
  </conditionalFormatting>
  <conditionalFormatting sqref="D98:F128">
    <cfRule type="expression" dxfId="2505" priority="251">
      <formula>AND($E98 &gt; 0, ISNUMBER($E98))</formula>
    </cfRule>
    <cfRule type="expression" dxfId="2504" priority="252">
      <formula>AND($E98 = 0, ISNUMBER($E98))</formula>
    </cfRule>
    <cfRule type="expression" dxfId="2503" priority="253">
      <formula>AND($E98 &lt; 0, ISNUMBER($E98))</formula>
    </cfRule>
  </conditionalFormatting>
  <conditionalFormatting sqref="G98:I128">
    <cfRule type="expression" dxfId="2502" priority="248">
      <formula>AND($H98 &gt; 0, ISNUMBER($H98))</formula>
    </cfRule>
    <cfRule type="expression" dxfId="2501" priority="249">
      <formula>AND($H98 = 0, ISNUMBER($H98))</formula>
    </cfRule>
    <cfRule type="expression" dxfId="2500" priority="250">
      <formula>AND($H98 &lt; 0, ISNUMBER($H98))</formula>
    </cfRule>
  </conditionalFormatting>
  <conditionalFormatting sqref="J98:L128">
    <cfRule type="expression" dxfId="2499" priority="245">
      <formula>AND($K98 &gt; 0, ISNUMBER($K98))</formula>
    </cfRule>
    <cfRule type="expression" dxfId="2498" priority="246">
      <formula>AND($K98 = 0, ISNUMBER($K98))</formula>
    </cfRule>
    <cfRule type="expression" dxfId="2497" priority="247">
      <formula>AND($K98 &lt; 0, ISNUMBER($K98))</formula>
    </cfRule>
  </conditionalFormatting>
  <conditionalFormatting sqref="M98:O128">
    <cfRule type="expression" dxfId="2496" priority="242">
      <formula>AND($N98 &gt; 0, ISNUMBER($N98))</formula>
    </cfRule>
    <cfRule type="expression" dxfId="2495" priority="243">
      <formula>AND($N98 = 0, ISNUMBER($N98))</formula>
    </cfRule>
    <cfRule type="expression" dxfId="2494" priority="244">
      <formula>AND($N98 &lt; 0, ISNUMBER($N98))</formula>
    </cfRule>
  </conditionalFormatting>
  <conditionalFormatting sqref="D134:F135 E168:F168">
    <cfRule type="expression" dxfId="2493" priority="239">
      <formula>$E$168 &gt; 0</formula>
    </cfRule>
    <cfRule type="expression" dxfId="2492" priority="240">
      <formula>$E$168 = 0</formula>
    </cfRule>
    <cfRule type="expression" dxfId="2491" priority="241">
      <formula>$E$168 &lt; 0</formula>
    </cfRule>
  </conditionalFormatting>
  <conditionalFormatting sqref="G134:I135 H168:I168">
    <cfRule type="expression" dxfId="2490" priority="236">
      <formula>$H$168 &gt; 0</formula>
    </cfRule>
    <cfRule type="expression" dxfId="2489" priority="237">
      <formula>$H$168 = 0</formula>
    </cfRule>
    <cfRule type="expression" dxfId="2488" priority="238">
      <formula>$H$168 &lt; 0</formula>
    </cfRule>
  </conditionalFormatting>
  <conditionalFormatting sqref="J134:L135 K168:L168">
    <cfRule type="expression" dxfId="2487" priority="233">
      <formula>$K$168 &gt; 0</formula>
    </cfRule>
    <cfRule type="expression" dxfId="2486" priority="234">
      <formula>$K$168 = 0</formula>
    </cfRule>
    <cfRule type="expression" dxfId="2485" priority="235">
      <formula>$K$168 &lt; 0</formula>
    </cfRule>
  </conditionalFormatting>
  <conditionalFormatting sqref="M134:O135 N168:O168">
    <cfRule type="expression" dxfId="2484" priority="230">
      <formula>$N$168 &gt; 0</formula>
    </cfRule>
    <cfRule type="expression" dxfId="2483" priority="231">
      <formula>$N$168 = 0</formula>
    </cfRule>
    <cfRule type="expression" dxfId="2482" priority="232">
      <formula>$N$168 &lt; 0</formula>
    </cfRule>
  </conditionalFormatting>
  <conditionalFormatting sqref="D136:F166">
    <cfRule type="expression" dxfId="2481" priority="227">
      <formula>AND($E136 &gt; 0, ISNUMBER($E136))</formula>
    </cfRule>
    <cfRule type="expression" dxfId="2480" priority="228">
      <formula>AND($E136 = 0, ISNUMBER($E136))</formula>
    </cfRule>
    <cfRule type="expression" dxfId="2479" priority="229">
      <formula>AND($E136 &lt; 0, ISNUMBER($E136))</formula>
    </cfRule>
  </conditionalFormatting>
  <conditionalFormatting sqref="G136:I166">
    <cfRule type="expression" dxfId="2478" priority="224">
      <formula>AND($H136 &gt; 0, ISNUMBER($H136))</formula>
    </cfRule>
    <cfRule type="expression" dxfId="2477" priority="225">
      <formula>AND($H136 = 0, ISNUMBER($H136))</formula>
    </cfRule>
    <cfRule type="expression" dxfId="2476" priority="226">
      <formula>AND($H136 &lt; 0, ISNUMBER($H136))</formula>
    </cfRule>
  </conditionalFormatting>
  <conditionalFormatting sqref="J136:L166">
    <cfRule type="expression" dxfId="2475" priority="221">
      <formula>AND($K136 &gt; 0, ISNUMBER($K136))</formula>
    </cfRule>
    <cfRule type="expression" dxfId="2474" priority="222">
      <formula>AND($K136 = 0, ISNUMBER($K136))</formula>
    </cfRule>
    <cfRule type="expression" dxfId="2473" priority="223">
      <formula>AND($K136 &lt; 0, ISNUMBER($K136))</formula>
    </cfRule>
  </conditionalFormatting>
  <conditionalFormatting sqref="M136:O166">
    <cfRule type="expression" dxfId="2472" priority="218">
      <formula>AND($N136 &gt; 0, ISNUMBER($N136))</formula>
    </cfRule>
    <cfRule type="expression" dxfId="2471" priority="219">
      <formula>AND($N136 = 0, ISNUMBER($N136))</formula>
    </cfRule>
    <cfRule type="expression" dxfId="2470" priority="220">
      <formula>AND($N136 &lt; 0, ISNUMBER($N136))</formula>
    </cfRule>
  </conditionalFormatting>
  <conditionalFormatting sqref="D172:F173 E206:F206">
    <cfRule type="expression" dxfId="2469" priority="215">
      <formula>$E$206 &gt; 0</formula>
    </cfRule>
    <cfRule type="expression" dxfId="2468" priority="216">
      <formula>$E$206 = 0</formula>
    </cfRule>
    <cfRule type="expression" dxfId="2467" priority="217">
      <formula>$E$206 &lt; 0</formula>
    </cfRule>
  </conditionalFormatting>
  <conditionalFormatting sqref="G172:I173 H206:I206">
    <cfRule type="expression" dxfId="2466" priority="212">
      <formula>$H$206 &gt; 0</formula>
    </cfRule>
    <cfRule type="expression" dxfId="2465" priority="213">
      <formula>$H$206 = 0</formula>
    </cfRule>
    <cfRule type="expression" dxfId="2464" priority="214">
      <formula>$H$206 &lt; 0</formula>
    </cfRule>
  </conditionalFormatting>
  <conditionalFormatting sqref="J172:L173 K206:L206">
    <cfRule type="expression" dxfId="2463" priority="209">
      <formula>$K$206 &gt; 0</formula>
    </cfRule>
    <cfRule type="expression" dxfId="2462" priority="210">
      <formula>$K$206 = 0</formula>
    </cfRule>
    <cfRule type="expression" dxfId="2461" priority="211">
      <formula>$K$206 &lt; 0</formula>
    </cfRule>
  </conditionalFormatting>
  <conditionalFormatting sqref="M172:O173 N206:O206">
    <cfRule type="expression" dxfId="2460" priority="206">
      <formula>$N$206 &gt; 0</formula>
    </cfRule>
    <cfRule type="expression" dxfId="2459" priority="207">
      <formula>$N$206 = 0</formula>
    </cfRule>
    <cfRule type="expression" dxfId="2458" priority="208">
      <formula>$N$206 &lt; 0</formula>
    </cfRule>
  </conditionalFormatting>
  <conditionalFormatting sqref="D174:F204">
    <cfRule type="expression" dxfId="2457" priority="203">
      <formula>AND($E174 &gt; 0, ISNUMBER($E174))</formula>
    </cfRule>
    <cfRule type="expression" dxfId="2456" priority="204">
      <formula>AND($E174 = 0, ISNUMBER($E174))</formula>
    </cfRule>
    <cfRule type="expression" dxfId="2455" priority="205">
      <formula>AND($E174 &lt; 0, ISNUMBER($E174))</formula>
    </cfRule>
  </conditionalFormatting>
  <conditionalFormatting sqref="G174:I204">
    <cfRule type="expression" dxfId="2454" priority="200">
      <formula>AND($H174 &gt; 0, ISNUMBER($H174))</formula>
    </cfRule>
    <cfRule type="expression" dxfId="2453" priority="201">
      <formula>AND($H174 = 0, ISNUMBER($H174))</formula>
    </cfRule>
    <cfRule type="expression" dxfId="2452" priority="202">
      <formula>AND($H174 &lt; 0, ISNUMBER($H174))</formula>
    </cfRule>
  </conditionalFormatting>
  <conditionalFormatting sqref="J174:L204">
    <cfRule type="expression" dxfId="2451" priority="197">
      <formula>AND($K174 &gt; 0, ISNUMBER($K174))</formula>
    </cfRule>
    <cfRule type="expression" dxfId="2450" priority="198">
      <formula>AND($K174 = 0, ISNUMBER($K174))</formula>
    </cfRule>
    <cfRule type="expression" dxfId="2449" priority="199">
      <formula>AND($K174 &lt; 0, ISNUMBER($K174))</formula>
    </cfRule>
  </conditionalFormatting>
  <conditionalFormatting sqref="M174:O204">
    <cfRule type="expression" dxfId="2448" priority="194">
      <formula>AND($N174 &gt; 0, ISNUMBER($N174))</formula>
    </cfRule>
    <cfRule type="expression" dxfId="2447" priority="195">
      <formula>AND($N174 = 0, ISNUMBER($N174))</formula>
    </cfRule>
    <cfRule type="expression" dxfId="2446" priority="196">
      <formula>AND($N174 &lt; 0, ISNUMBER($N174))</formula>
    </cfRule>
  </conditionalFormatting>
  <conditionalFormatting sqref="D210:F211 E244:F244">
    <cfRule type="expression" dxfId="2445" priority="191">
      <formula>$E$244 &gt; 0</formula>
    </cfRule>
    <cfRule type="expression" dxfId="2444" priority="192">
      <formula>$E$244 = 0</formula>
    </cfRule>
    <cfRule type="expression" dxfId="2443" priority="193">
      <formula>$E$244 &lt; 0</formula>
    </cfRule>
  </conditionalFormatting>
  <conditionalFormatting sqref="G210:I211 H244:I244">
    <cfRule type="expression" dxfId="2442" priority="188">
      <formula>$H$244 &gt; 0</formula>
    </cfRule>
    <cfRule type="expression" dxfId="2441" priority="189">
      <formula>$H$244 = 0</formula>
    </cfRule>
    <cfRule type="expression" dxfId="2440" priority="190">
      <formula>$H$244 &lt; 0</formula>
    </cfRule>
  </conditionalFormatting>
  <conditionalFormatting sqref="J210:L211 K244:L244">
    <cfRule type="expression" dxfId="2439" priority="185">
      <formula>$K$244 &gt; 0</formula>
    </cfRule>
    <cfRule type="expression" dxfId="2438" priority="186">
      <formula>$K$244 = 0</formula>
    </cfRule>
    <cfRule type="expression" dxfId="2437" priority="187">
      <formula>$K$244 &lt; 0</formula>
    </cfRule>
  </conditionalFormatting>
  <conditionalFormatting sqref="M210:O211 N244:O244">
    <cfRule type="expression" dxfId="2436" priority="182">
      <formula>$N$244 &gt; 0</formula>
    </cfRule>
    <cfRule type="expression" dxfId="2435" priority="183">
      <formula>$N$244 = 0</formula>
    </cfRule>
    <cfRule type="expression" dxfId="2434" priority="184">
      <formula>$N$244 &lt; 0</formula>
    </cfRule>
  </conditionalFormatting>
  <conditionalFormatting sqref="D212:F242">
    <cfRule type="expression" dxfId="2433" priority="179">
      <formula>AND($E212 &gt; 0, ISNUMBER($E212))</formula>
    </cfRule>
    <cfRule type="expression" dxfId="2432" priority="180">
      <formula>AND($E212 = 0, ISNUMBER($E212))</formula>
    </cfRule>
    <cfRule type="expression" dxfId="2431" priority="181">
      <formula>AND($E212 &lt; 0, ISNUMBER($E212))</formula>
    </cfRule>
  </conditionalFormatting>
  <conditionalFormatting sqref="G212:I242">
    <cfRule type="expression" dxfId="2430" priority="176">
      <formula>AND($H212 &gt; 0, ISNUMBER($H212))</formula>
    </cfRule>
    <cfRule type="expression" dxfId="2429" priority="177">
      <formula>AND($H212 = 0, ISNUMBER($H212))</formula>
    </cfRule>
    <cfRule type="expression" dxfId="2428" priority="178">
      <formula>AND($H212 &lt; 0, ISNUMBER($H212))</formula>
    </cfRule>
  </conditionalFormatting>
  <conditionalFormatting sqref="J212:L242">
    <cfRule type="expression" dxfId="2427" priority="173">
      <formula>AND($K212 &gt; 0, ISNUMBER($K212))</formula>
    </cfRule>
    <cfRule type="expression" dxfId="2426" priority="174">
      <formula>AND($K212 = 0, ISNUMBER($K212))</formula>
    </cfRule>
    <cfRule type="expression" dxfId="2425" priority="175">
      <formula>AND($K212 &lt; 0, ISNUMBER($K212))</formula>
    </cfRule>
  </conditionalFormatting>
  <conditionalFormatting sqref="M212:O242">
    <cfRule type="expression" dxfId="2424" priority="170">
      <formula>AND($N212 &gt; 0, ISNUMBER($N212))</formula>
    </cfRule>
    <cfRule type="expression" dxfId="2423" priority="171">
      <formula>AND($N212 = 0, ISNUMBER($N212))</formula>
    </cfRule>
    <cfRule type="expression" dxfId="2422" priority="172">
      <formula>AND($N212 &lt; 0, ISNUMBER($N212))</formula>
    </cfRule>
  </conditionalFormatting>
  <conditionalFormatting sqref="D248:F249 E282:F282">
    <cfRule type="expression" dxfId="2421" priority="167">
      <formula>$E$282 &gt; 0</formula>
    </cfRule>
    <cfRule type="expression" dxfId="2420" priority="168">
      <formula>$E$282 = 0</formula>
    </cfRule>
    <cfRule type="expression" dxfId="2419" priority="169">
      <formula>$E$282 &lt; 0</formula>
    </cfRule>
  </conditionalFormatting>
  <conditionalFormatting sqref="G248:I249 H282:I282">
    <cfRule type="expression" dxfId="2418" priority="164">
      <formula>$H$282 &gt; 0</formula>
    </cfRule>
    <cfRule type="expression" dxfId="2417" priority="165">
      <formula>$H$282 = 0</formula>
    </cfRule>
    <cfRule type="expression" dxfId="2416" priority="166">
      <formula>$H$282 &lt; 0</formula>
    </cfRule>
  </conditionalFormatting>
  <conditionalFormatting sqref="J248:L249 K282:L282">
    <cfRule type="expression" dxfId="2415" priority="161">
      <formula>$K$282 &gt; 0</formula>
    </cfRule>
    <cfRule type="expression" dxfId="2414" priority="162">
      <formula>$K$282 = 0</formula>
    </cfRule>
    <cfRule type="expression" dxfId="2413" priority="163">
      <formula>$K$282 &lt; 0</formula>
    </cfRule>
  </conditionalFormatting>
  <conditionalFormatting sqref="M248:O249 N282:O282">
    <cfRule type="expression" dxfId="2412" priority="158">
      <formula>$N$282 &gt; 0</formula>
    </cfRule>
    <cfRule type="expression" dxfId="2411" priority="159">
      <formula>$N$282 = 0</formula>
    </cfRule>
    <cfRule type="expression" dxfId="2410" priority="160">
      <formula>$N$282 &lt; 0</formula>
    </cfRule>
  </conditionalFormatting>
  <conditionalFormatting sqref="D250:F280">
    <cfRule type="expression" dxfId="2409" priority="155">
      <formula>AND($E250 &gt; 0, ISNUMBER($E250))</formula>
    </cfRule>
    <cfRule type="expression" dxfId="2408" priority="156">
      <formula>AND($E250 = 0, ISNUMBER($E250))</formula>
    </cfRule>
    <cfRule type="expression" dxfId="2407" priority="157">
      <formula>AND($E250 &lt; 0, ISNUMBER($E250))</formula>
    </cfRule>
  </conditionalFormatting>
  <conditionalFormatting sqref="G250:I280">
    <cfRule type="expression" dxfId="2406" priority="152">
      <formula>AND($H250 &gt; 0, ISNUMBER($H250))</formula>
    </cfRule>
    <cfRule type="expression" dxfId="2405" priority="153">
      <formula>AND($H250 = 0, ISNUMBER($H250))</formula>
    </cfRule>
    <cfRule type="expression" dxfId="2404" priority="154">
      <formula>AND($H250 &lt; 0, ISNUMBER($H250))</formula>
    </cfRule>
  </conditionalFormatting>
  <conditionalFormatting sqref="J250:L280">
    <cfRule type="expression" dxfId="2403" priority="149">
      <formula>AND($K250 &gt; 0, ISNUMBER($K250))</formula>
    </cfRule>
    <cfRule type="expression" dxfId="2402" priority="150">
      <formula>AND($K250 = 0, ISNUMBER($K250))</formula>
    </cfRule>
    <cfRule type="expression" dxfId="2401" priority="151">
      <formula>AND($K250 &lt; 0, ISNUMBER($K250))</formula>
    </cfRule>
  </conditionalFormatting>
  <conditionalFormatting sqref="M250:O280">
    <cfRule type="expression" dxfId="2400" priority="146">
      <formula>AND($N250 &gt; 0, ISNUMBER($N250))</formula>
    </cfRule>
    <cfRule type="expression" dxfId="2399" priority="147">
      <formula>AND($N250 = 0, ISNUMBER($N250))</formula>
    </cfRule>
    <cfRule type="expression" dxfId="2398" priority="148">
      <formula>AND($N250 &lt; 0, ISNUMBER($N250))</formula>
    </cfRule>
  </conditionalFormatting>
  <conditionalFormatting sqref="D5:F6">
    <cfRule type="expression" dxfId="2397" priority="143">
      <formula>$F$130 &gt; 0</formula>
    </cfRule>
    <cfRule type="expression" dxfId="2396" priority="144">
      <formula>$F$130 = 0</formula>
    </cfRule>
    <cfRule type="expression" dxfId="2395" priority="145">
      <formula>$F$130 &lt; 0</formula>
    </cfRule>
  </conditionalFormatting>
  <conditionalFormatting sqref="D7:F8">
    <cfRule type="expression" dxfId="2394" priority="140">
      <formula>$F$206 &gt; 0</formula>
    </cfRule>
    <cfRule type="expression" dxfId="2393" priority="141">
      <formula>$F$206 = 0</formula>
    </cfRule>
    <cfRule type="expression" dxfId="2392" priority="142">
      <formula>$F$206 &lt; 0</formula>
    </cfRule>
  </conditionalFormatting>
  <conditionalFormatting sqref="D9:F10">
    <cfRule type="expression" dxfId="2391" priority="137">
      <formula>$F$244 &gt; 0</formula>
    </cfRule>
    <cfRule type="expression" dxfId="2390" priority="138">
      <formula>$F$244 = 0</formula>
    </cfRule>
    <cfRule type="expression" dxfId="2389" priority="139">
      <formula>$F$244 &lt; 0</formula>
    </cfRule>
  </conditionalFormatting>
  <conditionalFormatting sqref="D11:F12">
    <cfRule type="expression" dxfId="2388" priority="134">
      <formula>$F$168 &gt; 0</formula>
    </cfRule>
    <cfRule type="expression" dxfId="2387" priority="135">
      <formula>$F$168 = 0</formula>
    </cfRule>
    <cfRule type="expression" dxfId="2386" priority="136">
      <formula>$F$168 &lt; 0</formula>
    </cfRule>
  </conditionalFormatting>
  <conditionalFormatting sqref="D13:F14">
    <cfRule type="expression" dxfId="2385" priority="92">
      <formula>$F$282 &gt; 0</formula>
    </cfRule>
    <cfRule type="expression" dxfId="2384" priority="93">
      <formula>$F$282 = 0</formula>
    </cfRule>
    <cfRule type="expression" dxfId="2383" priority="94">
      <formula>$F$282 &lt; 0</formula>
    </cfRule>
  </conditionalFormatting>
  <conditionalFormatting sqref="D15:F16">
    <cfRule type="expression" dxfId="2382" priority="77">
      <formula>$F$54 &gt; 0</formula>
    </cfRule>
    <cfRule type="expression" dxfId="2381" priority="78">
      <formula>$F$54 = 0</formula>
    </cfRule>
    <cfRule type="expression" dxfId="2380" priority="79">
      <formula>$F$54 &lt; 0</formula>
    </cfRule>
  </conditionalFormatting>
  <conditionalFormatting sqref="G5:I6">
    <cfRule type="expression" dxfId="2379" priority="65">
      <formula>$I$130 &gt; 0</formula>
    </cfRule>
    <cfRule type="expression" dxfId="2378" priority="66">
      <formula>$I$130 = 0</formula>
    </cfRule>
    <cfRule type="expression" dxfId="2377" priority="67">
      <formula>$I$130 &lt; 0</formula>
    </cfRule>
  </conditionalFormatting>
  <conditionalFormatting sqref="G7:I8">
    <cfRule type="expression" dxfId="2376" priority="62">
      <formula>$I$206 &gt; 0</formula>
    </cfRule>
    <cfRule type="expression" dxfId="2375" priority="63">
      <formula>$I$206 = 0</formula>
    </cfRule>
    <cfRule type="expression" dxfId="2374" priority="64">
      <formula>$I$206 &lt; 0</formula>
    </cfRule>
  </conditionalFormatting>
  <conditionalFormatting sqref="G9:I10">
    <cfRule type="expression" dxfId="2373" priority="59">
      <formula>$I$244 &gt; 0</formula>
    </cfRule>
    <cfRule type="expression" dxfId="2372" priority="60">
      <formula>$I$244 = 0</formula>
    </cfRule>
    <cfRule type="expression" dxfId="2371" priority="61">
      <formula>$I$244 &lt; 0</formula>
    </cfRule>
  </conditionalFormatting>
  <conditionalFormatting sqref="G11:I12">
    <cfRule type="expression" dxfId="2370" priority="56">
      <formula>$I$168 &gt; 0</formula>
    </cfRule>
    <cfRule type="expression" dxfId="2369" priority="57">
      <formula>$I$168 = 0</formula>
    </cfRule>
    <cfRule type="expression" dxfId="2368" priority="58">
      <formula>$I$168 &lt; 0</formula>
    </cfRule>
  </conditionalFormatting>
  <conditionalFormatting sqref="G13:I14">
    <cfRule type="expression" dxfId="2367" priority="53">
      <formula>$I$282 &gt; 0</formula>
    </cfRule>
    <cfRule type="expression" dxfId="2366" priority="54">
      <formula>$I$282 = 0</formula>
    </cfRule>
    <cfRule type="expression" dxfId="2365" priority="55">
      <formula>$I$282 &lt; 0</formula>
    </cfRule>
  </conditionalFormatting>
  <conditionalFormatting sqref="G15:I16">
    <cfRule type="expression" dxfId="2364" priority="50">
      <formula>$I$54 &gt; 0</formula>
    </cfRule>
    <cfRule type="expression" dxfId="2363" priority="51">
      <formula>$I$54 = 0</formula>
    </cfRule>
    <cfRule type="expression" dxfId="2362" priority="52">
      <formula>$I$54 &lt; 0</formula>
    </cfRule>
  </conditionalFormatting>
  <conditionalFormatting sqref="J5:L6">
    <cfRule type="expression" dxfId="2361" priority="47">
      <formula>$L$130 &gt; 0</formula>
    </cfRule>
    <cfRule type="expression" dxfId="2360" priority="48">
      <formula>$L$130 = 0</formula>
    </cfRule>
    <cfRule type="expression" dxfId="2359" priority="49">
      <formula>$L$130 &lt; 0</formula>
    </cfRule>
  </conditionalFormatting>
  <conditionalFormatting sqref="J7:L8">
    <cfRule type="expression" dxfId="2358" priority="44">
      <formula>$L$206 &gt; 0</formula>
    </cfRule>
    <cfRule type="expression" dxfId="2357" priority="45">
      <formula>$L$206 = 0</formula>
    </cfRule>
    <cfRule type="expression" dxfId="2356" priority="46">
      <formula>$L$206 &lt; 0</formula>
    </cfRule>
  </conditionalFormatting>
  <conditionalFormatting sqref="J9:L10">
    <cfRule type="expression" dxfId="2355" priority="41">
      <formula>$L$244 &gt; 0</formula>
    </cfRule>
    <cfRule type="expression" dxfId="2354" priority="42">
      <formula>$L$244 = 0</formula>
    </cfRule>
    <cfRule type="expression" dxfId="2353" priority="43">
      <formula>$L$244 &lt; 0</formula>
    </cfRule>
  </conditionalFormatting>
  <conditionalFormatting sqref="J11:L12">
    <cfRule type="expression" dxfId="2352" priority="38">
      <formula>$L$168 &gt; 0</formula>
    </cfRule>
    <cfRule type="expression" dxfId="2351" priority="39">
      <formula>$L$168 = 0</formula>
    </cfRule>
    <cfRule type="expression" dxfId="2350" priority="40">
      <formula>$L$168 &lt; 0</formula>
    </cfRule>
  </conditionalFormatting>
  <conditionalFormatting sqref="J13:L14">
    <cfRule type="expression" dxfId="2349" priority="35">
      <formula>$L$282 &gt; 0</formula>
    </cfRule>
    <cfRule type="expression" dxfId="2348" priority="36">
      <formula>$L$282 = 0</formula>
    </cfRule>
    <cfRule type="expression" dxfId="2347" priority="37">
      <formula>$L$282 &lt; 0</formula>
    </cfRule>
  </conditionalFormatting>
  <conditionalFormatting sqref="J15:L16">
    <cfRule type="expression" dxfId="2346" priority="32">
      <formula>$L$54 &gt; 0</formula>
    </cfRule>
    <cfRule type="expression" dxfId="2345" priority="33">
      <formula>$L$54 = 0</formula>
    </cfRule>
    <cfRule type="expression" dxfId="2344" priority="34">
      <formula>$L$54 &lt; 0</formula>
    </cfRule>
  </conditionalFormatting>
  <conditionalFormatting sqref="M5:O6">
    <cfRule type="expression" dxfId="2343" priority="29">
      <formula>$O$130 &gt; 0</formula>
    </cfRule>
    <cfRule type="expression" dxfId="2342" priority="30">
      <formula>$O$130 = 0</formula>
    </cfRule>
    <cfRule type="expression" dxfId="2341" priority="31">
      <formula>$O$130 &lt; 0</formula>
    </cfRule>
  </conditionalFormatting>
  <conditionalFormatting sqref="M7:O8">
    <cfRule type="expression" dxfId="2340" priority="26">
      <formula>$O$206 &gt; 0</formula>
    </cfRule>
    <cfRule type="expression" dxfId="2339" priority="27">
      <formula>$O$206 = 0</formula>
    </cfRule>
    <cfRule type="expression" dxfId="2338" priority="28">
      <formula>$O$206 &lt; 0</formula>
    </cfRule>
  </conditionalFormatting>
  <conditionalFormatting sqref="M9:O10">
    <cfRule type="expression" dxfId="2337" priority="23">
      <formula>$O$244 &gt; 0</formula>
    </cfRule>
    <cfRule type="expression" dxfId="2336" priority="24">
      <formula>$O$244 = 0</formula>
    </cfRule>
    <cfRule type="expression" dxfId="2335" priority="25">
      <formula>$O$244 &lt; 0</formula>
    </cfRule>
  </conditionalFormatting>
  <conditionalFormatting sqref="M11:O12">
    <cfRule type="expression" dxfId="2334" priority="20">
      <formula>$O$168 &gt; 0</formula>
    </cfRule>
    <cfRule type="expression" dxfId="2333" priority="21">
      <formula>$O$168 = 0</formula>
    </cfRule>
    <cfRule type="expression" dxfId="2332" priority="22">
      <formula>$O$168 &lt; 0</formula>
    </cfRule>
  </conditionalFormatting>
  <conditionalFormatting sqref="M13:O14">
    <cfRule type="expression" dxfId="2331" priority="17">
      <formula>$O$282 &gt; 0</formula>
    </cfRule>
    <cfRule type="expression" dxfId="2330" priority="18">
      <formula>$O$282 = 0</formula>
    </cfRule>
    <cfRule type="expression" dxfId="2329" priority="19">
      <formula>$O$282 &lt; 0</formula>
    </cfRule>
  </conditionalFormatting>
  <conditionalFormatting sqref="M15:O16">
    <cfRule type="expression" dxfId="2328" priority="14">
      <formula>$O$54 &gt; 0</formula>
    </cfRule>
    <cfRule type="expression" dxfId="2327" priority="15">
      <formula>$O$54 = 0</formula>
    </cfRule>
    <cfRule type="expression" dxfId="2326" priority="16">
      <formula>$O$54 &lt; 0</formula>
    </cfRule>
  </conditionalFormatting>
  <conditionalFormatting sqref="D3:F4">
    <cfRule type="expression" dxfId="2325" priority="13">
      <formula>$F$92 &lt; 0</formula>
    </cfRule>
    <cfRule type="expression" dxfId="2324" priority="12">
      <formula>$F$92 = 0</formula>
    </cfRule>
    <cfRule type="expression" dxfId="2323" priority="11">
      <formula>$F$92 &gt; 0</formula>
    </cfRule>
  </conditionalFormatting>
  <conditionalFormatting sqref="G3:I4">
    <cfRule type="expression" dxfId="2322" priority="10">
      <formula>$I$92 &lt; 0</formula>
    </cfRule>
    <cfRule type="expression" dxfId="2321" priority="9">
      <formula>$I$92 = 0</formula>
    </cfRule>
    <cfRule type="expression" dxfId="2320" priority="8">
      <formula>$I$92 &gt; 0</formula>
    </cfRule>
  </conditionalFormatting>
  <conditionalFormatting sqref="J3:L4">
    <cfRule type="expression" dxfId="2319" priority="5">
      <formula>$L$92 &gt; 0</formula>
    </cfRule>
    <cfRule type="expression" dxfId="2318" priority="6">
      <formula>$L$92 = 0</formula>
    </cfRule>
    <cfRule type="expression" dxfId="2317" priority="7">
      <formula>$L$92 &lt; 0</formula>
    </cfRule>
  </conditionalFormatting>
  <conditionalFormatting sqref="M3:O4">
    <cfRule type="expression" dxfId="2316" priority="2">
      <formula>$O$92 &gt; 0</formula>
    </cfRule>
    <cfRule type="expression" dxfId="2315" priority="3">
      <formula>$O$92 = 0</formula>
    </cfRule>
    <cfRule type="expression" dxfId="23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44501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57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2021-11-01(월) 오전 00:00</v>
      </c>
      <c r="C15" s="284"/>
      <c r="D15" s="240" t="str">
        <f>TEXT($G$1, "[$-ko-KR]yyyy-mm-dd(ddd) ") &amp; "오후 14:00"</f>
        <v>2021-11-01(월) 오후 14:00</v>
      </c>
      <c r="E15" s="241"/>
      <c r="F15" s="242"/>
      <c r="G15" s="240" t="str">
        <f>TEXT($G$1, "[$-ko-KR]yyyy-mm-dd(ddd) ") &amp; "오후 19:00"</f>
        <v>2021-11-01(월) 오후 19:00</v>
      </c>
      <c r="H15" s="241"/>
      <c r="I15" s="242"/>
      <c r="J15" s="240" t="str">
        <f>TEXT($G$1, "[$-ko-KR]yyyy-mm-dd(ddd) ") &amp; "오후 21:00"</f>
        <v>2021-11-01(월) 오후 21:00</v>
      </c>
      <c r="K15" s="241"/>
      <c r="L15" s="242"/>
      <c r="M15" s="240" t="str">
        <f>TEXT($G$1+1, "[$-ko-KR]yyyy-mm-dd(ddd) ") &amp; "오전 00:00"</f>
        <v>2021-11-02(화)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57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2021-11-01(월) 오전 00:00</v>
      </c>
      <c r="C42" s="281"/>
      <c r="D42" s="240" t="str">
        <f>TEXT($G$1, "[$-ko-KR]yyyy-mm-dd(ddd) ") &amp; "오후 14:00"</f>
        <v>2021-11-01(월) 오후 14:00</v>
      </c>
      <c r="E42" s="241"/>
      <c r="F42" s="242"/>
      <c r="G42" s="240" t="str">
        <f>TEXT($G$1, "[$-ko-KR]yyyy-mm-dd(ddd) ") &amp; "오후 19:00"</f>
        <v>2021-11-01(월) 오후 19:00</v>
      </c>
      <c r="H42" s="241"/>
      <c r="I42" s="242"/>
      <c r="J42" s="240" t="str">
        <f>TEXT($G$1, "[$-ko-KR]yyyy-mm-dd(ddd) ") &amp; "오후 21:00"</f>
        <v>2021-11-01(월) 오후 21:00</v>
      </c>
      <c r="K42" s="241"/>
      <c r="L42" s="242"/>
      <c r="M42" s="240" t="str">
        <f>TEXT($G$1+1, "[$-ko-KR]yyyy-mm-dd(ddd) ") &amp; "오전 00:00"</f>
        <v>2021-11-02(화)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38"/>
      <c r="R44" s="238"/>
      <c r="S44" s="238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38"/>
      <c r="R45" s="238"/>
      <c r="S45" s="238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43"/>
      <c r="R46" s="243"/>
      <c r="S46" s="243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43"/>
      <c r="R47" s="243"/>
      <c r="S47" s="243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43"/>
      <c r="R48" s="243"/>
      <c r="S48" s="243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43"/>
      <c r="R49" s="243"/>
      <c r="S49" s="243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43"/>
      <c r="R50" s="243"/>
      <c r="S50" s="243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43"/>
      <c r="R51" s="243"/>
      <c r="S51" s="243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52"/>
      <c r="R53" s="253"/>
      <c r="S53" s="254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55"/>
      <c r="R54" s="256"/>
      <c r="S54" s="257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58"/>
      <c r="R55" s="259"/>
      <c r="S55" s="260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43"/>
      <c r="R56" s="243"/>
      <c r="S56" s="243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38"/>
      <c r="R57" s="238"/>
      <c r="S57" s="238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38"/>
      <c r="R58" s="238"/>
      <c r="S58" s="238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57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2021-11-01(월) 오전 00:00</v>
      </c>
      <c r="C69" s="281"/>
      <c r="D69" s="240" t="str">
        <f>TEXT($G$1, "[$-ko-KR]yyyy-mm-dd(ddd) ") &amp; "오후 14:00"</f>
        <v>2021-11-01(월) 오후 14:00</v>
      </c>
      <c r="E69" s="241"/>
      <c r="F69" s="242"/>
      <c r="G69" s="240" t="str">
        <f>TEXT($G$1, "[$-ko-KR]yyyy-mm-dd(ddd) ") &amp; "오후 19:00"</f>
        <v>2021-11-01(월) 오후 19:00</v>
      </c>
      <c r="H69" s="241"/>
      <c r="I69" s="242"/>
      <c r="J69" s="240" t="str">
        <f>TEXT($G$1, "[$-ko-KR]yyyy-mm-dd(ddd) ") &amp; "오후 21:00"</f>
        <v>2021-11-01(월) 오후 21:00</v>
      </c>
      <c r="K69" s="241"/>
      <c r="L69" s="242"/>
      <c r="M69" s="240" t="str">
        <f>TEXT($G$1+1, "[$-ko-KR]yyyy-mm-dd(ddd) ") &amp; "오전 00:00"</f>
        <v>2021-11-02(화)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38"/>
      <c r="R71" s="238"/>
      <c r="S71" s="238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38"/>
      <c r="R72" s="238"/>
      <c r="S72" s="238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43"/>
      <c r="R73" s="243"/>
      <c r="S73" s="243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43"/>
      <c r="R74" s="243"/>
      <c r="S74" s="243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43"/>
      <c r="R75" s="243"/>
      <c r="S75" s="243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43"/>
      <c r="R76" s="243"/>
      <c r="S76" s="243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43"/>
      <c r="R77" s="243"/>
      <c r="S77" s="243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43"/>
      <c r="R78" s="243"/>
      <c r="S78" s="243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52"/>
      <c r="R80" s="253"/>
      <c r="S80" s="254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55"/>
      <c r="R81" s="256"/>
      <c r="S81" s="257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58"/>
      <c r="R82" s="259"/>
      <c r="S82" s="260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43"/>
      <c r="R83" s="243"/>
      <c r="S83" s="243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38"/>
      <c r="R84" s="238"/>
      <c r="S84" s="238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38"/>
      <c r="R85" s="238"/>
      <c r="S85" s="238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43"/>
      <c r="R86" s="243"/>
      <c r="S86" s="243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43"/>
      <c r="R87" s="243"/>
      <c r="S87" s="243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43"/>
      <c r="R88" s="243"/>
      <c r="S88" s="243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65"/>
      <c r="R89" s="266"/>
      <c r="S89" s="267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57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2021-11-01(월) 오전 00:00</v>
      </c>
      <c r="C96" s="281"/>
      <c r="D96" s="240" t="str">
        <f>TEXT($G$1, "[$-ko-KR]yyyy-mm-dd(ddd) ") &amp; "오후 14:00"</f>
        <v>2021-11-01(월) 오후 14:00</v>
      </c>
      <c r="E96" s="241"/>
      <c r="F96" s="242"/>
      <c r="G96" s="240" t="str">
        <f>TEXT($G$1, "[$-ko-KR]yyyy-mm-dd(ddd) ") &amp; "오후 19:00"</f>
        <v>2021-11-01(월) 오후 19:00</v>
      </c>
      <c r="H96" s="241"/>
      <c r="I96" s="242"/>
      <c r="J96" s="240" t="str">
        <f>TEXT($G$1, "[$-ko-KR]yyyy-mm-dd(ddd) ") &amp; "오후 21:00"</f>
        <v>2021-11-01(월) 오후 21:00</v>
      </c>
      <c r="K96" s="241"/>
      <c r="L96" s="242"/>
      <c r="M96" s="240" t="str">
        <f>TEXT($G$1+1, "[$-ko-KR]yyyy-mm-dd(ddd) ") &amp; "오전 00:00"</f>
        <v>2021-11-02(화)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38"/>
      <c r="R98" s="238"/>
      <c r="S98" s="238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38"/>
      <c r="R99" s="238"/>
      <c r="S99" s="238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43"/>
      <c r="R100" s="243"/>
      <c r="S100" s="243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43"/>
      <c r="R101" s="243"/>
      <c r="S101" s="243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43"/>
      <c r="R102" s="243"/>
      <c r="S102" s="243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43"/>
      <c r="R103" s="243"/>
      <c r="S103" s="243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43"/>
      <c r="R104" s="243"/>
      <c r="S104" s="243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43"/>
      <c r="R105" s="243"/>
      <c r="S105" s="243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52"/>
      <c r="R107" s="253"/>
      <c r="S107" s="254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55"/>
      <c r="R108" s="256"/>
      <c r="S108" s="257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58"/>
      <c r="R109" s="259"/>
      <c r="S109" s="260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43"/>
      <c r="R110" s="243"/>
      <c r="S110" s="243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38"/>
      <c r="R111" s="238"/>
      <c r="S111" s="238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38"/>
      <c r="R112" s="238"/>
      <c r="S112" s="238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43"/>
      <c r="R113" s="243"/>
      <c r="S113" s="243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43"/>
      <c r="R114" s="243"/>
      <c r="S114" s="243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43"/>
      <c r="R115" s="243"/>
      <c r="S115" s="243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65"/>
      <c r="R116" s="266"/>
      <c r="S116" s="267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57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2021-11-01(월) 오전 00:00</v>
      </c>
      <c r="C123" s="281"/>
      <c r="D123" s="240" t="str">
        <f>TEXT($G$1, "[$-ko-KR]yyyy-mm-dd(ddd) ") &amp; "오후 14:00"</f>
        <v>2021-11-01(월) 오후 14:00</v>
      </c>
      <c r="E123" s="241"/>
      <c r="F123" s="242"/>
      <c r="G123" s="240" t="str">
        <f>TEXT($G$1, "[$-ko-KR]yyyy-mm-dd(ddd) ") &amp; "오후 19:00"</f>
        <v>2021-11-01(월) 오후 19:00</v>
      </c>
      <c r="H123" s="241"/>
      <c r="I123" s="242"/>
      <c r="J123" s="240" t="str">
        <f>TEXT($G$1, "[$-ko-KR]yyyy-mm-dd(ddd) ") &amp; "오후 21:00"</f>
        <v>2021-11-01(월) 오후 21:00</v>
      </c>
      <c r="K123" s="241"/>
      <c r="L123" s="242"/>
      <c r="M123" s="240" t="str">
        <f>TEXT($G$1+1, "[$-ko-KR]yyyy-mm-dd(ddd) ") &amp; "오전 00:00"</f>
        <v>2021-11-02(화)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38"/>
      <c r="R125" s="238"/>
      <c r="S125" s="238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38"/>
      <c r="R126" s="238"/>
      <c r="S126" s="238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43"/>
      <c r="R127" s="243"/>
      <c r="S127" s="243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43"/>
      <c r="R128" s="243"/>
      <c r="S128" s="243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43"/>
      <c r="R129" s="243"/>
      <c r="S129" s="243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43"/>
      <c r="R130" s="243"/>
      <c r="S130" s="243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43"/>
      <c r="R131" s="243"/>
      <c r="S131" s="243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43"/>
      <c r="R132" s="243"/>
      <c r="S132" s="243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52"/>
      <c r="R134" s="253"/>
      <c r="S134" s="254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55"/>
      <c r="R135" s="256"/>
      <c r="S135" s="257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58"/>
      <c r="R136" s="259"/>
      <c r="S136" s="260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43"/>
      <c r="R137" s="243"/>
      <c r="S137" s="243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38"/>
      <c r="R138" s="238"/>
      <c r="S138" s="238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38"/>
      <c r="R139" s="238"/>
      <c r="S139" s="238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57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2021-11-01(월) 오전 00:00</v>
      </c>
      <c r="C150" s="281"/>
      <c r="D150" s="240" t="str">
        <f>TEXT($G$1, "[$-ko-KR]yyyy-mm-dd(ddd) ") &amp; "오후 14:00"</f>
        <v>2021-11-01(월) 오후 14:00</v>
      </c>
      <c r="E150" s="241"/>
      <c r="F150" s="242"/>
      <c r="G150" s="240" t="str">
        <f>TEXT($G$1, "[$-ko-KR]yyyy-mm-dd(ddd) ") &amp; "오후 19:00"</f>
        <v>2021-11-01(월) 오후 19:00</v>
      </c>
      <c r="H150" s="241"/>
      <c r="I150" s="242"/>
      <c r="J150" s="240" t="str">
        <f>TEXT($G$1, "[$-ko-KR]yyyy-mm-dd(ddd) ") &amp; "오후 21:00"</f>
        <v>2021-11-01(월) 오후 21:00</v>
      </c>
      <c r="K150" s="241"/>
      <c r="L150" s="242"/>
      <c r="M150" s="240" t="str">
        <f>TEXT($G$1+1, "[$-ko-KR]yyyy-mm-dd(ddd) ") &amp; "오전 00:00"</f>
        <v>2021-11-02(화)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38"/>
      <c r="R152" s="238"/>
      <c r="S152" s="238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38"/>
      <c r="R153" s="238"/>
      <c r="S153" s="238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43"/>
      <c r="R154" s="243"/>
      <c r="S154" s="243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43"/>
      <c r="R155" s="243"/>
      <c r="S155" s="243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43"/>
      <c r="R156" s="243"/>
      <c r="S156" s="243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43"/>
      <c r="R157" s="243"/>
      <c r="S157" s="243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43"/>
      <c r="R158" s="243"/>
      <c r="S158" s="243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43"/>
      <c r="R159" s="243"/>
      <c r="S159" s="243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52"/>
      <c r="R161" s="253"/>
      <c r="S161" s="254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55"/>
      <c r="R162" s="256"/>
      <c r="S162" s="257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58"/>
      <c r="R163" s="259"/>
      <c r="S163" s="260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43"/>
      <c r="R164" s="243"/>
      <c r="S164" s="243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38"/>
      <c r="R165" s="238"/>
      <c r="S165" s="238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38"/>
      <c r="R166" s="238"/>
      <c r="S166" s="238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43"/>
      <c r="R167" s="243"/>
      <c r="S167" s="243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43"/>
      <c r="R168" s="243"/>
      <c r="S168" s="243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43"/>
      <c r="R169" s="243"/>
      <c r="S169" s="243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65"/>
      <c r="R170" s="266"/>
      <c r="S170" s="267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57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2021-11-01(월) 오전 00:00</v>
      </c>
      <c r="C177" s="281"/>
      <c r="D177" s="240" t="str">
        <f>TEXT($G$1, "[$-ko-KR]yyyy-mm-dd(ddd) ") &amp; "오후 14:00"</f>
        <v>2021-11-01(월) 오후 14:00</v>
      </c>
      <c r="E177" s="241"/>
      <c r="F177" s="242"/>
      <c r="G177" s="240" t="str">
        <f>TEXT($G$1, "[$-ko-KR]yyyy-mm-dd(ddd) ") &amp; "오후 19:00"</f>
        <v>2021-11-01(월) 오후 19:00</v>
      </c>
      <c r="H177" s="241"/>
      <c r="I177" s="242"/>
      <c r="J177" s="240" t="str">
        <f>TEXT($G$1, "[$-ko-KR]yyyy-mm-dd(ddd) ") &amp; "오후 21:00"</f>
        <v>2021-11-01(월) 오후 21:00</v>
      </c>
      <c r="K177" s="241"/>
      <c r="L177" s="242"/>
      <c r="M177" s="240" t="str">
        <f>TEXT($G$1+1, "[$-ko-KR]yyyy-mm-dd(ddd) ") &amp; "오전 00:00"</f>
        <v>2021-11-02(화)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38"/>
      <c r="R179" s="238"/>
      <c r="S179" s="238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38"/>
      <c r="R180" s="238"/>
      <c r="S180" s="238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43"/>
      <c r="R181" s="243"/>
      <c r="S181" s="243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43"/>
      <c r="R182" s="243"/>
      <c r="S182" s="243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43"/>
      <c r="R183" s="243"/>
      <c r="S183" s="243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43"/>
      <c r="R184" s="243"/>
      <c r="S184" s="243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43"/>
      <c r="R185" s="243"/>
      <c r="S185" s="243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43"/>
      <c r="R186" s="243"/>
      <c r="S186" s="243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52"/>
      <c r="R188" s="253"/>
      <c r="S188" s="254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55"/>
      <c r="R189" s="256"/>
      <c r="S189" s="257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58"/>
      <c r="R190" s="259"/>
      <c r="S190" s="260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43"/>
      <c r="R191" s="243"/>
      <c r="S191" s="243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38"/>
      <c r="R192" s="238"/>
      <c r="S192" s="238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38"/>
      <c r="R193" s="238"/>
      <c r="S193" s="238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43"/>
      <c r="R194" s="243"/>
      <c r="S194" s="243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43"/>
      <c r="R195" s="243"/>
      <c r="S195" s="243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43"/>
      <c r="R196" s="243"/>
      <c r="S196" s="243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65"/>
      <c r="R197" s="266"/>
      <c r="S197" s="267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44502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73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2021-11-02(화) 오전 00:00</v>
      </c>
      <c r="C15" s="284"/>
      <c r="D15" s="240" t="str">
        <f>TEXT($G$1, "[$-ko-KR]yyyy-mm-dd(ddd) ") &amp; "오후 14:00"</f>
        <v>2021-11-02(화) 오후 14:00</v>
      </c>
      <c r="E15" s="241"/>
      <c r="F15" s="242"/>
      <c r="G15" s="240" t="str">
        <f>TEXT($G$1, "[$-ko-KR]yyyy-mm-dd(ddd) ") &amp; "오후 19:00"</f>
        <v>2021-11-02(화) 오후 19:00</v>
      </c>
      <c r="H15" s="241"/>
      <c r="I15" s="242"/>
      <c r="J15" s="240" t="str">
        <f>TEXT($G$1, "[$-ko-KR]yyyy-mm-dd(ddd) ") &amp; "오후 21:00"</f>
        <v>2021-11-02(화) 오후 21:00</v>
      </c>
      <c r="K15" s="241"/>
      <c r="L15" s="242"/>
      <c r="M15" s="240" t="str">
        <f>TEXT($G$1+1, "[$-ko-KR]yyyy-mm-dd(ddd) ") &amp; "오전 00:00"</f>
        <v>2021-11-03(수)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73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2021-11-02(화) 오전 00:00</v>
      </c>
      <c r="C42" s="281"/>
      <c r="D42" s="240" t="str">
        <f>TEXT($G$1, "[$-ko-KR]yyyy-mm-dd(ddd) ") &amp; "오후 14:00"</f>
        <v>2021-11-02(화) 오후 14:00</v>
      </c>
      <c r="E42" s="241"/>
      <c r="F42" s="242"/>
      <c r="G42" s="240" t="str">
        <f>TEXT($G$1, "[$-ko-KR]yyyy-mm-dd(ddd) ") &amp; "오후 19:00"</f>
        <v>2021-11-02(화) 오후 19:00</v>
      </c>
      <c r="H42" s="241"/>
      <c r="I42" s="242"/>
      <c r="J42" s="240" t="str">
        <f>TEXT($G$1, "[$-ko-KR]yyyy-mm-dd(ddd) ") &amp; "오후 21:00"</f>
        <v>2021-11-02(화) 오후 21:00</v>
      </c>
      <c r="K42" s="241"/>
      <c r="L42" s="242"/>
      <c r="M42" s="240" t="str">
        <f>TEXT($G$1+1, "[$-ko-KR]yyyy-mm-dd(ddd) ") &amp; "오전 00:00"</f>
        <v>2021-11-03(수)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38"/>
      <c r="R44" s="238"/>
      <c r="S44" s="238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38"/>
      <c r="R45" s="238"/>
      <c r="S45" s="238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43"/>
      <c r="R46" s="243"/>
      <c r="S46" s="243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43"/>
      <c r="R47" s="243"/>
      <c r="S47" s="243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43"/>
      <c r="R48" s="243"/>
      <c r="S48" s="243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43"/>
      <c r="R49" s="243"/>
      <c r="S49" s="243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43"/>
      <c r="R50" s="243"/>
      <c r="S50" s="243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43"/>
      <c r="R51" s="243"/>
      <c r="S51" s="243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52"/>
      <c r="R53" s="253"/>
      <c r="S53" s="254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55"/>
      <c r="R54" s="256"/>
      <c r="S54" s="257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58"/>
      <c r="R55" s="259"/>
      <c r="S55" s="260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43"/>
      <c r="R56" s="243"/>
      <c r="S56" s="243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38"/>
      <c r="R57" s="238"/>
      <c r="S57" s="238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38"/>
      <c r="R58" s="238"/>
      <c r="S58" s="238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43"/>
      <c r="R59" s="243"/>
      <c r="S59" s="243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73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2021-11-02(화) 오전 00:00</v>
      </c>
      <c r="C69" s="281"/>
      <c r="D69" s="240" t="str">
        <f>TEXT($G$1, "[$-ko-KR]yyyy-mm-dd(ddd) ") &amp; "오후 14:00"</f>
        <v>2021-11-02(화) 오후 14:00</v>
      </c>
      <c r="E69" s="241"/>
      <c r="F69" s="242"/>
      <c r="G69" s="240" t="str">
        <f>TEXT($G$1, "[$-ko-KR]yyyy-mm-dd(ddd) ") &amp; "오후 19:00"</f>
        <v>2021-11-02(화) 오후 19:00</v>
      </c>
      <c r="H69" s="241"/>
      <c r="I69" s="242"/>
      <c r="J69" s="240" t="str">
        <f>TEXT($G$1, "[$-ko-KR]yyyy-mm-dd(ddd) ") &amp; "오후 21:00"</f>
        <v>2021-11-02(화) 오후 21:00</v>
      </c>
      <c r="K69" s="241"/>
      <c r="L69" s="242"/>
      <c r="M69" s="240" t="str">
        <f>TEXT($G$1+1, "[$-ko-KR]yyyy-mm-dd(ddd) ") &amp; "오전 00:00"</f>
        <v>2021-11-03(수)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38"/>
      <c r="R71" s="238"/>
      <c r="S71" s="238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38"/>
      <c r="R72" s="238"/>
      <c r="S72" s="238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43"/>
      <c r="R73" s="243"/>
      <c r="S73" s="243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43"/>
      <c r="R74" s="243"/>
      <c r="S74" s="243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43"/>
      <c r="R75" s="243"/>
      <c r="S75" s="243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43"/>
      <c r="R76" s="243"/>
      <c r="S76" s="243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43"/>
      <c r="R77" s="243"/>
      <c r="S77" s="243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43"/>
      <c r="R78" s="243"/>
      <c r="S78" s="243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52"/>
      <c r="R80" s="253"/>
      <c r="S80" s="254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55"/>
      <c r="R81" s="256"/>
      <c r="S81" s="257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58"/>
      <c r="R82" s="259"/>
      <c r="S82" s="260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43"/>
      <c r="R83" s="243"/>
      <c r="S83" s="243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38"/>
      <c r="R84" s="238"/>
      <c r="S84" s="238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38"/>
      <c r="R85" s="238"/>
      <c r="S85" s="238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43"/>
      <c r="R86" s="243"/>
      <c r="S86" s="243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43"/>
      <c r="R87" s="243"/>
      <c r="S87" s="243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43"/>
      <c r="R88" s="243"/>
      <c r="S88" s="243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65"/>
      <c r="R89" s="266"/>
      <c r="S89" s="267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73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2021-11-02(화) 오전 00:00</v>
      </c>
      <c r="C96" s="281"/>
      <c r="D96" s="240" t="str">
        <f>TEXT($G$1, "[$-ko-KR]yyyy-mm-dd(ddd) ") &amp; "오후 14:00"</f>
        <v>2021-11-02(화) 오후 14:00</v>
      </c>
      <c r="E96" s="241"/>
      <c r="F96" s="242"/>
      <c r="G96" s="240" t="str">
        <f>TEXT($G$1, "[$-ko-KR]yyyy-mm-dd(ddd) ") &amp; "오후 19:00"</f>
        <v>2021-11-02(화) 오후 19:00</v>
      </c>
      <c r="H96" s="241"/>
      <c r="I96" s="242"/>
      <c r="J96" s="240" t="str">
        <f>TEXT($G$1, "[$-ko-KR]yyyy-mm-dd(ddd) ") &amp; "오후 21:00"</f>
        <v>2021-11-02(화) 오후 21:00</v>
      </c>
      <c r="K96" s="241"/>
      <c r="L96" s="242"/>
      <c r="M96" s="240" t="str">
        <f>TEXT($G$1+1, "[$-ko-KR]yyyy-mm-dd(ddd) ") &amp; "오전 00:00"</f>
        <v>2021-11-03(수)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38"/>
      <c r="R98" s="238"/>
      <c r="S98" s="238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38"/>
      <c r="R99" s="238"/>
      <c r="S99" s="238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43"/>
      <c r="R100" s="243"/>
      <c r="S100" s="243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43"/>
      <c r="R101" s="243"/>
      <c r="S101" s="243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43"/>
      <c r="R102" s="243"/>
      <c r="S102" s="243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43"/>
      <c r="R103" s="243"/>
      <c r="S103" s="243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43"/>
      <c r="R104" s="243"/>
      <c r="S104" s="243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43"/>
      <c r="R105" s="243"/>
      <c r="S105" s="243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52"/>
      <c r="R107" s="253"/>
      <c r="S107" s="254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55"/>
      <c r="R108" s="256"/>
      <c r="S108" s="257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58"/>
      <c r="R109" s="259"/>
      <c r="S109" s="260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43"/>
      <c r="R110" s="243"/>
      <c r="S110" s="243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38"/>
      <c r="R111" s="238"/>
      <c r="S111" s="238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38"/>
      <c r="R112" s="238"/>
      <c r="S112" s="238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43"/>
      <c r="R113" s="243"/>
      <c r="S113" s="243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43"/>
      <c r="R114" s="243"/>
      <c r="S114" s="243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43"/>
      <c r="R115" s="243"/>
      <c r="S115" s="243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65"/>
      <c r="R116" s="266"/>
      <c r="S116" s="267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73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2021-11-02(화) 오전 00:00</v>
      </c>
      <c r="C123" s="281"/>
      <c r="D123" s="240" t="str">
        <f>TEXT($G$1, "[$-ko-KR]yyyy-mm-dd(ddd) ") &amp; "오후 14:00"</f>
        <v>2021-11-02(화) 오후 14:00</v>
      </c>
      <c r="E123" s="241"/>
      <c r="F123" s="242"/>
      <c r="G123" s="240" t="str">
        <f>TEXT($G$1, "[$-ko-KR]yyyy-mm-dd(ddd) ") &amp; "오후 19:00"</f>
        <v>2021-11-02(화) 오후 19:00</v>
      </c>
      <c r="H123" s="241"/>
      <c r="I123" s="242"/>
      <c r="J123" s="240" t="str">
        <f>TEXT($G$1, "[$-ko-KR]yyyy-mm-dd(ddd) ") &amp; "오후 21:00"</f>
        <v>2021-11-02(화) 오후 21:00</v>
      </c>
      <c r="K123" s="241"/>
      <c r="L123" s="242"/>
      <c r="M123" s="240" t="str">
        <f>TEXT($G$1+1, "[$-ko-KR]yyyy-mm-dd(ddd) ") &amp; "오전 00:00"</f>
        <v>2021-11-03(수)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38"/>
      <c r="R125" s="238"/>
      <c r="S125" s="238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38"/>
      <c r="R126" s="238"/>
      <c r="S126" s="238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43"/>
      <c r="R127" s="243"/>
      <c r="S127" s="243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43"/>
      <c r="R128" s="243"/>
      <c r="S128" s="243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43"/>
      <c r="R129" s="243"/>
      <c r="S129" s="243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43"/>
      <c r="R130" s="243"/>
      <c r="S130" s="243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43"/>
      <c r="R131" s="243"/>
      <c r="S131" s="243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43"/>
      <c r="R132" s="243"/>
      <c r="S132" s="243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52"/>
      <c r="R134" s="253"/>
      <c r="S134" s="254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55"/>
      <c r="R135" s="256"/>
      <c r="S135" s="257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58"/>
      <c r="R136" s="259"/>
      <c r="S136" s="260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43"/>
      <c r="R137" s="243"/>
      <c r="S137" s="243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38"/>
      <c r="R138" s="238"/>
      <c r="S138" s="238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38"/>
      <c r="R139" s="238"/>
      <c r="S139" s="238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43"/>
      <c r="R140" s="243"/>
      <c r="S140" s="243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73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2021-11-02(화) 오전 00:00</v>
      </c>
      <c r="C150" s="281"/>
      <c r="D150" s="240" t="str">
        <f>TEXT($G$1, "[$-ko-KR]yyyy-mm-dd(ddd) ") &amp; "오후 14:00"</f>
        <v>2021-11-02(화) 오후 14:00</v>
      </c>
      <c r="E150" s="241"/>
      <c r="F150" s="242"/>
      <c r="G150" s="240" t="str">
        <f>TEXT($G$1, "[$-ko-KR]yyyy-mm-dd(ddd) ") &amp; "오후 19:00"</f>
        <v>2021-11-02(화) 오후 19:00</v>
      </c>
      <c r="H150" s="241"/>
      <c r="I150" s="242"/>
      <c r="J150" s="240" t="str">
        <f>TEXT($G$1, "[$-ko-KR]yyyy-mm-dd(ddd) ") &amp; "오후 21:00"</f>
        <v>2021-11-02(화) 오후 21:00</v>
      </c>
      <c r="K150" s="241"/>
      <c r="L150" s="242"/>
      <c r="M150" s="240" t="str">
        <f>TEXT($G$1+1, "[$-ko-KR]yyyy-mm-dd(ddd) ") &amp; "오전 00:00"</f>
        <v>2021-11-03(수)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38"/>
      <c r="R152" s="238"/>
      <c r="S152" s="238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38"/>
      <c r="R153" s="238"/>
      <c r="S153" s="238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43"/>
      <c r="R154" s="243"/>
      <c r="S154" s="243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43"/>
      <c r="R155" s="243"/>
      <c r="S155" s="243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43"/>
      <c r="R156" s="243"/>
      <c r="S156" s="243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43"/>
      <c r="R157" s="243"/>
      <c r="S157" s="243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43"/>
      <c r="R158" s="243"/>
      <c r="S158" s="243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43"/>
      <c r="R159" s="243"/>
      <c r="S159" s="243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52"/>
      <c r="R161" s="253"/>
      <c r="S161" s="254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55"/>
      <c r="R162" s="256"/>
      <c r="S162" s="257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58"/>
      <c r="R163" s="259"/>
      <c r="S163" s="260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43"/>
      <c r="R164" s="243"/>
      <c r="S164" s="243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38"/>
      <c r="R165" s="238"/>
      <c r="S165" s="238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38"/>
      <c r="R166" s="238"/>
      <c r="S166" s="238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43"/>
      <c r="R167" s="243"/>
      <c r="S167" s="243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43"/>
      <c r="R168" s="243"/>
      <c r="S168" s="243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43"/>
      <c r="R169" s="243"/>
      <c r="S169" s="243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65"/>
      <c r="R170" s="266"/>
      <c r="S170" s="267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73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2021-11-02(화) 오전 00:00</v>
      </c>
      <c r="C177" s="281"/>
      <c r="D177" s="240" t="str">
        <f>TEXT($G$1, "[$-ko-KR]yyyy-mm-dd(ddd) ") &amp; "오후 14:00"</f>
        <v>2021-11-02(화) 오후 14:00</v>
      </c>
      <c r="E177" s="241"/>
      <c r="F177" s="242"/>
      <c r="G177" s="240" t="str">
        <f>TEXT($G$1, "[$-ko-KR]yyyy-mm-dd(ddd) ") &amp; "오후 19:00"</f>
        <v>2021-11-02(화) 오후 19:00</v>
      </c>
      <c r="H177" s="241"/>
      <c r="I177" s="242"/>
      <c r="J177" s="240" t="str">
        <f>TEXT($G$1, "[$-ko-KR]yyyy-mm-dd(ddd) ") &amp; "오후 21:00"</f>
        <v>2021-11-02(화) 오후 21:00</v>
      </c>
      <c r="K177" s="241"/>
      <c r="L177" s="242"/>
      <c r="M177" s="240" t="str">
        <f>TEXT($G$1+1, "[$-ko-KR]yyyy-mm-dd(ddd) ") &amp; "오전 00:00"</f>
        <v>2021-11-03(수)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38"/>
      <c r="R179" s="238"/>
      <c r="S179" s="238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38"/>
      <c r="R180" s="238"/>
      <c r="S180" s="238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43"/>
      <c r="R181" s="243"/>
      <c r="S181" s="243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43"/>
      <c r="R182" s="243"/>
      <c r="S182" s="243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43"/>
      <c r="R183" s="243"/>
      <c r="S183" s="243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43"/>
      <c r="R184" s="243"/>
      <c r="S184" s="243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43"/>
      <c r="R185" s="243"/>
      <c r="S185" s="243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43"/>
      <c r="R186" s="243"/>
      <c r="S186" s="243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52"/>
      <c r="R188" s="253"/>
      <c r="S188" s="254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55"/>
      <c r="R189" s="256"/>
      <c r="S189" s="257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58"/>
      <c r="R190" s="259"/>
      <c r="S190" s="260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43"/>
      <c r="R191" s="243"/>
      <c r="S191" s="243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38"/>
      <c r="R192" s="238"/>
      <c r="S192" s="238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38"/>
      <c r="R193" s="238"/>
      <c r="S193" s="238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43"/>
      <c r="R194" s="243"/>
      <c r="S194" s="243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43"/>
      <c r="R195" s="243"/>
      <c r="S195" s="243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43"/>
      <c r="R196" s="243"/>
      <c r="S196" s="243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65"/>
      <c r="R197" s="266"/>
      <c r="S197" s="267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44503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77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2021-11-03(수) 오전 00:00</v>
      </c>
      <c r="C15" s="284"/>
      <c r="D15" s="240" t="str">
        <f>TEXT($G$1, "[$-ko-KR]yyyy-mm-dd(ddd) ") &amp; "오후 14:00"</f>
        <v>2021-11-03(수) 오후 14:00</v>
      </c>
      <c r="E15" s="241"/>
      <c r="F15" s="242"/>
      <c r="G15" s="240" t="str">
        <f>TEXT($G$1, "[$-ko-KR]yyyy-mm-dd(ddd) ") &amp; "오후 19:00"</f>
        <v>2021-11-03(수) 오후 19:00</v>
      </c>
      <c r="H15" s="241"/>
      <c r="I15" s="242"/>
      <c r="J15" s="240" t="str">
        <f>TEXT($G$1, "[$-ko-KR]yyyy-mm-dd(ddd) ") &amp; "오후 21:00"</f>
        <v>2021-11-03(수) 오후 21:00</v>
      </c>
      <c r="K15" s="241"/>
      <c r="L15" s="242"/>
      <c r="M15" s="240" t="str">
        <f>TEXT($G$1+1, "[$-ko-KR]yyyy-mm-dd(ddd) ") &amp; "오전 00:00"</f>
        <v>2021-11-04(목)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77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2021-11-03(수) 오전 00:00</v>
      </c>
      <c r="C42" s="281"/>
      <c r="D42" s="240" t="str">
        <f>TEXT($G$1, "[$-ko-KR]yyyy-mm-dd(ddd) ") &amp; "오후 14:00"</f>
        <v>2021-11-03(수) 오후 14:00</v>
      </c>
      <c r="E42" s="241"/>
      <c r="F42" s="242"/>
      <c r="G42" s="240" t="str">
        <f>TEXT($G$1, "[$-ko-KR]yyyy-mm-dd(ddd) ") &amp; "오후 19:00"</f>
        <v>2021-11-03(수) 오후 19:00</v>
      </c>
      <c r="H42" s="241"/>
      <c r="I42" s="242"/>
      <c r="J42" s="240" t="str">
        <f>TEXT($G$1, "[$-ko-KR]yyyy-mm-dd(ddd) ") &amp; "오후 21:00"</f>
        <v>2021-11-03(수) 오후 21:00</v>
      </c>
      <c r="K42" s="241"/>
      <c r="L42" s="242"/>
      <c r="M42" s="240" t="str">
        <f>TEXT($G$1+1, "[$-ko-KR]yyyy-mm-dd(ddd) ") &amp; "오전 00:00"</f>
        <v>2021-11-04(목)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38"/>
      <c r="R44" s="238"/>
      <c r="S44" s="238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8"/>
      <c r="R45" s="238"/>
      <c r="S45" s="238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43"/>
      <c r="R46" s="243"/>
      <c r="S46" s="243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43"/>
      <c r="R47" s="243"/>
      <c r="S47" s="243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43"/>
      <c r="R48" s="243"/>
      <c r="S48" s="243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43"/>
      <c r="R49" s="243"/>
      <c r="S49" s="243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43"/>
      <c r="R50" s="243"/>
      <c r="S50" s="243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43"/>
      <c r="R51" s="243"/>
      <c r="S51" s="243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52"/>
      <c r="R53" s="253"/>
      <c r="S53" s="254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55"/>
      <c r="R54" s="256"/>
      <c r="S54" s="257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58"/>
      <c r="R55" s="259"/>
      <c r="S55" s="260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43"/>
      <c r="R56" s="243"/>
      <c r="S56" s="243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38"/>
      <c r="R57" s="238"/>
      <c r="S57" s="238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38"/>
      <c r="R58" s="238"/>
      <c r="S58" s="238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77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2021-11-03(수) 오전 00:00</v>
      </c>
      <c r="C69" s="281"/>
      <c r="D69" s="240" t="str">
        <f>TEXT($G$1, "[$-ko-KR]yyyy-mm-dd(ddd) ") &amp; "오후 14:00"</f>
        <v>2021-11-03(수) 오후 14:00</v>
      </c>
      <c r="E69" s="241"/>
      <c r="F69" s="242"/>
      <c r="G69" s="240" t="str">
        <f>TEXT($G$1, "[$-ko-KR]yyyy-mm-dd(ddd) ") &amp; "오후 19:00"</f>
        <v>2021-11-03(수) 오후 19:00</v>
      </c>
      <c r="H69" s="241"/>
      <c r="I69" s="242"/>
      <c r="J69" s="240" t="str">
        <f>TEXT($G$1, "[$-ko-KR]yyyy-mm-dd(ddd) ") &amp; "오후 21:00"</f>
        <v>2021-11-03(수) 오후 21:00</v>
      </c>
      <c r="K69" s="241"/>
      <c r="L69" s="242"/>
      <c r="M69" s="240" t="str">
        <f>TEXT($G$1+1, "[$-ko-KR]yyyy-mm-dd(ddd) ") &amp; "오전 00:00"</f>
        <v>2021-11-04(목)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38"/>
      <c r="R71" s="238"/>
      <c r="S71" s="238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38"/>
      <c r="R72" s="238"/>
      <c r="S72" s="238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43"/>
      <c r="R73" s="243"/>
      <c r="S73" s="243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43"/>
      <c r="R74" s="243"/>
      <c r="S74" s="243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43"/>
      <c r="R75" s="243"/>
      <c r="S75" s="243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43"/>
      <c r="R76" s="243"/>
      <c r="S76" s="243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43"/>
      <c r="R77" s="243"/>
      <c r="S77" s="243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43"/>
      <c r="R78" s="243"/>
      <c r="S78" s="243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52"/>
      <c r="R80" s="253"/>
      <c r="S80" s="254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55"/>
      <c r="R81" s="256"/>
      <c r="S81" s="257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58"/>
      <c r="R82" s="259"/>
      <c r="S82" s="260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43"/>
      <c r="R83" s="243"/>
      <c r="S83" s="243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38"/>
      <c r="R84" s="238"/>
      <c r="S84" s="238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38"/>
      <c r="R85" s="238"/>
      <c r="S85" s="238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43"/>
      <c r="R86" s="243"/>
      <c r="S86" s="243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43"/>
      <c r="R87" s="243"/>
      <c r="S87" s="243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43"/>
      <c r="R88" s="243"/>
      <c r="S88" s="243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65"/>
      <c r="R89" s="266"/>
      <c r="S89" s="267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77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2021-11-03(수) 오전 00:00</v>
      </c>
      <c r="C96" s="281"/>
      <c r="D96" s="240" t="str">
        <f>TEXT($G$1, "[$-ko-KR]yyyy-mm-dd(ddd) ") &amp; "오후 14:00"</f>
        <v>2021-11-03(수) 오후 14:00</v>
      </c>
      <c r="E96" s="241"/>
      <c r="F96" s="242"/>
      <c r="G96" s="240" t="str">
        <f>TEXT($G$1, "[$-ko-KR]yyyy-mm-dd(ddd) ") &amp; "오후 19:00"</f>
        <v>2021-11-03(수) 오후 19:00</v>
      </c>
      <c r="H96" s="241"/>
      <c r="I96" s="242"/>
      <c r="J96" s="240" t="str">
        <f>TEXT($G$1, "[$-ko-KR]yyyy-mm-dd(ddd) ") &amp; "오후 21:00"</f>
        <v>2021-11-03(수) 오후 21:00</v>
      </c>
      <c r="K96" s="241"/>
      <c r="L96" s="242"/>
      <c r="M96" s="240" t="str">
        <f>TEXT($G$1+1, "[$-ko-KR]yyyy-mm-dd(ddd) ") &amp; "오전 00:00"</f>
        <v>2021-11-04(목)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38"/>
      <c r="R98" s="238"/>
      <c r="S98" s="238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38"/>
      <c r="R99" s="238"/>
      <c r="S99" s="238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43"/>
      <c r="R100" s="243"/>
      <c r="S100" s="243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43"/>
      <c r="R101" s="243"/>
      <c r="S101" s="243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43"/>
      <c r="R102" s="243"/>
      <c r="S102" s="243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43"/>
      <c r="R103" s="243"/>
      <c r="S103" s="243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43"/>
      <c r="R104" s="243"/>
      <c r="S104" s="243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43"/>
      <c r="R105" s="243"/>
      <c r="S105" s="243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52"/>
      <c r="R107" s="253"/>
      <c r="S107" s="254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55"/>
      <c r="R108" s="256"/>
      <c r="S108" s="257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58"/>
      <c r="R109" s="259"/>
      <c r="S109" s="260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43"/>
      <c r="R110" s="243"/>
      <c r="S110" s="243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38"/>
      <c r="R111" s="238"/>
      <c r="S111" s="238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38"/>
      <c r="R112" s="238"/>
      <c r="S112" s="238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43"/>
      <c r="R113" s="243"/>
      <c r="S113" s="243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43"/>
      <c r="R114" s="243"/>
      <c r="S114" s="243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43"/>
      <c r="R115" s="243"/>
      <c r="S115" s="243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65"/>
      <c r="R116" s="266"/>
      <c r="S116" s="267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77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2021-11-03(수) 오전 00:00</v>
      </c>
      <c r="C123" s="281"/>
      <c r="D123" s="240" t="str">
        <f>TEXT($G$1, "[$-ko-KR]yyyy-mm-dd(ddd) ") &amp; "오후 14:00"</f>
        <v>2021-11-03(수) 오후 14:00</v>
      </c>
      <c r="E123" s="241"/>
      <c r="F123" s="242"/>
      <c r="G123" s="240" t="str">
        <f>TEXT($G$1, "[$-ko-KR]yyyy-mm-dd(ddd) ") &amp; "오후 19:00"</f>
        <v>2021-11-03(수) 오후 19:00</v>
      </c>
      <c r="H123" s="241"/>
      <c r="I123" s="242"/>
      <c r="J123" s="240" t="str">
        <f>TEXT($G$1, "[$-ko-KR]yyyy-mm-dd(ddd) ") &amp; "오후 21:00"</f>
        <v>2021-11-03(수) 오후 21:00</v>
      </c>
      <c r="K123" s="241"/>
      <c r="L123" s="242"/>
      <c r="M123" s="240" t="str">
        <f>TEXT($G$1+1, "[$-ko-KR]yyyy-mm-dd(ddd) ") &amp; "오전 00:00"</f>
        <v>2021-11-04(목)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38"/>
      <c r="R125" s="238"/>
      <c r="S125" s="238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8"/>
      <c r="R126" s="238"/>
      <c r="S126" s="238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43"/>
      <c r="R127" s="243"/>
      <c r="S127" s="243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43"/>
      <c r="R128" s="243"/>
      <c r="S128" s="243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43"/>
      <c r="R129" s="243"/>
      <c r="S129" s="243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43"/>
      <c r="R130" s="243"/>
      <c r="S130" s="243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43"/>
      <c r="R131" s="243"/>
      <c r="S131" s="243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43"/>
      <c r="R132" s="243"/>
      <c r="S132" s="243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52"/>
      <c r="R134" s="253"/>
      <c r="S134" s="254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55"/>
      <c r="R135" s="256"/>
      <c r="S135" s="257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58"/>
      <c r="R136" s="259"/>
      <c r="S136" s="260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43"/>
      <c r="R137" s="243"/>
      <c r="S137" s="243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38"/>
      <c r="R138" s="238"/>
      <c r="S138" s="238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38"/>
      <c r="R139" s="238"/>
      <c r="S139" s="238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77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2021-11-03(수) 오전 00:00</v>
      </c>
      <c r="C150" s="281"/>
      <c r="D150" s="240" t="str">
        <f>TEXT($G$1, "[$-ko-KR]yyyy-mm-dd(ddd) ") &amp; "오후 14:00"</f>
        <v>2021-11-03(수) 오후 14:00</v>
      </c>
      <c r="E150" s="241"/>
      <c r="F150" s="242"/>
      <c r="G150" s="240" t="str">
        <f>TEXT($G$1, "[$-ko-KR]yyyy-mm-dd(ddd) ") &amp; "오후 19:00"</f>
        <v>2021-11-03(수) 오후 19:00</v>
      </c>
      <c r="H150" s="241"/>
      <c r="I150" s="242"/>
      <c r="J150" s="240" t="str">
        <f>TEXT($G$1, "[$-ko-KR]yyyy-mm-dd(ddd) ") &amp; "오후 21:00"</f>
        <v>2021-11-03(수) 오후 21:00</v>
      </c>
      <c r="K150" s="241"/>
      <c r="L150" s="242"/>
      <c r="M150" s="240" t="str">
        <f>TEXT($G$1+1, "[$-ko-KR]yyyy-mm-dd(ddd) ") &amp; "오전 00:00"</f>
        <v>2021-11-04(목)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38"/>
      <c r="R152" s="238"/>
      <c r="S152" s="238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38"/>
      <c r="R153" s="238"/>
      <c r="S153" s="238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43"/>
      <c r="R154" s="243"/>
      <c r="S154" s="243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43"/>
      <c r="R155" s="243"/>
      <c r="S155" s="243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43"/>
      <c r="R156" s="243"/>
      <c r="S156" s="243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43"/>
      <c r="R157" s="243"/>
      <c r="S157" s="243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43"/>
      <c r="R158" s="243"/>
      <c r="S158" s="243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43"/>
      <c r="R159" s="243"/>
      <c r="S159" s="243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52"/>
      <c r="R161" s="253"/>
      <c r="S161" s="254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55"/>
      <c r="R162" s="256"/>
      <c r="S162" s="257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58"/>
      <c r="R163" s="259"/>
      <c r="S163" s="260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43"/>
      <c r="R164" s="243"/>
      <c r="S164" s="243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38"/>
      <c r="R165" s="238"/>
      <c r="S165" s="238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38"/>
      <c r="R166" s="238"/>
      <c r="S166" s="238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43"/>
      <c r="R167" s="243"/>
      <c r="S167" s="243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43"/>
      <c r="R168" s="243"/>
      <c r="S168" s="243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43"/>
      <c r="R169" s="243"/>
      <c r="S169" s="243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65"/>
      <c r="R170" s="266"/>
      <c r="S170" s="267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77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2021-11-03(수) 오전 00:00</v>
      </c>
      <c r="C177" s="281"/>
      <c r="D177" s="240" t="str">
        <f>TEXT($G$1, "[$-ko-KR]yyyy-mm-dd(ddd) ") &amp; "오후 14:00"</f>
        <v>2021-11-03(수) 오후 14:00</v>
      </c>
      <c r="E177" s="241"/>
      <c r="F177" s="242"/>
      <c r="G177" s="240" t="str">
        <f>TEXT($G$1, "[$-ko-KR]yyyy-mm-dd(ddd) ") &amp; "오후 19:00"</f>
        <v>2021-11-03(수) 오후 19:00</v>
      </c>
      <c r="H177" s="241"/>
      <c r="I177" s="242"/>
      <c r="J177" s="240" t="str">
        <f>TEXT($G$1, "[$-ko-KR]yyyy-mm-dd(ddd) ") &amp; "오후 21:00"</f>
        <v>2021-11-03(수) 오후 21:00</v>
      </c>
      <c r="K177" s="241"/>
      <c r="L177" s="242"/>
      <c r="M177" s="240" t="str">
        <f>TEXT($G$1+1, "[$-ko-KR]yyyy-mm-dd(ddd) ") &amp; "오전 00:00"</f>
        <v>2021-11-04(목)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38"/>
      <c r="R179" s="238"/>
      <c r="S179" s="238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38"/>
      <c r="R180" s="238"/>
      <c r="S180" s="238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43"/>
      <c r="R181" s="243"/>
      <c r="S181" s="243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43"/>
      <c r="R182" s="243"/>
      <c r="S182" s="243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43"/>
      <c r="R183" s="243"/>
      <c r="S183" s="243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43"/>
      <c r="R184" s="243"/>
      <c r="S184" s="243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43"/>
      <c r="R185" s="243"/>
      <c r="S185" s="243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43"/>
      <c r="R186" s="243"/>
      <c r="S186" s="243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52"/>
      <c r="R188" s="253"/>
      <c r="S188" s="254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55"/>
      <c r="R189" s="256"/>
      <c r="S189" s="257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58"/>
      <c r="R190" s="259"/>
      <c r="S190" s="260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43"/>
      <c r="R191" s="243"/>
      <c r="S191" s="243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38"/>
      <c r="R192" s="238"/>
      <c r="S192" s="238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38"/>
      <c r="R193" s="238"/>
      <c r="S193" s="238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43"/>
      <c r="R194" s="243"/>
      <c r="S194" s="243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43"/>
      <c r="R195" s="243"/>
      <c r="S195" s="243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43"/>
      <c r="R196" s="243"/>
      <c r="S196" s="243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65"/>
      <c r="R197" s="266"/>
      <c r="S197" s="267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44504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81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2021-11-04(목) 오전 00:00</v>
      </c>
      <c r="C15" s="284"/>
      <c r="D15" s="240" t="str">
        <f>TEXT($G$1, "[$-ko-KR]yyyy-mm-dd(ddd) ") &amp; "오후 14:00"</f>
        <v>2021-11-04(목) 오후 14:00</v>
      </c>
      <c r="E15" s="241"/>
      <c r="F15" s="242"/>
      <c r="G15" s="240" t="str">
        <f>TEXT($G$1, "[$-ko-KR]yyyy-mm-dd(ddd) ") &amp; "오후 19:00"</f>
        <v>2021-11-04(목) 오후 19:00</v>
      </c>
      <c r="H15" s="241"/>
      <c r="I15" s="242"/>
      <c r="J15" s="240" t="str">
        <f>TEXT($G$1, "[$-ko-KR]yyyy-mm-dd(ddd) ") &amp; "오후 21:00"</f>
        <v>2021-11-04(목) 오후 21:00</v>
      </c>
      <c r="K15" s="241"/>
      <c r="L15" s="242"/>
      <c r="M15" s="240" t="str">
        <f>TEXT($G$1+1, "[$-ko-KR]yyyy-mm-dd(ddd) ") &amp; "오전 00:00"</f>
        <v>2021-11-05(금)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81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2021-11-04(목) 오전 00:00</v>
      </c>
      <c r="C42" s="281"/>
      <c r="D42" s="240" t="str">
        <f>TEXT($G$1, "[$-ko-KR]yyyy-mm-dd(ddd) ") &amp; "오후 14:00"</f>
        <v>2021-11-04(목) 오후 14:00</v>
      </c>
      <c r="E42" s="241"/>
      <c r="F42" s="242"/>
      <c r="G42" s="240" t="str">
        <f>TEXT($G$1, "[$-ko-KR]yyyy-mm-dd(ddd) ") &amp; "오후 19:00"</f>
        <v>2021-11-04(목) 오후 19:00</v>
      </c>
      <c r="H42" s="241"/>
      <c r="I42" s="242"/>
      <c r="J42" s="240" t="str">
        <f>TEXT($G$1, "[$-ko-KR]yyyy-mm-dd(ddd) ") &amp; "오후 21:00"</f>
        <v>2021-11-04(목) 오후 21:00</v>
      </c>
      <c r="K42" s="241"/>
      <c r="L42" s="242"/>
      <c r="M42" s="240" t="str">
        <f>TEXT($G$1+1, "[$-ko-KR]yyyy-mm-dd(ddd) ") &amp; "오전 00:00"</f>
        <v>2021-11-05(금)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38"/>
      <c r="R44" s="238"/>
      <c r="S44" s="238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38"/>
      <c r="R45" s="238"/>
      <c r="S45" s="238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43"/>
      <c r="R46" s="243"/>
      <c r="S46" s="243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43"/>
      <c r="R47" s="243"/>
      <c r="S47" s="243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43"/>
      <c r="R48" s="243"/>
      <c r="S48" s="243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43"/>
      <c r="R49" s="243"/>
      <c r="S49" s="243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43"/>
      <c r="R50" s="243"/>
      <c r="S50" s="243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43"/>
      <c r="R51" s="243"/>
      <c r="S51" s="243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52"/>
      <c r="R53" s="253"/>
      <c r="S53" s="254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55"/>
      <c r="R54" s="256"/>
      <c r="S54" s="257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58"/>
      <c r="R55" s="259"/>
      <c r="S55" s="260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43"/>
      <c r="R56" s="243"/>
      <c r="S56" s="243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38"/>
      <c r="R57" s="238"/>
      <c r="S57" s="238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38"/>
      <c r="R58" s="238"/>
      <c r="S58" s="238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43"/>
      <c r="R59" s="243"/>
      <c r="S59" s="243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81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2021-11-04(목) 오전 00:00</v>
      </c>
      <c r="C69" s="281"/>
      <c r="D69" s="240" t="str">
        <f>TEXT($G$1, "[$-ko-KR]yyyy-mm-dd(ddd) ") &amp; "오후 14:00"</f>
        <v>2021-11-04(목) 오후 14:00</v>
      </c>
      <c r="E69" s="241"/>
      <c r="F69" s="242"/>
      <c r="G69" s="240" t="str">
        <f>TEXT($G$1, "[$-ko-KR]yyyy-mm-dd(ddd) ") &amp; "오후 19:00"</f>
        <v>2021-11-04(목) 오후 19:00</v>
      </c>
      <c r="H69" s="241"/>
      <c r="I69" s="242"/>
      <c r="J69" s="240" t="str">
        <f>TEXT($G$1, "[$-ko-KR]yyyy-mm-dd(ddd) ") &amp; "오후 21:00"</f>
        <v>2021-11-04(목) 오후 21:00</v>
      </c>
      <c r="K69" s="241"/>
      <c r="L69" s="242"/>
      <c r="M69" s="240" t="str">
        <f>TEXT($G$1+1, "[$-ko-KR]yyyy-mm-dd(ddd) ") &amp; "오전 00:00"</f>
        <v>2021-11-05(금)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38"/>
      <c r="R71" s="238"/>
      <c r="S71" s="238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38"/>
      <c r="R72" s="238"/>
      <c r="S72" s="238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43"/>
      <c r="R73" s="243"/>
      <c r="S73" s="243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43"/>
      <c r="R74" s="243"/>
      <c r="S74" s="243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43"/>
      <c r="R75" s="243"/>
      <c r="S75" s="243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43"/>
      <c r="R76" s="243"/>
      <c r="S76" s="243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43"/>
      <c r="R77" s="243"/>
      <c r="S77" s="243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43"/>
      <c r="R78" s="243"/>
      <c r="S78" s="243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52"/>
      <c r="R80" s="253"/>
      <c r="S80" s="254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55"/>
      <c r="R81" s="256"/>
      <c r="S81" s="257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58"/>
      <c r="R82" s="259"/>
      <c r="S82" s="260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43"/>
      <c r="R83" s="243"/>
      <c r="S83" s="243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38"/>
      <c r="R84" s="238"/>
      <c r="S84" s="238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38"/>
      <c r="R85" s="238"/>
      <c r="S85" s="238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43"/>
      <c r="R86" s="243"/>
      <c r="S86" s="243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43"/>
      <c r="R87" s="243"/>
      <c r="S87" s="243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43"/>
      <c r="R88" s="243"/>
      <c r="S88" s="243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65"/>
      <c r="R89" s="266"/>
      <c r="S89" s="267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81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2021-11-04(목) 오전 00:00</v>
      </c>
      <c r="C96" s="281"/>
      <c r="D96" s="240" t="str">
        <f>TEXT($G$1, "[$-ko-KR]yyyy-mm-dd(ddd) ") &amp; "오후 14:00"</f>
        <v>2021-11-04(목) 오후 14:00</v>
      </c>
      <c r="E96" s="241"/>
      <c r="F96" s="242"/>
      <c r="G96" s="240" t="str">
        <f>TEXT($G$1, "[$-ko-KR]yyyy-mm-dd(ddd) ") &amp; "오후 19:00"</f>
        <v>2021-11-04(목) 오후 19:00</v>
      </c>
      <c r="H96" s="241"/>
      <c r="I96" s="242"/>
      <c r="J96" s="240" t="str">
        <f>TEXT($G$1, "[$-ko-KR]yyyy-mm-dd(ddd) ") &amp; "오후 21:00"</f>
        <v>2021-11-04(목) 오후 21:00</v>
      </c>
      <c r="K96" s="241"/>
      <c r="L96" s="242"/>
      <c r="M96" s="240" t="str">
        <f>TEXT($G$1+1, "[$-ko-KR]yyyy-mm-dd(ddd) ") &amp; "오전 00:00"</f>
        <v>2021-11-05(금)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38"/>
      <c r="R98" s="238"/>
      <c r="S98" s="238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38"/>
      <c r="R99" s="238"/>
      <c r="S99" s="238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43"/>
      <c r="R100" s="243"/>
      <c r="S100" s="243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43"/>
      <c r="R101" s="243"/>
      <c r="S101" s="243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43"/>
      <c r="R102" s="243"/>
      <c r="S102" s="243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43"/>
      <c r="R103" s="243"/>
      <c r="S103" s="243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43"/>
      <c r="R104" s="243"/>
      <c r="S104" s="243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43"/>
      <c r="R105" s="243"/>
      <c r="S105" s="243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52"/>
      <c r="R107" s="253"/>
      <c r="S107" s="254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55"/>
      <c r="R108" s="256"/>
      <c r="S108" s="257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58"/>
      <c r="R109" s="259"/>
      <c r="S109" s="260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43"/>
      <c r="R110" s="243"/>
      <c r="S110" s="243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38"/>
      <c r="R111" s="238"/>
      <c r="S111" s="238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38"/>
      <c r="R112" s="238"/>
      <c r="S112" s="238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43"/>
      <c r="R113" s="243"/>
      <c r="S113" s="243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43"/>
      <c r="R114" s="243"/>
      <c r="S114" s="243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43"/>
      <c r="R115" s="243"/>
      <c r="S115" s="243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65"/>
      <c r="R116" s="266"/>
      <c r="S116" s="267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81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2021-11-04(목) 오전 00:00</v>
      </c>
      <c r="C123" s="281"/>
      <c r="D123" s="240" t="str">
        <f>TEXT($G$1, "[$-ko-KR]yyyy-mm-dd(ddd) ") &amp; "오후 14:00"</f>
        <v>2021-11-04(목) 오후 14:00</v>
      </c>
      <c r="E123" s="241"/>
      <c r="F123" s="242"/>
      <c r="G123" s="240" t="str">
        <f>TEXT($G$1, "[$-ko-KR]yyyy-mm-dd(ddd) ") &amp; "오후 19:00"</f>
        <v>2021-11-04(목) 오후 19:00</v>
      </c>
      <c r="H123" s="241"/>
      <c r="I123" s="242"/>
      <c r="J123" s="240" t="str">
        <f>TEXT($G$1, "[$-ko-KR]yyyy-mm-dd(ddd) ") &amp; "오후 21:00"</f>
        <v>2021-11-04(목) 오후 21:00</v>
      </c>
      <c r="K123" s="241"/>
      <c r="L123" s="242"/>
      <c r="M123" s="240" t="str">
        <f>TEXT($G$1+1, "[$-ko-KR]yyyy-mm-dd(ddd) ") &amp; "오전 00:00"</f>
        <v>2021-11-05(금)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38"/>
      <c r="R125" s="238"/>
      <c r="S125" s="238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38"/>
      <c r="R126" s="238"/>
      <c r="S126" s="238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43"/>
      <c r="R127" s="243"/>
      <c r="S127" s="243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43"/>
      <c r="R128" s="243"/>
      <c r="S128" s="243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43"/>
      <c r="R129" s="243"/>
      <c r="S129" s="243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43"/>
      <c r="R130" s="243"/>
      <c r="S130" s="243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43"/>
      <c r="R131" s="243"/>
      <c r="S131" s="243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43"/>
      <c r="R132" s="243"/>
      <c r="S132" s="243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52"/>
      <c r="R134" s="253"/>
      <c r="S134" s="254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55"/>
      <c r="R135" s="256"/>
      <c r="S135" s="257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58"/>
      <c r="R136" s="259"/>
      <c r="S136" s="260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43"/>
      <c r="R137" s="243"/>
      <c r="S137" s="243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38"/>
      <c r="R138" s="238"/>
      <c r="S138" s="238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38"/>
      <c r="R139" s="238"/>
      <c r="S139" s="238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43"/>
      <c r="R140" s="243"/>
      <c r="S140" s="243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81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2021-11-04(목) 오전 00:00</v>
      </c>
      <c r="C150" s="281"/>
      <c r="D150" s="240" t="str">
        <f>TEXT($G$1, "[$-ko-KR]yyyy-mm-dd(ddd) ") &amp; "오후 14:00"</f>
        <v>2021-11-04(목) 오후 14:00</v>
      </c>
      <c r="E150" s="241"/>
      <c r="F150" s="242"/>
      <c r="G150" s="240" t="str">
        <f>TEXT($G$1, "[$-ko-KR]yyyy-mm-dd(ddd) ") &amp; "오후 19:00"</f>
        <v>2021-11-04(목) 오후 19:00</v>
      </c>
      <c r="H150" s="241"/>
      <c r="I150" s="242"/>
      <c r="J150" s="240" t="str">
        <f>TEXT($G$1, "[$-ko-KR]yyyy-mm-dd(ddd) ") &amp; "오후 21:00"</f>
        <v>2021-11-04(목) 오후 21:00</v>
      </c>
      <c r="K150" s="241"/>
      <c r="L150" s="242"/>
      <c r="M150" s="240" t="str">
        <f>TEXT($G$1+1, "[$-ko-KR]yyyy-mm-dd(ddd) ") &amp; "오전 00:00"</f>
        <v>2021-11-05(금)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38"/>
      <c r="R152" s="238"/>
      <c r="S152" s="238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38"/>
      <c r="R153" s="238"/>
      <c r="S153" s="238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43"/>
      <c r="R154" s="243"/>
      <c r="S154" s="243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43"/>
      <c r="R155" s="243"/>
      <c r="S155" s="243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43"/>
      <c r="R156" s="243"/>
      <c r="S156" s="243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43"/>
      <c r="R157" s="243"/>
      <c r="S157" s="243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43"/>
      <c r="R158" s="243"/>
      <c r="S158" s="243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43"/>
      <c r="R159" s="243"/>
      <c r="S159" s="243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52"/>
      <c r="R161" s="253"/>
      <c r="S161" s="254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55"/>
      <c r="R162" s="256"/>
      <c r="S162" s="257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58"/>
      <c r="R163" s="259"/>
      <c r="S163" s="260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43"/>
      <c r="R164" s="243"/>
      <c r="S164" s="243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38"/>
      <c r="R165" s="238"/>
      <c r="S165" s="238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38"/>
      <c r="R166" s="238"/>
      <c r="S166" s="238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43"/>
      <c r="R167" s="243"/>
      <c r="S167" s="243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43"/>
      <c r="R168" s="243"/>
      <c r="S168" s="243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43"/>
      <c r="R169" s="243"/>
      <c r="S169" s="243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65"/>
      <c r="R170" s="266"/>
      <c r="S170" s="267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81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2021-11-04(목) 오전 00:00</v>
      </c>
      <c r="C177" s="281"/>
      <c r="D177" s="240" t="str">
        <f>TEXT($G$1, "[$-ko-KR]yyyy-mm-dd(ddd) ") &amp; "오후 14:00"</f>
        <v>2021-11-04(목) 오후 14:00</v>
      </c>
      <c r="E177" s="241"/>
      <c r="F177" s="242"/>
      <c r="G177" s="240" t="str">
        <f>TEXT($G$1, "[$-ko-KR]yyyy-mm-dd(ddd) ") &amp; "오후 19:00"</f>
        <v>2021-11-04(목) 오후 19:00</v>
      </c>
      <c r="H177" s="241"/>
      <c r="I177" s="242"/>
      <c r="J177" s="240" t="str">
        <f>TEXT($G$1, "[$-ko-KR]yyyy-mm-dd(ddd) ") &amp; "오후 21:00"</f>
        <v>2021-11-04(목) 오후 21:00</v>
      </c>
      <c r="K177" s="241"/>
      <c r="L177" s="242"/>
      <c r="M177" s="240" t="str">
        <f>TEXT($G$1+1, "[$-ko-KR]yyyy-mm-dd(ddd) ") &amp; "오전 00:00"</f>
        <v>2021-11-05(금)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38"/>
      <c r="R179" s="238"/>
      <c r="S179" s="238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38"/>
      <c r="R180" s="238"/>
      <c r="S180" s="238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43"/>
      <c r="R181" s="243"/>
      <c r="S181" s="243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43"/>
      <c r="R182" s="243"/>
      <c r="S182" s="243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43"/>
      <c r="R183" s="243"/>
      <c r="S183" s="243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43"/>
      <c r="R184" s="243"/>
      <c r="S184" s="243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43"/>
      <c r="R185" s="243"/>
      <c r="S185" s="243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43"/>
      <c r="R186" s="243"/>
      <c r="S186" s="243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52"/>
      <c r="R188" s="253"/>
      <c r="S188" s="254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55"/>
      <c r="R189" s="256"/>
      <c r="S189" s="257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58"/>
      <c r="R190" s="259"/>
      <c r="S190" s="260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43"/>
      <c r="R191" s="243"/>
      <c r="S191" s="243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38"/>
      <c r="R192" s="238"/>
      <c r="S192" s="238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38"/>
      <c r="R193" s="238"/>
      <c r="S193" s="238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43"/>
      <c r="R194" s="243"/>
      <c r="S194" s="243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43"/>
      <c r="R195" s="243"/>
      <c r="S195" s="243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43"/>
      <c r="R196" s="243"/>
      <c r="S196" s="243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65"/>
      <c r="R197" s="266"/>
      <c r="S197" s="267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44505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85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2021-11-05(금) 오전 00:00</v>
      </c>
      <c r="C15" s="284"/>
      <c r="D15" s="240" t="str">
        <f>TEXT($G$1, "[$-ko-KR]yyyy-mm-dd(ddd) ") &amp; "오후 14:00"</f>
        <v>2021-11-05(금) 오후 14:00</v>
      </c>
      <c r="E15" s="241"/>
      <c r="F15" s="242"/>
      <c r="G15" s="240" t="str">
        <f>TEXT($G$1, "[$-ko-KR]yyyy-mm-dd(ddd) ") &amp; "오후 19:00"</f>
        <v>2021-11-05(금) 오후 19:00</v>
      </c>
      <c r="H15" s="241"/>
      <c r="I15" s="242"/>
      <c r="J15" s="240" t="str">
        <f>TEXT($G$1, "[$-ko-KR]yyyy-mm-dd(ddd) ") &amp; "오후 21:00"</f>
        <v>2021-11-05(금) 오후 21:00</v>
      </c>
      <c r="K15" s="241"/>
      <c r="L15" s="242"/>
      <c r="M15" s="240" t="str">
        <f>TEXT($G$1+1, "[$-ko-KR]yyyy-mm-dd(ddd) ") &amp; "오전 00:00"</f>
        <v>2021-11-06(토)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85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2021-11-05(금) 오전 00:00</v>
      </c>
      <c r="C42" s="281"/>
      <c r="D42" s="240" t="str">
        <f>TEXT($G$1, "[$-ko-KR]yyyy-mm-dd(ddd) ") &amp; "오후 14:00"</f>
        <v>2021-11-05(금) 오후 14:00</v>
      </c>
      <c r="E42" s="241"/>
      <c r="F42" s="242"/>
      <c r="G42" s="240" t="str">
        <f>TEXT($G$1, "[$-ko-KR]yyyy-mm-dd(ddd) ") &amp; "오후 19:00"</f>
        <v>2021-11-05(금) 오후 19:00</v>
      </c>
      <c r="H42" s="241"/>
      <c r="I42" s="242"/>
      <c r="J42" s="240" t="str">
        <f>TEXT($G$1, "[$-ko-KR]yyyy-mm-dd(ddd) ") &amp; "오후 21:00"</f>
        <v>2021-11-05(금) 오후 21:00</v>
      </c>
      <c r="K42" s="241"/>
      <c r="L42" s="242"/>
      <c r="M42" s="240" t="str">
        <f>TEXT($G$1+1, "[$-ko-KR]yyyy-mm-dd(ddd) ") &amp; "오전 00:00"</f>
        <v>2021-11-06(토)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38"/>
      <c r="R44" s="238"/>
      <c r="S44" s="238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38"/>
      <c r="R45" s="238"/>
      <c r="S45" s="238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43"/>
      <c r="R46" s="243"/>
      <c r="S46" s="243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43"/>
      <c r="R47" s="243"/>
      <c r="S47" s="243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43"/>
      <c r="R48" s="243"/>
      <c r="S48" s="243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43"/>
      <c r="R49" s="243"/>
      <c r="S49" s="243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43"/>
      <c r="R50" s="243"/>
      <c r="S50" s="243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43"/>
      <c r="R51" s="243"/>
      <c r="S51" s="243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52"/>
      <c r="R53" s="253"/>
      <c r="S53" s="254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55"/>
      <c r="R54" s="256"/>
      <c r="S54" s="257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58"/>
      <c r="R55" s="259"/>
      <c r="S55" s="260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43"/>
      <c r="R56" s="243"/>
      <c r="S56" s="243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38"/>
      <c r="R57" s="238"/>
      <c r="S57" s="238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38"/>
      <c r="R58" s="238"/>
      <c r="S58" s="238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85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2021-11-05(금) 오전 00:00</v>
      </c>
      <c r="C69" s="281"/>
      <c r="D69" s="240" t="str">
        <f>TEXT($G$1, "[$-ko-KR]yyyy-mm-dd(ddd) ") &amp; "오후 14:00"</f>
        <v>2021-11-05(금) 오후 14:00</v>
      </c>
      <c r="E69" s="241"/>
      <c r="F69" s="242"/>
      <c r="G69" s="240" t="str">
        <f>TEXT($G$1, "[$-ko-KR]yyyy-mm-dd(ddd) ") &amp; "오후 19:00"</f>
        <v>2021-11-05(금) 오후 19:00</v>
      </c>
      <c r="H69" s="241"/>
      <c r="I69" s="242"/>
      <c r="J69" s="240" t="str">
        <f>TEXT($G$1, "[$-ko-KR]yyyy-mm-dd(ddd) ") &amp; "오후 21:00"</f>
        <v>2021-11-05(금) 오후 21:00</v>
      </c>
      <c r="K69" s="241"/>
      <c r="L69" s="242"/>
      <c r="M69" s="240" t="str">
        <f>TEXT($G$1+1, "[$-ko-KR]yyyy-mm-dd(ddd) ") &amp; "오전 00:00"</f>
        <v>2021-11-06(토)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38"/>
      <c r="R71" s="238"/>
      <c r="S71" s="238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38"/>
      <c r="R72" s="238"/>
      <c r="S72" s="238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43"/>
      <c r="R73" s="243"/>
      <c r="S73" s="243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43"/>
      <c r="R74" s="243"/>
      <c r="S74" s="243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43"/>
      <c r="R75" s="243"/>
      <c r="S75" s="243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43"/>
      <c r="R76" s="243"/>
      <c r="S76" s="243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43"/>
      <c r="R77" s="243"/>
      <c r="S77" s="243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43"/>
      <c r="R78" s="243"/>
      <c r="S78" s="243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52"/>
      <c r="R80" s="253"/>
      <c r="S80" s="254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55"/>
      <c r="R81" s="256"/>
      <c r="S81" s="257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58"/>
      <c r="R82" s="259"/>
      <c r="S82" s="260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43"/>
      <c r="R83" s="243"/>
      <c r="S83" s="243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38"/>
      <c r="R84" s="238"/>
      <c r="S84" s="238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38"/>
      <c r="R85" s="238"/>
      <c r="S85" s="238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43"/>
      <c r="R86" s="243"/>
      <c r="S86" s="243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3"/>
      <c r="R87" s="243"/>
      <c r="S87" s="243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43"/>
      <c r="R88" s="243"/>
      <c r="S88" s="243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65"/>
      <c r="R89" s="266"/>
      <c r="S89" s="267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85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2021-11-05(금) 오전 00:00</v>
      </c>
      <c r="C96" s="281"/>
      <c r="D96" s="240" t="str">
        <f>TEXT($G$1, "[$-ko-KR]yyyy-mm-dd(ddd) ") &amp; "오후 14:00"</f>
        <v>2021-11-05(금) 오후 14:00</v>
      </c>
      <c r="E96" s="241"/>
      <c r="F96" s="242"/>
      <c r="G96" s="240" t="str">
        <f>TEXT($G$1, "[$-ko-KR]yyyy-mm-dd(ddd) ") &amp; "오후 19:00"</f>
        <v>2021-11-05(금) 오후 19:00</v>
      </c>
      <c r="H96" s="241"/>
      <c r="I96" s="242"/>
      <c r="J96" s="240" t="str">
        <f>TEXT($G$1, "[$-ko-KR]yyyy-mm-dd(ddd) ") &amp; "오후 21:00"</f>
        <v>2021-11-05(금) 오후 21:00</v>
      </c>
      <c r="K96" s="241"/>
      <c r="L96" s="242"/>
      <c r="M96" s="240" t="str">
        <f>TEXT($G$1+1, "[$-ko-KR]yyyy-mm-dd(ddd) ") &amp; "오전 00:00"</f>
        <v>2021-11-06(토)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38"/>
      <c r="R98" s="238"/>
      <c r="S98" s="238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38"/>
      <c r="R99" s="238"/>
      <c r="S99" s="238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43"/>
      <c r="R100" s="243"/>
      <c r="S100" s="243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43"/>
      <c r="R101" s="243"/>
      <c r="S101" s="243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43"/>
      <c r="R102" s="243"/>
      <c r="S102" s="243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43"/>
      <c r="R103" s="243"/>
      <c r="S103" s="243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43"/>
      <c r="R104" s="243"/>
      <c r="S104" s="243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43"/>
      <c r="R105" s="243"/>
      <c r="S105" s="243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52"/>
      <c r="R107" s="253"/>
      <c r="S107" s="254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55"/>
      <c r="R108" s="256"/>
      <c r="S108" s="257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58"/>
      <c r="R109" s="259"/>
      <c r="S109" s="260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43"/>
      <c r="R110" s="243"/>
      <c r="S110" s="243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38"/>
      <c r="R111" s="238"/>
      <c r="S111" s="238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38"/>
      <c r="R112" s="238"/>
      <c r="S112" s="238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43"/>
      <c r="R113" s="243"/>
      <c r="S113" s="243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43"/>
      <c r="R114" s="243"/>
      <c r="S114" s="243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43"/>
      <c r="R115" s="243"/>
      <c r="S115" s="243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65"/>
      <c r="R116" s="266"/>
      <c r="S116" s="267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85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2021-11-05(금) 오전 00:00</v>
      </c>
      <c r="C123" s="281"/>
      <c r="D123" s="240" t="str">
        <f>TEXT($G$1, "[$-ko-KR]yyyy-mm-dd(ddd) ") &amp; "오후 14:00"</f>
        <v>2021-11-05(금) 오후 14:00</v>
      </c>
      <c r="E123" s="241"/>
      <c r="F123" s="242"/>
      <c r="G123" s="240" t="str">
        <f>TEXT($G$1, "[$-ko-KR]yyyy-mm-dd(ddd) ") &amp; "오후 19:00"</f>
        <v>2021-11-05(금) 오후 19:00</v>
      </c>
      <c r="H123" s="241"/>
      <c r="I123" s="242"/>
      <c r="J123" s="240" t="str">
        <f>TEXT($G$1, "[$-ko-KR]yyyy-mm-dd(ddd) ") &amp; "오후 21:00"</f>
        <v>2021-11-05(금) 오후 21:00</v>
      </c>
      <c r="K123" s="241"/>
      <c r="L123" s="242"/>
      <c r="M123" s="240" t="str">
        <f>TEXT($G$1+1, "[$-ko-KR]yyyy-mm-dd(ddd) ") &amp; "오전 00:00"</f>
        <v>2021-11-06(토)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38"/>
      <c r="R125" s="238"/>
      <c r="S125" s="238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38"/>
      <c r="R126" s="238"/>
      <c r="S126" s="238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43"/>
      <c r="R127" s="243"/>
      <c r="S127" s="243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43"/>
      <c r="R128" s="243"/>
      <c r="S128" s="243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43"/>
      <c r="R129" s="243"/>
      <c r="S129" s="243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43"/>
      <c r="R130" s="243"/>
      <c r="S130" s="243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43"/>
      <c r="R131" s="243"/>
      <c r="S131" s="243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43"/>
      <c r="R132" s="243"/>
      <c r="S132" s="243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52"/>
      <c r="R134" s="253"/>
      <c r="S134" s="254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55"/>
      <c r="R135" s="256"/>
      <c r="S135" s="257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58"/>
      <c r="R136" s="259"/>
      <c r="S136" s="260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43"/>
      <c r="R137" s="243"/>
      <c r="S137" s="243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38"/>
      <c r="R138" s="238"/>
      <c r="S138" s="238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38"/>
      <c r="R139" s="238"/>
      <c r="S139" s="238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85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2021-11-05(금) 오전 00:00</v>
      </c>
      <c r="C150" s="281"/>
      <c r="D150" s="240" t="str">
        <f>TEXT($G$1, "[$-ko-KR]yyyy-mm-dd(ddd) ") &amp; "오후 14:00"</f>
        <v>2021-11-05(금) 오후 14:00</v>
      </c>
      <c r="E150" s="241"/>
      <c r="F150" s="242"/>
      <c r="G150" s="240" t="str">
        <f>TEXT($G$1, "[$-ko-KR]yyyy-mm-dd(ddd) ") &amp; "오후 19:00"</f>
        <v>2021-11-05(금) 오후 19:00</v>
      </c>
      <c r="H150" s="241"/>
      <c r="I150" s="242"/>
      <c r="J150" s="240" t="str">
        <f>TEXT($G$1, "[$-ko-KR]yyyy-mm-dd(ddd) ") &amp; "오후 21:00"</f>
        <v>2021-11-05(금) 오후 21:00</v>
      </c>
      <c r="K150" s="241"/>
      <c r="L150" s="242"/>
      <c r="M150" s="240" t="str">
        <f>TEXT($G$1+1, "[$-ko-KR]yyyy-mm-dd(ddd) ") &amp; "오전 00:00"</f>
        <v>2021-11-06(토)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38"/>
      <c r="R152" s="238"/>
      <c r="S152" s="238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38"/>
      <c r="R153" s="238"/>
      <c r="S153" s="238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43"/>
      <c r="R154" s="243"/>
      <c r="S154" s="243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43"/>
      <c r="R155" s="243"/>
      <c r="S155" s="243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43"/>
      <c r="R156" s="243"/>
      <c r="S156" s="243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43"/>
      <c r="R157" s="243"/>
      <c r="S157" s="243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43"/>
      <c r="R158" s="243"/>
      <c r="S158" s="243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43"/>
      <c r="R159" s="243"/>
      <c r="S159" s="243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52"/>
      <c r="R161" s="253"/>
      <c r="S161" s="254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55"/>
      <c r="R162" s="256"/>
      <c r="S162" s="257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58"/>
      <c r="R163" s="259"/>
      <c r="S163" s="260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43"/>
      <c r="R164" s="243"/>
      <c r="S164" s="243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38"/>
      <c r="R165" s="238"/>
      <c r="S165" s="238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38"/>
      <c r="R166" s="238"/>
      <c r="S166" s="238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43"/>
      <c r="R167" s="243"/>
      <c r="S167" s="243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43"/>
      <c r="R168" s="243"/>
      <c r="S168" s="243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43"/>
      <c r="R169" s="243"/>
      <c r="S169" s="243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65"/>
      <c r="R170" s="266"/>
      <c r="S170" s="267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85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2021-11-05(금) 오전 00:00</v>
      </c>
      <c r="C177" s="281"/>
      <c r="D177" s="240" t="str">
        <f>TEXT($G$1, "[$-ko-KR]yyyy-mm-dd(ddd) ") &amp; "오후 14:00"</f>
        <v>2021-11-05(금) 오후 14:00</v>
      </c>
      <c r="E177" s="241"/>
      <c r="F177" s="242"/>
      <c r="G177" s="240" t="str">
        <f>TEXT($G$1, "[$-ko-KR]yyyy-mm-dd(ddd) ") &amp; "오후 19:00"</f>
        <v>2021-11-05(금) 오후 19:00</v>
      </c>
      <c r="H177" s="241"/>
      <c r="I177" s="242"/>
      <c r="J177" s="240" t="str">
        <f>TEXT($G$1, "[$-ko-KR]yyyy-mm-dd(ddd) ") &amp; "오후 21:00"</f>
        <v>2021-11-05(금) 오후 21:00</v>
      </c>
      <c r="K177" s="241"/>
      <c r="L177" s="242"/>
      <c r="M177" s="240" t="str">
        <f>TEXT($G$1+1, "[$-ko-KR]yyyy-mm-dd(ddd) ") &amp; "오전 00:00"</f>
        <v>2021-11-06(토)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38"/>
      <c r="R179" s="238"/>
      <c r="S179" s="238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38"/>
      <c r="R180" s="238"/>
      <c r="S180" s="238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43"/>
      <c r="R181" s="243"/>
      <c r="S181" s="243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43"/>
      <c r="R182" s="243"/>
      <c r="S182" s="243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43"/>
      <c r="R183" s="243"/>
      <c r="S183" s="243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43"/>
      <c r="R184" s="243"/>
      <c r="S184" s="243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43"/>
      <c r="R185" s="243"/>
      <c r="S185" s="243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43"/>
      <c r="R186" s="243"/>
      <c r="S186" s="243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52"/>
      <c r="R188" s="253"/>
      <c r="S188" s="254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55"/>
      <c r="R189" s="256"/>
      <c r="S189" s="257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58"/>
      <c r="R190" s="259"/>
      <c r="S190" s="260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43"/>
      <c r="R191" s="243"/>
      <c r="S191" s="243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38"/>
      <c r="R192" s="238"/>
      <c r="S192" s="238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38"/>
      <c r="R193" s="238"/>
      <c r="S193" s="238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43"/>
      <c r="R194" s="243"/>
      <c r="S194" s="243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43"/>
      <c r="R195" s="243"/>
      <c r="S195" s="243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43"/>
      <c r="R196" s="243"/>
      <c r="S196" s="243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65"/>
      <c r="R197" s="266"/>
      <c r="S197" s="267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44506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89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2021-11-06(토) 오전 00:00</v>
      </c>
      <c r="C15" s="284"/>
      <c r="D15" s="240" t="str">
        <f>TEXT($G$1, "[$-ko-KR]yyyy-mm-dd(ddd) ") &amp; "오후 14:00"</f>
        <v>2021-11-06(토) 오후 14:00</v>
      </c>
      <c r="E15" s="241"/>
      <c r="F15" s="242"/>
      <c r="G15" s="240" t="str">
        <f>TEXT($G$1, "[$-ko-KR]yyyy-mm-dd(ddd) ") &amp; "오후 19:00"</f>
        <v>2021-11-06(토) 오후 19:00</v>
      </c>
      <c r="H15" s="241"/>
      <c r="I15" s="242"/>
      <c r="J15" s="240" t="str">
        <f>TEXT($G$1, "[$-ko-KR]yyyy-mm-dd(ddd) ") &amp; "오후 21:00"</f>
        <v>2021-11-06(토) 오후 21:00</v>
      </c>
      <c r="K15" s="241"/>
      <c r="L15" s="242"/>
      <c r="M15" s="240" t="str">
        <f>TEXT($G$1+1, "[$-ko-KR]yyyy-mm-dd(ddd) ") &amp; "오전 00:00"</f>
        <v>2021-11-07(일)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89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2021-11-06(토) 오전 00:00</v>
      </c>
      <c r="C42" s="281"/>
      <c r="D42" s="240" t="str">
        <f>TEXT($G$1, "[$-ko-KR]yyyy-mm-dd(ddd) ") &amp; "오후 14:00"</f>
        <v>2021-11-06(토) 오후 14:00</v>
      </c>
      <c r="E42" s="241"/>
      <c r="F42" s="242"/>
      <c r="G42" s="240" t="str">
        <f>TEXT($G$1, "[$-ko-KR]yyyy-mm-dd(ddd) ") &amp; "오후 19:00"</f>
        <v>2021-11-06(토) 오후 19:00</v>
      </c>
      <c r="H42" s="241"/>
      <c r="I42" s="242"/>
      <c r="J42" s="240" t="str">
        <f>TEXT($G$1, "[$-ko-KR]yyyy-mm-dd(ddd) ") &amp; "오후 21:00"</f>
        <v>2021-11-06(토) 오후 21:00</v>
      </c>
      <c r="K42" s="241"/>
      <c r="L42" s="242"/>
      <c r="M42" s="240" t="str">
        <f>TEXT($G$1+1, "[$-ko-KR]yyyy-mm-dd(ddd) ") &amp; "오전 00:00"</f>
        <v>2021-11-07(일)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38"/>
      <c r="R44" s="238"/>
      <c r="S44" s="238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38"/>
      <c r="R45" s="238"/>
      <c r="S45" s="238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43"/>
      <c r="R46" s="243"/>
      <c r="S46" s="243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43"/>
      <c r="R47" s="243"/>
      <c r="S47" s="243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43"/>
      <c r="R48" s="243"/>
      <c r="S48" s="243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43"/>
      <c r="R49" s="243"/>
      <c r="S49" s="243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43"/>
      <c r="R50" s="243"/>
      <c r="S50" s="243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43"/>
      <c r="R51" s="243"/>
      <c r="S51" s="243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52"/>
      <c r="R53" s="253"/>
      <c r="S53" s="254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55"/>
      <c r="R54" s="256"/>
      <c r="S54" s="257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58"/>
      <c r="R55" s="259"/>
      <c r="S55" s="260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43"/>
      <c r="R56" s="243"/>
      <c r="S56" s="243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38"/>
      <c r="R57" s="238"/>
      <c r="S57" s="238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38"/>
      <c r="R58" s="238"/>
      <c r="S58" s="238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89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2021-11-06(토) 오전 00:00</v>
      </c>
      <c r="C69" s="281"/>
      <c r="D69" s="240" t="str">
        <f>TEXT($G$1, "[$-ko-KR]yyyy-mm-dd(ddd) ") &amp; "오후 14:00"</f>
        <v>2021-11-06(토) 오후 14:00</v>
      </c>
      <c r="E69" s="241"/>
      <c r="F69" s="242"/>
      <c r="G69" s="240" t="str">
        <f>TEXT($G$1, "[$-ko-KR]yyyy-mm-dd(ddd) ") &amp; "오후 19:00"</f>
        <v>2021-11-06(토) 오후 19:00</v>
      </c>
      <c r="H69" s="241"/>
      <c r="I69" s="242"/>
      <c r="J69" s="240" t="str">
        <f>TEXT($G$1, "[$-ko-KR]yyyy-mm-dd(ddd) ") &amp; "오후 21:00"</f>
        <v>2021-11-06(토) 오후 21:00</v>
      </c>
      <c r="K69" s="241"/>
      <c r="L69" s="242"/>
      <c r="M69" s="240" t="str">
        <f>TEXT($G$1+1, "[$-ko-KR]yyyy-mm-dd(ddd) ") &amp; "오전 00:00"</f>
        <v>2021-11-07(일)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38"/>
      <c r="R71" s="238"/>
      <c r="S71" s="238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38"/>
      <c r="R72" s="238"/>
      <c r="S72" s="238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43"/>
      <c r="R73" s="243"/>
      <c r="S73" s="243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43"/>
      <c r="R74" s="243"/>
      <c r="S74" s="243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43"/>
      <c r="R75" s="243"/>
      <c r="S75" s="243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43"/>
      <c r="R76" s="243"/>
      <c r="S76" s="243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43"/>
      <c r="R77" s="243"/>
      <c r="S77" s="243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43"/>
      <c r="R78" s="243"/>
      <c r="S78" s="243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52"/>
      <c r="R80" s="253"/>
      <c r="S80" s="254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55"/>
      <c r="R81" s="256"/>
      <c r="S81" s="257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58"/>
      <c r="R82" s="259"/>
      <c r="S82" s="260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43"/>
      <c r="R83" s="243"/>
      <c r="S83" s="243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38"/>
      <c r="R84" s="238"/>
      <c r="S84" s="238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38"/>
      <c r="R85" s="238"/>
      <c r="S85" s="238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43"/>
      <c r="R86" s="243"/>
      <c r="S86" s="243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43"/>
      <c r="R87" s="243"/>
      <c r="S87" s="243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43"/>
      <c r="R88" s="243"/>
      <c r="S88" s="243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65"/>
      <c r="R89" s="266"/>
      <c r="S89" s="267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89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2021-11-06(토) 오전 00:00</v>
      </c>
      <c r="C96" s="281"/>
      <c r="D96" s="240" t="str">
        <f>TEXT($G$1, "[$-ko-KR]yyyy-mm-dd(ddd) ") &amp; "오후 14:00"</f>
        <v>2021-11-06(토) 오후 14:00</v>
      </c>
      <c r="E96" s="241"/>
      <c r="F96" s="242"/>
      <c r="G96" s="240" t="str">
        <f>TEXT($G$1, "[$-ko-KR]yyyy-mm-dd(ddd) ") &amp; "오후 19:00"</f>
        <v>2021-11-06(토) 오후 19:00</v>
      </c>
      <c r="H96" s="241"/>
      <c r="I96" s="242"/>
      <c r="J96" s="240" t="str">
        <f>TEXT($G$1, "[$-ko-KR]yyyy-mm-dd(ddd) ") &amp; "오후 21:00"</f>
        <v>2021-11-06(토) 오후 21:00</v>
      </c>
      <c r="K96" s="241"/>
      <c r="L96" s="242"/>
      <c r="M96" s="240" t="str">
        <f>TEXT($G$1+1, "[$-ko-KR]yyyy-mm-dd(ddd) ") &amp; "오전 00:00"</f>
        <v>2021-11-07(일)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38"/>
      <c r="R98" s="238"/>
      <c r="S98" s="238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38"/>
      <c r="R99" s="238"/>
      <c r="S99" s="238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43"/>
      <c r="R100" s="243"/>
      <c r="S100" s="243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43"/>
      <c r="R101" s="243"/>
      <c r="S101" s="243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43"/>
      <c r="R102" s="243"/>
      <c r="S102" s="243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43"/>
      <c r="R103" s="243"/>
      <c r="S103" s="243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43"/>
      <c r="R104" s="243"/>
      <c r="S104" s="243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43"/>
      <c r="R105" s="243"/>
      <c r="S105" s="243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52"/>
      <c r="R107" s="253"/>
      <c r="S107" s="254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55"/>
      <c r="R108" s="256"/>
      <c r="S108" s="257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58"/>
      <c r="R109" s="259"/>
      <c r="S109" s="260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43"/>
      <c r="R110" s="243"/>
      <c r="S110" s="243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38"/>
      <c r="R111" s="238"/>
      <c r="S111" s="238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38"/>
      <c r="R112" s="238"/>
      <c r="S112" s="238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43"/>
      <c r="R113" s="243"/>
      <c r="S113" s="243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43"/>
      <c r="R114" s="243"/>
      <c r="S114" s="243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43"/>
      <c r="R115" s="243"/>
      <c r="S115" s="243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65"/>
      <c r="R116" s="266"/>
      <c r="S116" s="267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89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2021-11-06(토) 오전 00:00</v>
      </c>
      <c r="C123" s="281"/>
      <c r="D123" s="240" t="str">
        <f>TEXT($G$1, "[$-ko-KR]yyyy-mm-dd(ddd) ") &amp; "오후 14:00"</f>
        <v>2021-11-06(토) 오후 14:00</v>
      </c>
      <c r="E123" s="241"/>
      <c r="F123" s="242"/>
      <c r="G123" s="240" t="str">
        <f>TEXT($G$1, "[$-ko-KR]yyyy-mm-dd(ddd) ") &amp; "오후 19:00"</f>
        <v>2021-11-06(토) 오후 19:00</v>
      </c>
      <c r="H123" s="241"/>
      <c r="I123" s="242"/>
      <c r="J123" s="240" t="str">
        <f>TEXT($G$1, "[$-ko-KR]yyyy-mm-dd(ddd) ") &amp; "오후 21:00"</f>
        <v>2021-11-06(토) 오후 21:00</v>
      </c>
      <c r="K123" s="241"/>
      <c r="L123" s="242"/>
      <c r="M123" s="240" t="str">
        <f>TEXT($G$1+1, "[$-ko-KR]yyyy-mm-dd(ddd) ") &amp; "오전 00:00"</f>
        <v>2021-11-07(일)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38"/>
      <c r="R125" s="238"/>
      <c r="S125" s="238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38"/>
      <c r="R126" s="238"/>
      <c r="S126" s="238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43"/>
      <c r="R127" s="243"/>
      <c r="S127" s="243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43"/>
      <c r="R128" s="243"/>
      <c r="S128" s="243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43"/>
      <c r="R129" s="243"/>
      <c r="S129" s="243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43"/>
      <c r="R130" s="243"/>
      <c r="S130" s="243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43"/>
      <c r="R131" s="243"/>
      <c r="S131" s="243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43"/>
      <c r="R132" s="243"/>
      <c r="S132" s="243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52"/>
      <c r="R134" s="253"/>
      <c r="S134" s="254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55"/>
      <c r="R135" s="256"/>
      <c r="S135" s="257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58"/>
      <c r="R136" s="259"/>
      <c r="S136" s="260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43"/>
      <c r="R137" s="243"/>
      <c r="S137" s="243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38"/>
      <c r="R138" s="238"/>
      <c r="S138" s="238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38"/>
      <c r="R139" s="238"/>
      <c r="S139" s="238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89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2021-11-06(토) 오전 00:00</v>
      </c>
      <c r="C150" s="281"/>
      <c r="D150" s="240" t="str">
        <f>TEXT($G$1, "[$-ko-KR]yyyy-mm-dd(ddd) ") &amp; "오후 14:00"</f>
        <v>2021-11-06(토) 오후 14:00</v>
      </c>
      <c r="E150" s="241"/>
      <c r="F150" s="242"/>
      <c r="G150" s="240" t="str">
        <f>TEXT($G$1, "[$-ko-KR]yyyy-mm-dd(ddd) ") &amp; "오후 19:00"</f>
        <v>2021-11-06(토) 오후 19:00</v>
      </c>
      <c r="H150" s="241"/>
      <c r="I150" s="242"/>
      <c r="J150" s="240" t="str">
        <f>TEXT($G$1, "[$-ko-KR]yyyy-mm-dd(ddd) ") &amp; "오후 21:00"</f>
        <v>2021-11-06(토) 오후 21:00</v>
      </c>
      <c r="K150" s="241"/>
      <c r="L150" s="242"/>
      <c r="M150" s="240" t="str">
        <f>TEXT($G$1+1, "[$-ko-KR]yyyy-mm-dd(ddd) ") &amp; "오전 00:00"</f>
        <v>2021-11-07(일)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38"/>
      <c r="R152" s="238"/>
      <c r="S152" s="238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38"/>
      <c r="R153" s="238"/>
      <c r="S153" s="238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43"/>
      <c r="R154" s="243"/>
      <c r="S154" s="243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43"/>
      <c r="R155" s="243"/>
      <c r="S155" s="243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43"/>
      <c r="R156" s="243"/>
      <c r="S156" s="243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43"/>
      <c r="R157" s="243"/>
      <c r="S157" s="243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43"/>
      <c r="R158" s="243"/>
      <c r="S158" s="243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43"/>
      <c r="R159" s="243"/>
      <c r="S159" s="243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52"/>
      <c r="R161" s="253"/>
      <c r="S161" s="254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55"/>
      <c r="R162" s="256"/>
      <c r="S162" s="257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58"/>
      <c r="R163" s="259"/>
      <c r="S163" s="260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43"/>
      <c r="R164" s="243"/>
      <c r="S164" s="243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38"/>
      <c r="R165" s="238"/>
      <c r="S165" s="238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38"/>
      <c r="R166" s="238"/>
      <c r="S166" s="238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43"/>
      <c r="R167" s="243"/>
      <c r="S167" s="243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43"/>
      <c r="R168" s="243"/>
      <c r="S168" s="243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43"/>
      <c r="R169" s="243"/>
      <c r="S169" s="243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65"/>
      <c r="R170" s="266"/>
      <c r="S170" s="267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89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2021-11-06(토) 오전 00:00</v>
      </c>
      <c r="C177" s="281"/>
      <c r="D177" s="240" t="str">
        <f>TEXT($G$1, "[$-ko-KR]yyyy-mm-dd(ddd) ") &amp; "오후 14:00"</f>
        <v>2021-11-06(토) 오후 14:00</v>
      </c>
      <c r="E177" s="241"/>
      <c r="F177" s="242"/>
      <c r="G177" s="240" t="str">
        <f>TEXT($G$1, "[$-ko-KR]yyyy-mm-dd(ddd) ") &amp; "오후 19:00"</f>
        <v>2021-11-06(토) 오후 19:00</v>
      </c>
      <c r="H177" s="241"/>
      <c r="I177" s="242"/>
      <c r="J177" s="240" t="str">
        <f>TEXT($G$1, "[$-ko-KR]yyyy-mm-dd(ddd) ") &amp; "오후 21:00"</f>
        <v>2021-11-06(토) 오후 21:00</v>
      </c>
      <c r="K177" s="241"/>
      <c r="L177" s="242"/>
      <c r="M177" s="240" t="str">
        <f>TEXT($G$1+1, "[$-ko-KR]yyyy-mm-dd(ddd) ") &amp; "오전 00:00"</f>
        <v>2021-11-07(일)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38"/>
      <c r="R179" s="238"/>
      <c r="S179" s="238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38"/>
      <c r="R180" s="238"/>
      <c r="S180" s="238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43"/>
      <c r="R181" s="243"/>
      <c r="S181" s="243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43"/>
      <c r="R182" s="243"/>
      <c r="S182" s="243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43"/>
      <c r="R183" s="243"/>
      <c r="S183" s="243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43"/>
      <c r="R184" s="243"/>
      <c r="S184" s="243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43"/>
      <c r="R185" s="243"/>
      <c r="S185" s="243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43"/>
      <c r="R186" s="243"/>
      <c r="S186" s="243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52"/>
      <c r="R188" s="253"/>
      <c r="S188" s="254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55"/>
      <c r="R189" s="256"/>
      <c r="S189" s="257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58"/>
      <c r="R190" s="259"/>
      <c r="S190" s="260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43"/>
      <c r="R191" s="243"/>
      <c r="S191" s="243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38"/>
      <c r="R192" s="238"/>
      <c r="S192" s="238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38"/>
      <c r="R193" s="238"/>
      <c r="S193" s="238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43"/>
      <c r="R194" s="243"/>
      <c r="S194" s="243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43"/>
      <c r="R195" s="243"/>
      <c r="S195" s="243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43"/>
      <c r="R196" s="243"/>
      <c r="S196" s="243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65"/>
      <c r="R197" s="266"/>
      <c r="S197" s="267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44507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93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2021-11-07(일) 오전 00:00</v>
      </c>
      <c r="C15" s="284"/>
      <c r="D15" s="240" t="str">
        <f>TEXT($G$1, "[$-ko-KR]yyyy-mm-dd(ddd) ") &amp; "오후 14:00"</f>
        <v>2021-11-07(일) 오후 14:00</v>
      </c>
      <c r="E15" s="241"/>
      <c r="F15" s="242"/>
      <c r="G15" s="240" t="str">
        <f>TEXT($G$1, "[$-ko-KR]yyyy-mm-dd(ddd) ") &amp; "오후 19:00"</f>
        <v>2021-11-07(일) 오후 19:00</v>
      </c>
      <c r="H15" s="241"/>
      <c r="I15" s="242"/>
      <c r="J15" s="240" t="str">
        <f>TEXT($G$1, "[$-ko-KR]yyyy-mm-dd(ddd) ") &amp; "오후 21:00"</f>
        <v>2021-11-07(일) 오후 21:00</v>
      </c>
      <c r="K15" s="241"/>
      <c r="L15" s="242"/>
      <c r="M15" s="240" t="str">
        <f>TEXT($G$1+1, "[$-ko-KR]yyyy-mm-dd(ddd) ") &amp; "오전 00:00"</f>
        <v>2021-11-08(월)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93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2021-11-07(일) 오전 00:00</v>
      </c>
      <c r="C42" s="281"/>
      <c r="D42" s="240" t="str">
        <f>TEXT($G$1, "[$-ko-KR]yyyy-mm-dd(ddd) ") &amp; "오후 14:00"</f>
        <v>2021-11-07(일) 오후 14:00</v>
      </c>
      <c r="E42" s="241"/>
      <c r="F42" s="242"/>
      <c r="G42" s="240" t="str">
        <f>TEXT($G$1, "[$-ko-KR]yyyy-mm-dd(ddd) ") &amp; "오후 19:00"</f>
        <v>2021-11-07(일) 오후 19:00</v>
      </c>
      <c r="H42" s="241"/>
      <c r="I42" s="242"/>
      <c r="J42" s="240" t="str">
        <f>TEXT($G$1, "[$-ko-KR]yyyy-mm-dd(ddd) ") &amp; "오후 21:00"</f>
        <v>2021-11-07(일) 오후 21:00</v>
      </c>
      <c r="K42" s="241"/>
      <c r="L42" s="242"/>
      <c r="M42" s="240" t="str">
        <f>TEXT($G$1+1, "[$-ko-KR]yyyy-mm-dd(ddd) ") &amp; "오전 00:00"</f>
        <v>2021-11-08(월)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38"/>
      <c r="R44" s="238"/>
      <c r="S44" s="238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38"/>
      <c r="R45" s="238"/>
      <c r="S45" s="238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43"/>
      <c r="R46" s="243"/>
      <c r="S46" s="243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43"/>
      <c r="R47" s="243"/>
      <c r="S47" s="243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43"/>
      <c r="R48" s="243"/>
      <c r="S48" s="243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43"/>
      <c r="R49" s="243"/>
      <c r="S49" s="243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43"/>
      <c r="R50" s="243"/>
      <c r="S50" s="243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43"/>
      <c r="R51" s="243"/>
      <c r="S51" s="243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52"/>
      <c r="R53" s="253"/>
      <c r="S53" s="254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55"/>
      <c r="R54" s="256"/>
      <c r="S54" s="257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58"/>
      <c r="R55" s="259"/>
      <c r="S55" s="260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43"/>
      <c r="R56" s="243"/>
      <c r="S56" s="243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38"/>
      <c r="R57" s="238"/>
      <c r="S57" s="238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38"/>
      <c r="R58" s="238"/>
      <c r="S58" s="238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93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2021-11-07(일) 오전 00:00</v>
      </c>
      <c r="C69" s="281"/>
      <c r="D69" s="240" t="str">
        <f>TEXT($G$1, "[$-ko-KR]yyyy-mm-dd(ddd) ") &amp; "오후 14:00"</f>
        <v>2021-11-07(일) 오후 14:00</v>
      </c>
      <c r="E69" s="241"/>
      <c r="F69" s="242"/>
      <c r="G69" s="240" t="str">
        <f>TEXT($G$1, "[$-ko-KR]yyyy-mm-dd(ddd) ") &amp; "오후 19:00"</f>
        <v>2021-11-07(일) 오후 19:00</v>
      </c>
      <c r="H69" s="241"/>
      <c r="I69" s="242"/>
      <c r="J69" s="240" t="str">
        <f>TEXT($G$1, "[$-ko-KR]yyyy-mm-dd(ddd) ") &amp; "오후 21:00"</f>
        <v>2021-11-07(일) 오후 21:00</v>
      </c>
      <c r="K69" s="241"/>
      <c r="L69" s="242"/>
      <c r="M69" s="240" t="str">
        <f>TEXT($G$1+1, "[$-ko-KR]yyyy-mm-dd(ddd) ") &amp; "오전 00:00"</f>
        <v>2021-11-08(월)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38"/>
      <c r="R71" s="238"/>
      <c r="S71" s="238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38"/>
      <c r="R72" s="238"/>
      <c r="S72" s="238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43"/>
      <c r="R73" s="243"/>
      <c r="S73" s="243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43"/>
      <c r="R74" s="243"/>
      <c r="S74" s="243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43"/>
      <c r="R75" s="243"/>
      <c r="S75" s="243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43"/>
      <c r="R76" s="243"/>
      <c r="S76" s="243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43"/>
      <c r="R77" s="243"/>
      <c r="S77" s="243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43"/>
      <c r="R78" s="243"/>
      <c r="S78" s="243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52"/>
      <c r="R80" s="253"/>
      <c r="S80" s="254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55"/>
      <c r="R81" s="256"/>
      <c r="S81" s="257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58"/>
      <c r="R82" s="259"/>
      <c r="S82" s="260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43"/>
      <c r="R83" s="243"/>
      <c r="S83" s="243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38"/>
      <c r="R84" s="238"/>
      <c r="S84" s="238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38"/>
      <c r="R85" s="238"/>
      <c r="S85" s="238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43"/>
      <c r="R86" s="243"/>
      <c r="S86" s="243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43"/>
      <c r="R87" s="243"/>
      <c r="S87" s="243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43"/>
      <c r="R88" s="243"/>
      <c r="S88" s="243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65"/>
      <c r="R89" s="266"/>
      <c r="S89" s="267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93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2021-11-07(일) 오전 00:00</v>
      </c>
      <c r="C96" s="281"/>
      <c r="D96" s="240" t="str">
        <f>TEXT($G$1, "[$-ko-KR]yyyy-mm-dd(ddd) ") &amp; "오후 14:00"</f>
        <v>2021-11-07(일) 오후 14:00</v>
      </c>
      <c r="E96" s="241"/>
      <c r="F96" s="242"/>
      <c r="G96" s="240" t="str">
        <f>TEXT($G$1, "[$-ko-KR]yyyy-mm-dd(ddd) ") &amp; "오후 19:00"</f>
        <v>2021-11-07(일) 오후 19:00</v>
      </c>
      <c r="H96" s="241"/>
      <c r="I96" s="242"/>
      <c r="J96" s="240" t="str">
        <f>TEXT($G$1, "[$-ko-KR]yyyy-mm-dd(ddd) ") &amp; "오후 21:00"</f>
        <v>2021-11-07(일) 오후 21:00</v>
      </c>
      <c r="K96" s="241"/>
      <c r="L96" s="242"/>
      <c r="M96" s="240" t="str">
        <f>TEXT($G$1+1, "[$-ko-KR]yyyy-mm-dd(ddd) ") &amp; "오전 00:00"</f>
        <v>2021-11-08(월)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38"/>
      <c r="R98" s="238"/>
      <c r="S98" s="238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38"/>
      <c r="R99" s="238"/>
      <c r="S99" s="238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43"/>
      <c r="R100" s="243"/>
      <c r="S100" s="243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43"/>
      <c r="R101" s="243"/>
      <c r="S101" s="243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43"/>
      <c r="R102" s="243"/>
      <c r="S102" s="243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43"/>
      <c r="R103" s="243"/>
      <c r="S103" s="243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43"/>
      <c r="R104" s="243"/>
      <c r="S104" s="243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43"/>
      <c r="R105" s="243"/>
      <c r="S105" s="243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52"/>
      <c r="R107" s="253"/>
      <c r="S107" s="254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55"/>
      <c r="R108" s="256"/>
      <c r="S108" s="257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58"/>
      <c r="R109" s="259"/>
      <c r="S109" s="260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43"/>
      <c r="R110" s="243"/>
      <c r="S110" s="243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38"/>
      <c r="R111" s="238"/>
      <c r="S111" s="238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38"/>
      <c r="R112" s="238"/>
      <c r="S112" s="238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43"/>
      <c r="R113" s="243"/>
      <c r="S113" s="243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43"/>
      <c r="R114" s="243"/>
      <c r="S114" s="243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43"/>
      <c r="R115" s="243"/>
      <c r="S115" s="243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65"/>
      <c r="R116" s="266"/>
      <c r="S116" s="267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93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2021-11-07(일) 오전 00:00</v>
      </c>
      <c r="C123" s="281"/>
      <c r="D123" s="240" t="str">
        <f>TEXT($G$1, "[$-ko-KR]yyyy-mm-dd(ddd) ") &amp; "오후 14:00"</f>
        <v>2021-11-07(일) 오후 14:00</v>
      </c>
      <c r="E123" s="241"/>
      <c r="F123" s="242"/>
      <c r="G123" s="240" t="str">
        <f>TEXT($G$1, "[$-ko-KR]yyyy-mm-dd(ddd) ") &amp; "오후 19:00"</f>
        <v>2021-11-07(일) 오후 19:00</v>
      </c>
      <c r="H123" s="241"/>
      <c r="I123" s="242"/>
      <c r="J123" s="240" t="str">
        <f>TEXT($G$1, "[$-ko-KR]yyyy-mm-dd(ddd) ") &amp; "오후 21:00"</f>
        <v>2021-11-07(일) 오후 21:00</v>
      </c>
      <c r="K123" s="241"/>
      <c r="L123" s="242"/>
      <c r="M123" s="240" t="str">
        <f>TEXT($G$1+1, "[$-ko-KR]yyyy-mm-dd(ddd) ") &amp; "오전 00:00"</f>
        <v>2021-11-08(월)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38"/>
      <c r="R125" s="238"/>
      <c r="S125" s="238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38"/>
      <c r="R126" s="238"/>
      <c r="S126" s="238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43"/>
      <c r="R127" s="243"/>
      <c r="S127" s="243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43"/>
      <c r="R128" s="243"/>
      <c r="S128" s="243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43"/>
      <c r="R129" s="243"/>
      <c r="S129" s="243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43"/>
      <c r="R130" s="243"/>
      <c r="S130" s="243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43"/>
      <c r="R131" s="243"/>
      <c r="S131" s="243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43"/>
      <c r="R132" s="243"/>
      <c r="S132" s="243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52"/>
      <c r="R134" s="253"/>
      <c r="S134" s="254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55"/>
      <c r="R135" s="256"/>
      <c r="S135" s="257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58"/>
      <c r="R136" s="259"/>
      <c r="S136" s="260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43"/>
      <c r="R137" s="243"/>
      <c r="S137" s="243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38"/>
      <c r="R138" s="238"/>
      <c r="S138" s="238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38"/>
      <c r="R139" s="238"/>
      <c r="S139" s="238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93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2021-11-07(일) 오전 00:00</v>
      </c>
      <c r="C150" s="281"/>
      <c r="D150" s="240" t="str">
        <f>TEXT($G$1, "[$-ko-KR]yyyy-mm-dd(ddd) ") &amp; "오후 14:00"</f>
        <v>2021-11-07(일) 오후 14:00</v>
      </c>
      <c r="E150" s="241"/>
      <c r="F150" s="242"/>
      <c r="G150" s="240" t="str">
        <f>TEXT($G$1, "[$-ko-KR]yyyy-mm-dd(ddd) ") &amp; "오후 19:00"</f>
        <v>2021-11-07(일) 오후 19:00</v>
      </c>
      <c r="H150" s="241"/>
      <c r="I150" s="242"/>
      <c r="J150" s="240" t="str">
        <f>TEXT($G$1, "[$-ko-KR]yyyy-mm-dd(ddd) ") &amp; "오후 21:00"</f>
        <v>2021-11-07(일) 오후 21:00</v>
      </c>
      <c r="K150" s="241"/>
      <c r="L150" s="242"/>
      <c r="M150" s="240" t="str">
        <f>TEXT($G$1+1, "[$-ko-KR]yyyy-mm-dd(ddd) ") &amp; "오전 00:00"</f>
        <v>2021-11-08(월)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38"/>
      <c r="R152" s="238"/>
      <c r="S152" s="238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38"/>
      <c r="R153" s="238"/>
      <c r="S153" s="238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43"/>
      <c r="R154" s="243"/>
      <c r="S154" s="243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43"/>
      <c r="R155" s="243"/>
      <c r="S155" s="243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43"/>
      <c r="R156" s="243"/>
      <c r="S156" s="243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43"/>
      <c r="R157" s="243"/>
      <c r="S157" s="243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43"/>
      <c r="R158" s="243"/>
      <c r="S158" s="243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43"/>
      <c r="R159" s="243"/>
      <c r="S159" s="243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52"/>
      <c r="R161" s="253"/>
      <c r="S161" s="254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55"/>
      <c r="R162" s="256"/>
      <c r="S162" s="257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58"/>
      <c r="R163" s="259"/>
      <c r="S163" s="260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43"/>
      <c r="R164" s="243"/>
      <c r="S164" s="243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38"/>
      <c r="R165" s="238"/>
      <c r="S165" s="238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38"/>
      <c r="R166" s="238"/>
      <c r="S166" s="238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43"/>
      <c r="R167" s="243"/>
      <c r="S167" s="243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43"/>
      <c r="R168" s="243"/>
      <c r="S168" s="243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43"/>
      <c r="R169" s="243"/>
      <c r="S169" s="243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65"/>
      <c r="R170" s="266"/>
      <c r="S170" s="267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93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2021-11-07(일) 오전 00:00</v>
      </c>
      <c r="C177" s="281"/>
      <c r="D177" s="240" t="str">
        <f>TEXT($G$1, "[$-ko-KR]yyyy-mm-dd(ddd) ") &amp; "오후 14:00"</f>
        <v>2021-11-07(일) 오후 14:00</v>
      </c>
      <c r="E177" s="241"/>
      <c r="F177" s="242"/>
      <c r="G177" s="240" t="str">
        <f>TEXT($G$1, "[$-ko-KR]yyyy-mm-dd(ddd) ") &amp; "오후 19:00"</f>
        <v>2021-11-07(일) 오후 19:00</v>
      </c>
      <c r="H177" s="241"/>
      <c r="I177" s="242"/>
      <c r="J177" s="240" t="str">
        <f>TEXT($G$1, "[$-ko-KR]yyyy-mm-dd(ddd) ") &amp; "오후 21:00"</f>
        <v>2021-11-07(일) 오후 21:00</v>
      </c>
      <c r="K177" s="241"/>
      <c r="L177" s="242"/>
      <c r="M177" s="240" t="str">
        <f>TEXT($G$1+1, "[$-ko-KR]yyyy-mm-dd(ddd) ") &amp; "오전 00:00"</f>
        <v>2021-11-08(월)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38"/>
      <c r="R179" s="238"/>
      <c r="S179" s="238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38"/>
      <c r="R180" s="238"/>
      <c r="S180" s="238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43"/>
      <c r="R181" s="243"/>
      <c r="S181" s="243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43"/>
      <c r="R182" s="243"/>
      <c r="S182" s="243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43"/>
      <c r="R183" s="243"/>
      <c r="S183" s="243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43"/>
      <c r="R184" s="243"/>
      <c r="S184" s="243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43"/>
      <c r="R185" s="243"/>
      <c r="S185" s="243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43"/>
      <c r="R186" s="243"/>
      <c r="S186" s="243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52"/>
      <c r="R188" s="253"/>
      <c r="S188" s="254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55"/>
      <c r="R189" s="256"/>
      <c r="S189" s="257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58"/>
      <c r="R190" s="259"/>
      <c r="S190" s="260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43"/>
      <c r="R191" s="243"/>
      <c r="S191" s="243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38"/>
      <c r="R192" s="238"/>
      <c r="S192" s="238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38"/>
      <c r="R193" s="238"/>
      <c r="S193" s="238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43"/>
      <c r="R194" s="243"/>
      <c r="S194" s="243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43"/>
      <c r="R195" s="243"/>
      <c r="S195" s="243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43"/>
      <c r="R196" s="243"/>
      <c r="S196" s="243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65"/>
      <c r="R197" s="266"/>
      <c r="S197" s="267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44508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93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2021-11-08(월) 오전 00:00</v>
      </c>
      <c r="C15" s="284"/>
      <c r="D15" s="240" t="str">
        <f>TEXT($G$1, "[$-ko-KR]yyyy-mm-dd(ddd) ") &amp; "오후 14:00"</f>
        <v>2021-11-08(월) 오후 14:00</v>
      </c>
      <c r="E15" s="241"/>
      <c r="F15" s="242"/>
      <c r="G15" s="240" t="str">
        <f>TEXT($G$1, "[$-ko-KR]yyyy-mm-dd(ddd) ") &amp; "오후 19:00"</f>
        <v>2021-11-08(월) 오후 19:00</v>
      </c>
      <c r="H15" s="241"/>
      <c r="I15" s="242"/>
      <c r="J15" s="240" t="str">
        <f>TEXT($G$1, "[$-ko-KR]yyyy-mm-dd(ddd) ") &amp; "오후 21:00"</f>
        <v>2021-11-08(월) 오후 21:00</v>
      </c>
      <c r="K15" s="241"/>
      <c r="L15" s="242"/>
      <c r="M15" s="240" t="str">
        <f>TEXT($G$1+1, "[$-ko-KR]yyyy-mm-dd(ddd) ") &amp; "오전 00:00"</f>
        <v>2021-11-09(화)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93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2021-11-08(월) 오전 00:00</v>
      </c>
      <c r="C42" s="281"/>
      <c r="D42" s="240" t="str">
        <f>TEXT($G$1, "[$-ko-KR]yyyy-mm-dd(ddd) ") &amp; "오후 14:00"</f>
        <v>2021-11-08(월) 오후 14:00</v>
      </c>
      <c r="E42" s="241"/>
      <c r="F42" s="242"/>
      <c r="G42" s="240" t="str">
        <f>TEXT($G$1, "[$-ko-KR]yyyy-mm-dd(ddd) ") &amp; "오후 19:00"</f>
        <v>2021-11-08(월) 오후 19:00</v>
      </c>
      <c r="H42" s="241"/>
      <c r="I42" s="242"/>
      <c r="J42" s="240" t="str">
        <f>TEXT($G$1, "[$-ko-KR]yyyy-mm-dd(ddd) ") &amp; "오후 21:00"</f>
        <v>2021-11-08(월) 오후 21:00</v>
      </c>
      <c r="K42" s="241"/>
      <c r="L42" s="242"/>
      <c r="M42" s="240" t="str">
        <f>TEXT($G$1+1, "[$-ko-KR]yyyy-mm-dd(ddd) ") &amp; "오전 00:00"</f>
        <v>2021-11-09(화)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38"/>
      <c r="R44" s="238"/>
      <c r="S44" s="238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38"/>
      <c r="R45" s="238"/>
      <c r="S45" s="238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43"/>
      <c r="R46" s="243"/>
      <c r="S46" s="243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43"/>
      <c r="R47" s="243"/>
      <c r="S47" s="243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43"/>
      <c r="R48" s="243"/>
      <c r="S48" s="243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43"/>
      <c r="R49" s="243"/>
      <c r="S49" s="243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43"/>
      <c r="R50" s="243"/>
      <c r="S50" s="243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43"/>
      <c r="R51" s="243"/>
      <c r="S51" s="243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52"/>
      <c r="R53" s="253"/>
      <c r="S53" s="254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55"/>
      <c r="R54" s="256"/>
      <c r="S54" s="257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58"/>
      <c r="R55" s="259"/>
      <c r="S55" s="260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43"/>
      <c r="R56" s="243"/>
      <c r="S56" s="243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38"/>
      <c r="R57" s="238"/>
      <c r="S57" s="238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38"/>
      <c r="R58" s="238"/>
      <c r="S58" s="238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93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2021-11-08(월) 오전 00:00</v>
      </c>
      <c r="C69" s="281"/>
      <c r="D69" s="240" t="str">
        <f>TEXT($G$1, "[$-ko-KR]yyyy-mm-dd(ddd) ") &amp; "오후 14:00"</f>
        <v>2021-11-08(월) 오후 14:00</v>
      </c>
      <c r="E69" s="241"/>
      <c r="F69" s="242"/>
      <c r="G69" s="240" t="str">
        <f>TEXT($G$1, "[$-ko-KR]yyyy-mm-dd(ddd) ") &amp; "오후 19:00"</f>
        <v>2021-11-08(월) 오후 19:00</v>
      </c>
      <c r="H69" s="241"/>
      <c r="I69" s="242"/>
      <c r="J69" s="240" t="str">
        <f>TEXT($G$1, "[$-ko-KR]yyyy-mm-dd(ddd) ") &amp; "오후 21:00"</f>
        <v>2021-11-08(월) 오후 21:00</v>
      </c>
      <c r="K69" s="241"/>
      <c r="L69" s="242"/>
      <c r="M69" s="240" t="str">
        <f>TEXT($G$1+1, "[$-ko-KR]yyyy-mm-dd(ddd) ") &amp; "오전 00:00"</f>
        <v>2021-11-09(화)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38"/>
      <c r="R71" s="238"/>
      <c r="S71" s="238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38"/>
      <c r="R72" s="238"/>
      <c r="S72" s="238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43"/>
      <c r="R73" s="243"/>
      <c r="S73" s="243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43"/>
      <c r="R74" s="243"/>
      <c r="S74" s="243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43"/>
      <c r="R75" s="243"/>
      <c r="S75" s="243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43"/>
      <c r="R76" s="243"/>
      <c r="S76" s="243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43"/>
      <c r="R77" s="243"/>
      <c r="S77" s="243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43"/>
      <c r="R78" s="243"/>
      <c r="S78" s="243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52"/>
      <c r="R80" s="253"/>
      <c r="S80" s="254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55"/>
      <c r="R81" s="256"/>
      <c r="S81" s="257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8"/>
      <c r="R82" s="259"/>
      <c r="S82" s="260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43"/>
      <c r="R83" s="243"/>
      <c r="S83" s="243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38"/>
      <c r="R84" s="238"/>
      <c r="S84" s="238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38"/>
      <c r="R85" s="238"/>
      <c r="S85" s="238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43"/>
      <c r="R86" s="243"/>
      <c r="S86" s="243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43"/>
      <c r="R87" s="243"/>
      <c r="S87" s="243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43"/>
      <c r="R88" s="243"/>
      <c r="S88" s="243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65"/>
      <c r="R89" s="266"/>
      <c r="S89" s="267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93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2021-11-08(월) 오전 00:00</v>
      </c>
      <c r="C96" s="281"/>
      <c r="D96" s="240" t="str">
        <f>TEXT($G$1, "[$-ko-KR]yyyy-mm-dd(ddd) ") &amp; "오후 14:00"</f>
        <v>2021-11-08(월) 오후 14:00</v>
      </c>
      <c r="E96" s="241"/>
      <c r="F96" s="242"/>
      <c r="G96" s="240" t="str">
        <f>TEXT($G$1, "[$-ko-KR]yyyy-mm-dd(ddd) ") &amp; "오후 19:00"</f>
        <v>2021-11-08(월) 오후 19:00</v>
      </c>
      <c r="H96" s="241"/>
      <c r="I96" s="242"/>
      <c r="J96" s="240" t="str">
        <f>TEXT($G$1, "[$-ko-KR]yyyy-mm-dd(ddd) ") &amp; "오후 21:00"</f>
        <v>2021-11-08(월) 오후 21:00</v>
      </c>
      <c r="K96" s="241"/>
      <c r="L96" s="242"/>
      <c r="M96" s="240" t="str">
        <f>TEXT($G$1+1, "[$-ko-KR]yyyy-mm-dd(ddd) ") &amp; "오전 00:00"</f>
        <v>2021-11-09(화)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38"/>
      <c r="R98" s="238"/>
      <c r="S98" s="238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38"/>
      <c r="R99" s="238"/>
      <c r="S99" s="238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43"/>
      <c r="R100" s="243"/>
      <c r="S100" s="243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43"/>
      <c r="R101" s="243"/>
      <c r="S101" s="243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43"/>
      <c r="R102" s="243"/>
      <c r="S102" s="243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43"/>
      <c r="R103" s="243"/>
      <c r="S103" s="243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43"/>
      <c r="R104" s="243"/>
      <c r="S104" s="243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43"/>
      <c r="R105" s="243"/>
      <c r="S105" s="243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52"/>
      <c r="R107" s="253"/>
      <c r="S107" s="254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55"/>
      <c r="R108" s="256"/>
      <c r="S108" s="257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58"/>
      <c r="R109" s="259"/>
      <c r="S109" s="260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43"/>
      <c r="R110" s="243"/>
      <c r="S110" s="243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38"/>
      <c r="R111" s="238"/>
      <c r="S111" s="238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38"/>
      <c r="R112" s="238"/>
      <c r="S112" s="238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43"/>
      <c r="R113" s="243"/>
      <c r="S113" s="243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43"/>
      <c r="R114" s="243"/>
      <c r="S114" s="243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43"/>
      <c r="R115" s="243"/>
      <c r="S115" s="243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65"/>
      <c r="R116" s="266"/>
      <c r="S116" s="267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93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2021-11-08(월) 오전 00:00</v>
      </c>
      <c r="C123" s="281"/>
      <c r="D123" s="240" t="str">
        <f>TEXT($G$1, "[$-ko-KR]yyyy-mm-dd(ddd) ") &amp; "오후 14:00"</f>
        <v>2021-11-08(월) 오후 14:00</v>
      </c>
      <c r="E123" s="241"/>
      <c r="F123" s="242"/>
      <c r="G123" s="240" t="str">
        <f>TEXT($G$1, "[$-ko-KR]yyyy-mm-dd(ddd) ") &amp; "오후 19:00"</f>
        <v>2021-11-08(월) 오후 19:00</v>
      </c>
      <c r="H123" s="241"/>
      <c r="I123" s="242"/>
      <c r="J123" s="240" t="str">
        <f>TEXT($G$1, "[$-ko-KR]yyyy-mm-dd(ddd) ") &amp; "오후 21:00"</f>
        <v>2021-11-08(월) 오후 21:00</v>
      </c>
      <c r="K123" s="241"/>
      <c r="L123" s="242"/>
      <c r="M123" s="240" t="str">
        <f>TEXT($G$1+1, "[$-ko-KR]yyyy-mm-dd(ddd) ") &amp; "오전 00:00"</f>
        <v>2021-11-09(화)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38"/>
      <c r="R125" s="238"/>
      <c r="S125" s="238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38"/>
      <c r="R126" s="238"/>
      <c r="S126" s="238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43"/>
      <c r="R127" s="243"/>
      <c r="S127" s="243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43"/>
      <c r="R128" s="243"/>
      <c r="S128" s="243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43"/>
      <c r="R129" s="243"/>
      <c r="S129" s="243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43"/>
      <c r="R130" s="243"/>
      <c r="S130" s="243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43"/>
      <c r="R131" s="243"/>
      <c r="S131" s="243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43"/>
      <c r="R132" s="243"/>
      <c r="S132" s="243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52"/>
      <c r="R134" s="253"/>
      <c r="S134" s="254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55"/>
      <c r="R135" s="256"/>
      <c r="S135" s="257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58"/>
      <c r="R136" s="259"/>
      <c r="S136" s="260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43"/>
      <c r="R137" s="243"/>
      <c r="S137" s="243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38"/>
      <c r="R138" s="238"/>
      <c r="S138" s="238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38"/>
      <c r="R139" s="238"/>
      <c r="S139" s="238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93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2021-11-08(월) 오전 00:00</v>
      </c>
      <c r="C150" s="281"/>
      <c r="D150" s="240" t="str">
        <f>TEXT($G$1, "[$-ko-KR]yyyy-mm-dd(ddd) ") &amp; "오후 14:00"</f>
        <v>2021-11-08(월) 오후 14:00</v>
      </c>
      <c r="E150" s="241"/>
      <c r="F150" s="242"/>
      <c r="G150" s="240" t="str">
        <f>TEXT($G$1, "[$-ko-KR]yyyy-mm-dd(ddd) ") &amp; "오후 19:00"</f>
        <v>2021-11-08(월) 오후 19:00</v>
      </c>
      <c r="H150" s="241"/>
      <c r="I150" s="242"/>
      <c r="J150" s="240" t="str">
        <f>TEXT($G$1, "[$-ko-KR]yyyy-mm-dd(ddd) ") &amp; "오후 21:00"</f>
        <v>2021-11-08(월) 오후 21:00</v>
      </c>
      <c r="K150" s="241"/>
      <c r="L150" s="242"/>
      <c r="M150" s="240" t="str">
        <f>TEXT($G$1+1, "[$-ko-KR]yyyy-mm-dd(ddd) ") &amp; "오전 00:00"</f>
        <v>2021-11-09(화)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38"/>
      <c r="R152" s="238"/>
      <c r="S152" s="238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38"/>
      <c r="R153" s="238"/>
      <c r="S153" s="238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43"/>
      <c r="R154" s="243"/>
      <c r="S154" s="243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43"/>
      <c r="R155" s="243"/>
      <c r="S155" s="243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43"/>
      <c r="R156" s="243"/>
      <c r="S156" s="243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43"/>
      <c r="R157" s="243"/>
      <c r="S157" s="243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43"/>
      <c r="R158" s="243"/>
      <c r="S158" s="243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43"/>
      <c r="R159" s="243"/>
      <c r="S159" s="243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52"/>
      <c r="R161" s="253"/>
      <c r="S161" s="254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55"/>
      <c r="R162" s="256"/>
      <c r="S162" s="257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58"/>
      <c r="R163" s="259"/>
      <c r="S163" s="260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43"/>
      <c r="R164" s="243"/>
      <c r="S164" s="243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38"/>
      <c r="R165" s="238"/>
      <c r="S165" s="238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38"/>
      <c r="R166" s="238"/>
      <c r="S166" s="238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43"/>
      <c r="R167" s="243"/>
      <c r="S167" s="243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43"/>
      <c r="R168" s="243"/>
      <c r="S168" s="243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43"/>
      <c r="R169" s="243"/>
      <c r="S169" s="243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65"/>
      <c r="R170" s="266"/>
      <c r="S170" s="267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93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2021-11-08(월) 오전 00:00</v>
      </c>
      <c r="C177" s="281"/>
      <c r="D177" s="240" t="str">
        <f>TEXT($G$1, "[$-ko-KR]yyyy-mm-dd(ddd) ") &amp; "오후 14:00"</f>
        <v>2021-11-08(월) 오후 14:00</v>
      </c>
      <c r="E177" s="241"/>
      <c r="F177" s="242"/>
      <c r="G177" s="240" t="str">
        <f>TEXT($G$1, "[$-ko-KR]yyyy-mm-dd(ddd) ") &amp; "오후 19:00"</f>
        <v>2021-11-08(월) 오후 19:00</v>
      </c>
      <c r="H177" s="241"/>
      <c r="I177" s="242"/>
      <c r="J177" s="240" t="str">
        <f>TEXT($G$1, "[$-ko-KR]yyyy-mm-dd(ddd) ") &amp; "오후 21:00"</f>
        <v>2021-11-08(월) 오후 21:00</v>
      </c>
      <c r="K177" s="241"/>
      <c r="L177" s="242"/>
      <c r="M177" s="240" t="str">
        <f>TEXT($G$1+1, "[$-ko-KR]yyyy-mm-dd(ddd) ") &amp; "오전 00:00"</f>
        <v>2021-11-09(화)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38"/>
      <c r="R179" s="238"/>
      <c r="S179" s="238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38"/>
      <c r="R180" s="238"/>
      <c r="S180" s="238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43"/>
      <c r="R181" s="243"/>
      <c r="S181" s="243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43"/>
      <c r="R182" s="243"/>
      <c r="S182" s="243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43"/>
      <c r="R183" s="243"/>
      <c r="S183" s="243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43"/>
      <c r="R184" s="243"/>
      <c r="S184" s="243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43"/>
      <c r="R185" s="243"/>
      <c r="S185" s="243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43"/>
      <c r="R186" s="243"/>
      <c r="S186" s="243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52"/>
      <c r="R188" s="253"/>
      <c r="S188" s="254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55"/>
      <c r="R189" s="256"/>
      <c r="S189" s="257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58"/>
      <c r="R190" s="259"/>
      <c r="S190" s="260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43"/>
      <c r="R191" s="243"/>
      <c r="S191" s="243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38"/>
      <c r="R192" s="238"/>
      <c r="S192" s="238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38"/>
      <c r="R193" s="238"/>
      <c r="S193" s="238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43"/>
      <c r="R194" s="243"/>
      <c r="S194" s="243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43"/>
      <c r="R195" s="243"/>
      <c r="S195" s="243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43"/>
      <c r="R196" s="243"/>
      <c r="S196" s="243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65"/>
      <c r="R197" s="266"/>
      <c r="S197" s="267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44509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97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2021-11-09(화) 오전 00:00</v>
      </c>
      <c r="C15" s="284"/>
      <c r="D15" s="240" t="str">
        <f>TEXT($G$1, "[$-ko-KR]yyyy-mm-dd(ddd) ") &amp; "오후 14:00"</f>
        <v>2021-11-09(화) 오후 14:00</v>
      </c>
      <c r="E15" s="241"/>
      <c r="F15" s="242"/>
      <c r="G15" s="240" t="str">
        <f>TEXT($G$1, "[$-ko-KR]yyyy-mm-dd(ddd) ") &amp; "오후 19:00"</f>
        <v>2021-11-09(화) 오후 19:00</v>
      </c>
      <c r="H15" s="241"/>
      <c r="I15" s="242"/>
      <c r="J15" s="240" t="str">
        <f>TEXT($G$1, "[$-ko-KR]yyyy-mm-dd(ddd) ") &amp; "오후 21:00"</f>
        <v>2021-11-09(화) 오후 21:00</v>
      </c>
      <c r="K15" s="241"/>
      <c r="L15" s="242"/>
      <c r="M15" s="240" t="str">
        <f>TEXT($G$1+1, "[$-ko-KR]yyyy-mm-dd(ddd) ") &amp; "오전 00:00"</f>
        <v>2021-11-10(수)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97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2021-11-09(화) 오전 00:00</v>
      </c>
      <c r="C42" s="281"/>
      <c r="D42" s="240" t="str">
        <f>TEXT($G$1, "[$-ko-KR]yyyy-mm-dd(ddd) ") &amp; "오후 14:00"</f>
        <v>2021-11-09(화) 오후 14:00</v>
      </c>
      <c r="E42" s="241"/>
      <c r="F42" s="242"/>
      <c r="G42" s="240" t="str">
        <f>TEXT($G$1, "[$-ko-KR]yyyy-mm-dd(ddd) ") &amp; "오후 19:00"</f>
        <v>2021-11-09(화) 오후 19:00</v>
      </c>
      <c r="H42" s="241"/>
      <c r="I42" s="242"/>
      <c r="J42" s="240" t="str">
        <f>TEXT($G$1, "[$-ko-KR]yyyy-mm-dd(ddd) ") &amp; "오후 21:00"</f>
        <v>2021-11-09(화) 오후 21:00</v>
      </c>
      <c r="K42" s="241"/>
      <c r="L42" s="242"/>
      <c r="M42" s="240" t="str">
        <f>TEXT($G$1+1, "[$-ko-KR]yyyy-mm-dd(ddd) ") &amp; "오전 00:00"</f>
        <v>2021-11-10(수)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38"/>
      <c r="R44" s="238"/>
      <c r="S44" s="238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38"/>
      <c r="R45" s="238"/>
      <c r="S45" s="238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43"/>
      <c r="R46" s="243"/>
      <c r="S46" s="243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43"/>
      <c r="R47" s="243"/>
      <c r="S47" s="243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43"/>
      <c r="R48" s="243"/>
      <c r="S48" s="243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43"/>
      <c r="R49" s="243"/>
      <c r="S49" s="243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43"/>
      <c r="R50" s="243"/>
      <c r="S50" s="243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43"/>
      <c r="R51" s="243"/>
      <c r="S51" s="243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52"/>
      <c r="R53" s="253"/>
      <c r="S53" s="254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55"/>
      <c r="R54" s="256"/>
      <c r="S54" s="257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58"/>
      <c r="R55" s="259"/>
      <c r="S55" s="260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43"/>
      <c r="R56" s="243"/>
      <c r="S56" s="243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38"/>
      <c r="R57" s="238"/>
      <c r="S57" s="238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38"/>
      <c r="R58" s="238"/>
      <c r="S58" s="238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97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2021-11-09(화) 오전 00:00</v>
      </c>
      <c r="C69" s="281"/>
      <c r="D69" s="240" t="str">
        <f>TEXT($G$1, "[$-ko-KR]yyyy-mm-dd(ddd) ") &amp; "오후 14:00"</f>
        <v>2021-11-09(화) 오후 14:00</v>
      </c>
      <c r="E69" s="241"/>
      <c r="F69" s="242"/>
      <c r="G69" s="240" t="str">
        <f>TEXT($G$1, "[$-ko-KR]yyyy-mm-dd(ddd) ") &amp; "오후 19:00"</f>
        <v>2021-11-09(화) 오후 19:00</v>
      </c>
      <c r="H69" s="241"/>
      <c r="I69" s="242"/>
      <c r="J69" s="240" t="str">
        <f>TEXT($G$1, "[$-ko-KR]yyyy-mm-dd(ddd) ") &amp; "오후 21:00"</f>
        <v>2021-11-09(화) 오후 21:00</v>
      </c>
      <c r="K69" s="241"/>
      <c r="L69" s="242"/>
      <c r="M69" s="240" t="str">
        <f>TEXT($G$1+1, "[$-ko-KR]yyyy-mm-dd(ddd) ") &amp; "오전 00:00"</f>
        <v>2021-11-10(수)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38"/>
      <c r="R71" s="238"/>
      <c r="S71" s="238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38"/>
      <c r="R72" s="238"/>
      <c r="S72" s="238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43"/>
      <c r="R73" s="243"/>
      <c r="S73" s="243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43"/>
      <c r="R74" s="243"/>
      <c r="S74" s="243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43"/>
      <c r="R75" s="243"/>
      <c r="S75" s="243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43"/>
      <c r="R76" s="243"/>
      <c r="S76" s="243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43"/>
      <c r="R77" s="243"/>
      <c r="S77" s="243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43"/>
      <c r="R78" s="243"/>
      <c r="S78" s="243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52"/>
      <c r="R80" s="253"/>
      <c r="S80" s="254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55"/>
      <c r="R81" s="256"/>
      <c r="S81" s="257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58"/>
      <c r="R82" s="259"/>
      <c r="S82" s="260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43"/>
      <c r="R83" s="243"/>
      <c r="S83" s="243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38"/>
      <c r="R84" s="238"/>
      <c r="S84" s="238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38"/>
      <c r="R85" s="238"/>
      <c r="S85" s="238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43"/>
      <c r="R86" s="243"/>
      <c r="S86" s="243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43"/>
      <c r="R87" s="243"/>
      <c r="S87" s="243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43"/>
      <c r="R88" s="243"/>
      <c r="S88" s="243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65"/>
      <c r="R89" s="266"/>
      <c r="S89" s="267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97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2021-11-09(화) 오전 00:00</v>
      </c>
      <c r="C96" s="281"/>
      <c r="D96" s="240" t="str">
        <f>TEXT($G$1, "[$-ko-KR]yyyy-mm-dd(ddd) ") &amp; "오후 14:00"</f>
        <v>2021-11-09(화) 오후 14:00</v>
      </c>
      <c r="E96" s="241"/>
      <c r="F96" s="242"/>
      <c r="G96" s="240" t="str">
        <f>TEXT($G$1, "[$-ko-KR]yyyy-mm-dd(ddd) ") &amp; "오후 19:00"</f>
        <v>2021-11-09(화) 오후 19:00</v>
      </c>
      <c r="H96" s="241"/>
      <c r="I96" s="242"/>
      <c r="J96" s="240" t="str">
        <f>TEXT($G$1, "[$-ko-KR]yyyy-mm-dd(ddd) ") &amp; "오후 21:00"</f>
        <v>2021-11-09(화) 오후 21:00</v>
      </c>
      <c r="K96" s="241"/>
      <c r="L96" s="242"/>
      <c r="M96" s="240" t="str">
        <f>TEXT($G$1+1, "[$-ko-KR]yyyy-mm-dd(ddd) ") &amp; "오전 00:00"</f>
        <v>2021-11-10(수)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38"/>
      <c r="R98" s="238"/>
      <c r="S98" s="238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38"/>
      <c r="R99" s="238"/>
      <c r="S99" s="238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43"/>
      <c r="R100" s="243"/>
      <c r="S100" s="243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43"/>
      <c r="R101" s="243"/>
      <c r="S101" s="243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43"/>
      <c r="R102" s="243"/>
      <c r="S102" s="243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43"/>
      <c r="R103" s="243"/>
      <c r="S103" s="243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43"/>
      <c r="R104" s="243"/>
      <c r="S104" s="243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43"/>
      <c r="R105" s="243"/>
      <c r="S105" s="243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52"/>
      <c r="R107" s="253"/>
      <c r="S107" s="254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55"/>
      <c r="R108" s="256"/>
      <c r="S108" s="257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58"/>
      <c r="R109" s="259"/>
      <c r="S109" s="260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43"/>
      <c r="R110" s="243"/>
      <c r="S110" s="243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38"/>
      <c r="R111" s="238"/>
      <c r="S111" s="238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38"/>
      <c r="R112" s="238"/>
      <c r="S112" s="238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43"/>
      <c r="R113" s="243"/>
      <c r="S113" s="243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43"/>
      <c r="R114" s="243"/>
      <c r="S114" s="243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43"/>
      <c r="R115" s="243"/>
      <c r="S115" s="243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65"/>
      <c r="R116" s="266"/>
      <c r="S116" s="267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97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2021-11-09(화) 오전 00:00</v>
      </c>
      <c r="C123" s="281"/>
      <c r="D123" s="240" t="str">
        <f>TEXT($G$1, "[$-ko-KR]yyyy-mm-dd(ddd) ") &amp; "오후 14:00"</f>
        <v>2021-11-09(화) 오후 14:00</v>
      </c>
      <c r="E123" s="241"/>
      <c r="F123" s="242"/>
      <c r="G123" s="240" t="str">
        <f>TEXT($G$1, "[$-ko-KR]yyyy-mm-dd(ddd) ") &amp; "오후 19:00"</f>
        <v>2021-11-09(화) 오후 19:00</v>
      </c>
      <c r="H123" s="241"/>
      <c r="I123" s="242"/>
      <c r="J123" s="240" t="str">
        <f>TEXT($G$1, "[$-ko-KR]yyyy-mm-dd(ddd) ") &amp; "오후 21:00"</f>
        <v>2021-11-09(화) 오후 21:00</v>
      </c>
      <c r="K123" s="241"/>
      <c r="L123" s="242"/>
      <c r="M123" s="240" t="str">
        <f>TEXT($G$1+1, "[$-ko-KR]yyyy-mm-dd(ddd) ") &amp; "오전 00:00"</f>
        <v>2021-11-10(수)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38"/>
      <c r="R125" s="238"/>
      <c r="S125" s="238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38"/>
      <c r="R126" s="238"/>
      <c r="S126" s="238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43"/>
      <c r="R127" s="243"/>
      <c r="S127" s="243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43"/>
      <c r="R128" s="243"/>
      <c r="S128" s="243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43"/>
      <c r="R129" s="243"/>
      <c r="S129" s="243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43"/>
      <c r="R130" s="243"/>
      <c r="S130" s="243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43"/>
      <c r="R131" s="243"/>
      <c r="S131" s="243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43"/>
      <c r="R132" s="243"/>
      <c r="S132" s="243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52"/>
      <c r="R134" s="253"/>
      <c r="S134" s="254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55"/>
      <c r="R135" s="256"/>
      <c r="S135" s="257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58"/>
      <c r="R136" s="259"/>
      <c r="S136" s="260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43"/>
      <c r="R137" s="243"/>
      <c r="S137" s="243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38"/>
      <c r="R138" s="238"/>
      <c r="S138" s="238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38"/>
      <c r="R139" s="238"/>
      <c r="S139" s="238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97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2021-11-09(화) 오전 00:00</v>
      </c>
      <c r="C150" s="281"/>
      <c r="D150" s="240" t="str">
        <f>TEXT($G$1, "[$-ko-KR]yyyy-mm-dd(ddd) ") &amp; "오후 14:00"</f>
        <v>2021-11-09(화) 오후 14:00</v>
      </c>
      <c r="E150" s="241"/>
      <c r="F150" s="242"/>
      <c r="G150" s="240" t="str">
        <f>TEXT($G$1, "[$-ko-KR]yyyy-mm-dd(ddd) ") &amp; "오후 19:00"</f>
        <v>2021-11-09(화) 오후 19:00</v>
      </c>
      <c r="H150" s="241"/>
      <c r="I150" s="242"/>
      <c r="J150" s="240" t="str">
        <f>TEXT($G$1, "[$-ko-KR]yyyy-mm-dd(ddd) ") &amp; "오후 21:00"</f>
        <v>2021-11-09(화) 오후 21:00</v>
      </c>
      <c r="K150" s="241"/>
      <c r="L150" s="242"/>
      <c r="M150" s="240" t="str">
        <f>TEXT($G$1+1, "[$-ko-KR]yyyy-mm-dd(ddd) ") &amp; "오전 00:00"</f>
        <v>2021-11-10(수)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38"/>
      <c r="R152" s="238"/>
      <c r="S152" s="238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38"/>
      <c r="R153" s="238"/>
      <c r="S153" s="238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43"/>
      <c r="R154" s="243"/>
      <c r="S154" s="243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43"/>
      <c r="R155" s="243"/>
      <c r="S155" s="243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43"/>
      <c r="R156" s="243"/>
      <c r="S156" s="243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43"/>
      <c r="R157" s="243"/>
      <c r="S157" s="243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43"/>
      <c r="R158" s="243"/>
      <c r="S158" s="243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43"/>
      <c r="R159" s="243"/>
      <c r="S159" s="243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52"/>
      <c r="R161" s="253"/>
      <c r="S161" s="254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55"/>
      <c r="R162" s="256"/>
      <c r="S162" s="257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58"/>
      <c r="R163" s="259"/>
      <c r="S163" s="260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43"/>
      <c r="R164" s="243"/>
      <c r="S164" s="243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38"/>
      <c r="R165" s="238"/>
      <c r="S165" s="238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38"/>
      <c r="R166" s="238"/>
      <c r="S166" s="238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43"/>
      <c r="R167" s="243"/>
      <c r="S167" s="243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43"/>
      <c r="R168" s="243"/>
      <c r="S168" s="243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43"/>
      <c r="R169" s="243"/>
      <c r="S169" s="243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65"/>
      <c r="R170" s="266"/>
      <c r="S170" s="267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97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2021-11-09(화) 오전 00:00</v>
      </c>
      <c r="C177" s="281"/>
      <c r="D177" s="240" t="str">
        <f>TEXT($G$1, "[$-ko-KR]yyyy-mm-dd(ddd) ") &amp; "오후 14:00"</f>
        <v>2021-11-09(화) 오후 14:00</v>
      </c>
      <c r="E177" s="241"/>
      <c r="F177" s="242"/>
      <c r="G177" s="240" t="str">
        <f>TEXT($G$1, "[$-ko-KR]yyyy-mm-dd(ddd) ") &amp; "오후 19:00"</f>
        <v>2021-11-09(화) 오후 19:00</v>
      </c>
      <c r="H177" s="241"/>
      <c r="I177" s="242"/>
      <c r="J177" s="240" t="str">
        <f>TEXT($G$1, "[$-ko-KR]yyyy-mm-dd(ddd) ") &amp; "오후 21:00"</f>
        <v>2021-11-09(화) 오후 21:00</v>
      </c>
      <c r="K177" s="241"/>
      <c r="L177" s="242"/>
      <c r="M177" s="240" t="str">
        <f>TEXT($G$1+1, "[$-ko-KR]yyyy-mm-dd(ddd) ") &amp; "오전 00:00"</f>
        <v>2021-11-10(수)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38"/>
      <c r="R179" s="238"/>
      <c r="S179" s="238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38"/>
      <c r="R180" s="238"/>
      <c r="S180" s="238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43"/>
      <c r="R181" s="243"/>
      <c r="S181" s="243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43"/>
      <c r="R182" s="243"/>
      <c r="S182" s="243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43"/>
      <c r="R183" s="243"/>
      <c r="S183" s="243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43"/>
      <c r="R184" s="243"/>
      <c r="S184" s="243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43"/>
      <c r="R185" s="243"/>
      <c r="S185" s="243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43"/>
      <c r="R186" s="243"/>
      <c r="S186" s="243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52"/>
      <c r="R188" s="253"/>
      <c r="S188" s="254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55"/>
      <c r="R189" s="256"/>
      <c r="S189" s="257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58"/>
      <c r="R190" s="259"/>
      <c r="S190" s="260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43"/>
      <c r="R191" s="243"/>
      <c r="S191" s="243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38"/>
      <c r="R192" s="238"/>
      <c r="S192" s="238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38"/>
      <c r="R193" s="238"/>
      <c r="S193" s="238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43"/>
      <c r="R194" s="243"/>
      <c r="S194" s="243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43"/>
      <c r="R195" s="243"/>
      <c r="S195" s="243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43"/>
      <c r="R196" s="243"/>
      <c r="S196" s="243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65"/>
      <c r="R197" s="266"/>
      <c r="S197" s="267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44510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201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2021-11-10(수) 오전 00:00</v>
      </c>
      <c r="C15" s="284"/>
      <c r="D15" s="240" t="str">
        <f>TEXT($G$1, "[$-ko-KR]yyyy-mm-dd(ddd) ") &amp; "오후 14:00"</f>
        <v>2021-11-10(수) 오후 14:00</v>
      </c>
      <c r="E15" s="241"/>
      <c r="F15" s="242"/>
      <c r="G15" s="240" t="str">
        <f>TEXT($G$1, "[$-ko-KR]yyyy-mm-dd(ddd) ") &amp; "오후 19:00"</f>
        <v>2021-11-10(수) 오후 19:00</v>
      </c>
      <c r="H15" s="241"/>
      <c r="I15" s="242"/>
      <c r="J15" s="240" t="str">
        <f>TEXT($G$1, "[$-ko-KR]yyyy-mm-dd(ddd) ") &amp; "오후 21:00"</f>
        <v>2021-11-10(수) 오후 21:00</v>
      </c>
      <c r="K15" s="241"/>
      <c r="L15" s="242"/>
      <c r="M15" s="240" t="str">
        <f>TEXT($G$1+1, "[$-ko-KR]yyyy-mm-dd(ddd) ") &amp; "오전 00:00"</f>
        <v>2021-11-11(목)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201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2021-11-10(수) 오전 00:00</v>
      </c>
      <c r="C42" s="281"/>
      <c r="D42" s="240" t="str">
        <f>TEXT($G$1, "[$-ko-KR]yyyy-mm-dd(ddd) ") &amp; "오후 14:00"</f>
        <v>2021-11-10(수) 오후 14:00</v>
      </c>
      <c r="E42" s="241"/>
      <c r="F42" s="242"/>
      <c r="G42" s="240" t="str">
        <f>TEXT($G$1, "[$-ko-KR]yyyy-mm-dd(ddd) ") &amp; "오후 19:00"</f>
        <v>2021-11-10(수) 오후 19:00</v>
      </c>
      <c r="H42" s="241"/>
      <c r="I42" s="242"/>
      <c r="J42" s="240" t="str">
        <f>TEXT($G$1, "[$-ko-KR]yyyy-mm-dd(ddd) ") &amp; "오후 21:00"</f>
        <v>2021-11-10(수) 오후 21:00</v>
      </c>
      <c r="K42" s="241"/>
      <c r="L42" s="242"/>
      <c r="M42" s="240" t="str">
        <f>TEXT($G$1+1, "[$-ko-KR]yyyy-mm-dd(ddd) ") &amp; "오전 00:00"</f>
        <v>2021-11-11(목)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38"/>
      <c r="R44" s="238"/>
      <c r="S44" s="238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38"/>
      <c r="R45" s="238"/>
      <c r="S45" s="238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43"/>
      <c r="R46" s="243"/>
      <c r="S46" s="243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43"/>
      <c r="R47" s="243"/>
      <c r="S47" s="243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43"/>
      <c r="R48" s="243"/>
      <c r="S48" s="243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43"/>
      <c r="R49" s="243"/>
      <c r="S49" s="243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43"/>
      <c r="R50" s="243"/>
      <c r="S50" s="243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43"/>
      <c r="R51" s="243"/>
      <c r="S51" s="243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252"/>
      <c r="R53" s="253"/>
      <c r="S53" s="254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255"/>
      <c r="R54" s="256"/>
      <c r="S54" s="257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258"/>
      <c r="R55" s="259"/>
      <c r="S55" s="260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43"/>
      <c r="R56" s="243"/>
      <c r="S56" s="243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38"/>
      <c r="R57" s="238"/>
      <c r="S57" s="238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38"/>
      <c r="R58" s="238"/>
      <c r="S58" s="238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201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2021-11-10(수) 오전 00:00</v>
      </c>
      <c r="C69" s="281"/>
      <c r="D69" s="240" t="str">
        <f>TEXT($G$1, "[$-ko-KR]yyyy-mm-dd(ddd) ") &amp; "오후 14:00"</f>
        <v>2021-11-10(수) 오후 14:00</v>
      </c>
      <c r="E69" s="241"/>
      <c r="F69" s="242"/>
      <c r="G69" s="240" t="str">
        <f>TEXT($G$1, "[$-ko-KR]yyyy-mm-dd(ddd) ") &amp; "오후 19:00"</f>
        <v>2021-11-10(수) 오후 19:00</v>
      </c>
      <c r="H69" s="241"/>
      <c r="I69" s="242"/>
      <c r="J69" s="240" t="str">
        <f>TEXT($G$1, "[$-ko-KR]yyyy-mm-dd(ddd) ") &amp; "오후 21:00"</f>
        <v>2021-11-10(수) 오후 21:00</v>
      </c>
      <c r="K69" s="241"/>
      <c r="L69" s="242"/>
      <c r="M69" s="240" t="str">
        <f>TEXT($G$1+1, "[$-ko-KR]yyyy-mm-dd(ddd) ") &amp; "오전 00:00"</f>
        <v>2021-11-11(목)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38"/>
      <c r="R71" s="238"/>
      <c r="S71" s="238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38"/>
      <c r="R72" s="238"/>
      <c r="S72" s="238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43"/>
      <c r="R73" s="243"/>
      <c r="S73" s="243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43"/>
      <c r="R74" s="243"/>
      <c r="S74" s="243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43"/>
      <c r="R75" s="243"/>
      <c r="S75" s="243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43"/>
      <c r="R76" s="243"/>
      <c r="S76" s="243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43"/>
      <c r="R77" s="243"/>
      <c r="S77" s="243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43"/>
      <c r="R78" s="243"/>
      <c r="S78" s="243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252"/>
      <c r="R80" s="253"/>
      <c r="S80" s="254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255"/>
      <c r="R81" s="256"/>
      <c r="S81" s="257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258"/>
      <c r="R82" s="259"/>
      <c r="S82" s="260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43"/>
      <c r="R83" s="243"/>
      <c r="S83" s="243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38"/>
      <c r="R84" s="238"/>
      <c r="S84" s="238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38"/>
      <c r="R85" s="238"/>
      <c r="S85" s="238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43"/>
      <c r="R86" s="243"/>
      <c r="S86" s="243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43"/>
      <c r="R87" s="243"/>
      <c r="S87" s="243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43"/>
      <c r="R88" s="243"/>
      <c r="S88" s="243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265"/>
      <c r="R89" s="266"/>
      <c r="S89" s="267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201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2021-11-10(수) 오전 00:00</v>
      </c>
      <c r="C96" s="281"/>
      <c r="D96" s="240" t="str">
        <f>TEXT($G$1, "[$-ko-KR]yyyy-mm-dd(ddd) ") &amp; "오후 14:00"</f>
        <v>2021-11-10(수) 오후 14:00</v>
      </c>
      <c r="E96" s="241"/>
      <c r="F96" s="242"/>
      <c r="G96" s="240" t="str">
        <f>TEXT($G$1, "[$-ko-KR]yyyy-mm-dd(ddd) ") &amp; "오후 19:00"</f>
        <v>2021-11-10(수) 오후 19:00</v>
      </c>
      <c r="H96" s="241"/>
      <c r="I96" s="242"/>
      <c r="J96" s="240" t="str">
        <f>TEXT($G$1, "[$-ko-KR]yyyy-mm-dd(ddd) ") &amp; "오후 21:00"</f>
        <v>2021-11-10(수) 오후 21:00</v>
      </c>
      <c r="K96" s="241"/>
      <c r="L96" s="242"/>
      <c r="M96" s="240" t="str">
        <f>TEXT($G$1+1, "[$-ko-KR]yyyy-mm-dd(ddd) ") &amp; "오전 00:00"</f>
        <v>2021-11-11(목)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38"/>
      <c r="R98" s="238"/>
      <c r="S98" s="238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38"/>
      <c r="R99" s="238"/>
      <c r="S99" s="238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43"/>
      <c r="R100" s="243"/>
      <c r="S100" s="243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43"/>
      <c r="R101" s="243"/>
      <c r="S101" s="243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43"/>
      <c r="R102" s="243"/>
      <c r="S102" s="243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43"/>
      <c r="R103" s="243"/>
      <c r="S103" s="243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43"/>
      <c r="R104" s="243"/>
      <c r="S104" s="243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43"/>
      <c r="R105" s="243"/>
      <c r="S105" s="243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252"/>
      <c r="R107" s="253"/>
      <c r="S107" s="254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255"/>
      <c r="R108" s="256"/>
      <c r="S108" s="257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258"/>
      <c r="R109" s="259"/>
      <c r="S109" s="260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43"/>
      <c r="R110" s="243"/>
      <c r="S110" s="243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38"/>
      <c r="R111" s="238"/>
      <c r="S111" s="238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38"/>
      <c r="R112" s="238"/>
      <c r="S112" s="238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43"/>
      <c r="R113" s="243"/>
      <c r="S113" s="243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43"/>
      <c r="R114" s="243"/>
      <c r="S114" s="243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43"/>
      <c r="R115" s="243"/>
      <c r="S115" s="243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265"/>
      <c r="R116" s="266"/>
      <c r="S116" s="267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201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2021-11-10(수) 오전 00:00</v>
      </c>
      <c r="C123" s="281"/>
      <c r="D123" s="240" t="str">
        <f>TEXT($G$1, "[$-ko-KR]yyyy-mm-dd(ddd) ") &amp; "오후 14:00"</f>
        <v>2021-11-10(수) 오후 14:00</v>
      </c>
      <c r="E123" s="241"/>
      <c r="F123" s="242"/>
      <c r="G123" s="240" t="str">
        <f>TEXT($G$1, "[$-ko-KR]yyyy-mm-dd(ddd) ") &amp; "오후 19:00"</f>
        <v>2021-11-10(수) 오후 19:00</v>
      </c>
      <c r="H123" s="241"/>
      <c r="I123" s="242"/>
      <c r="J123" s="240" t="str">
        <f>TEXT($G$1, "[$-ko-KR]yyyy-mm-dd(ddd) ") &amp; "오후 21:00"</f>
        <v>2021-11-10(수) 오후 21:00</v>
      </c>
      <c r="K123" s="241"/>
      <c r="L123" s="242"/>
      <c r="M123" s="240" t="str">
        <f>TEXT($G$1+1, "[$-ko-KR]yyyy-mm-dd(ddd) ") &amp; "오전 00:00"</f>
        <v>2021-11-11(목)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38"/>
      <c r="R125" s="238"/>
      <c r="S125" s="238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38"/>
      <c r="R126" s="238"/>
      <c r="S126" s="238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43"/>
      <c r="R127" s="243"/>
      <c r="S127" s="243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43"/>
      <c r="R128" s="243"/>
      <c r="S128" s="243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43"/>
      <c r="R129" s="243"/>
      <c r="S129" s="243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43"/>
      <c r="R130" s="243"/>
      <c r="S130" s="243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43"/>
      <c r="R131" s="243"/>
      <c r="S131" s="243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43"/>
      <c r="R132" s="243"/>
      <c r="S132" s="243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252"/>
      <c r="R134" s="253"/>
      <c r="S134" s="254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255"/>
      <c r="R135" s="256"/>
      <c r="S135" s="257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258"/>
      <c r="R136" s="259"/>
      <c r="S136" s="260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43"/>
      <c r="R137" s="243"/>
      <c r="S137" s="243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38"/>
      <c r="R138" s="238"/>
      <c r="S138" s="238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38"/>
      <c r="R139" s="238"/>
      <c r="S139" s="238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201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2021-11-10(수) 오전 00:00</v>
      </c>
      <c r="C150" s="281"/>
      <c r="D150" s="240" t="str">
        <f>TEXT($G$1, "[$-ko-KR]yyyy-mm-dd(ddd) ") &amp; "오후 14:00"</f>
        <v>2021-11-10(수) 오후 14:00</v>
      </c>
      <c r="E150" s="241"/>
      <c r="F150" s="242"/>
      <c r="G150" s="240" t="str">
        <f>TEXT($G$1, "[$-ko-KR]yyyy-mm-dd(ddd) ") &amp; "오후 19:00"</f>
        <v>2021-11-10(수) 오후 19:00</v>
      </c>
      <c r="H150" s="241"/>
      <c r="I150" s="242"/>
      <c r="J150" s="240" t="str">
        <f>TEXT($G$1, "[$-ko-KR]yyyy-mm-dd(ddd) ") &amp; "오후 21:00"</f>
        <v>2021-11-10(수) 오후 21:00</v>
      </c>
      <c r="K150" s="241"/>
      <c r="L150" s="242"/>
      <c r="M150" s="240" t="str">
        <f>TEXT($G$1+1, "[$-ko-KR]yyyy-mm-dd(ddd) ") &amp; "오전 00:00"</f>
        <v>2021-11-11(목)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38"/>
      <c r="R152" s="238"/>
      <c r="S152" s="238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38"/>
      <c r="R153" s="238"/>
      <c r="S153" s="238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43"/>
      <c r="R154" s="243"/>
      <c r="S154" s="243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43"/>
      <c r="R155" s="243"/>
      <c r="S155" s="243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43"/>
      <c r="R156" s="243"/>
      <c r="S156" s="243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43"/>
      <c r="R157" s="243"/>
      <c r="S157" s="243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43"/>
      <c r="R158" s="243"/>
      <c r="S158" s="243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43"/>
      <c r="R159" s="243"/>
      <c r="S159" s="243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252"/>
      <c r="R161" s="253"/>
      <c r="S161" s="254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255"/>
      <c r="R162" s="256"/>
      <c r="S162" s="257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258"/>
      <c r="R163" s="259"/>
      <c r="S163" s="260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43"/>
      <c r="R164" s="243"/>
      <c r="S164" s="243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38"/>
      <c r="R165" s="238"/>
      <c r="S165" s="238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38"/>
      <c r="R166" s="238"/>
      <c r="S166" s="238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43"/>
      <c r="R167" s="243"/>
      <c r="S167" s="243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43"/>
      <c r="R168" s="243"/>
      <c r="S168" s="243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43"/>
      <c r="R169" s="243"/>
      <c r="S169" s="243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265"/>
      <c r="R170" s="266"/>
      <c r="S170" s="267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201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2021-11-10(수) 오전 00:00</v>
      </c>
      <c r="C177" s="281"/>
      <c r="D177" s="240" t="str">
        <f>TEXT($G$1, "[$-ko-KR]yyyy-mm-dd(ddd) ") &amp; "오후 14:00"</f>
        <v>2021-11-10(수) 오후 14:00</v>
      </c>
      <c r="E177" s="241"/>
      <c r="F177" s="242"/>
      <c r="G177" s="240" t="str">
        <f>TEXT($G$1, "[$-ko-KR]yyyy-mm-dd(ddd) ") &amp; "오후 19:00"</f>
        <v>2021-11-10(수) 오후 19:00</v>
      </c>
      <c r="H177" s="241"/>
      <c r="I177" s="242"/>
      <c r="J177" s="240" t="str">
        <f>TEXT($G$1, "[$-ko-KR]yyyy-mm-dd(ddd) ") &amp; "오후 21:00"</f>
        <v>2021-11-10(수) 오후 21:00</v>
      </c>
      <c r="K177" s="241"/>
      <c r="L177" s="242"/>
      <c r="M177" s="240" t="str">
        <f>TEXT($G$1+1, "[$-ko-KR]yyyy-mm-dd(ddd) ") &amp; "오전 00:00"</f>
        <v>2021-11-11(목)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38"/>
      <c r="R179" s="238"/>
      <c r="S179" s="238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38"/>
      <c r="R180" s="238"/>
      <c r="S180" s="238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43"/>
      <c r="R181" s="243"/>
      <c r="S181" s="243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43"/>
      <c r="R182" s="243"/>
      <c r="S182" s="243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43"/>
      <c r="R183" s="243"/>
      <c r="S183" s="243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43"/>
      <c r="R184" s="243"/>
      <c r="S184" s="243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3"/>
      <c r="R185" s="243"/>
      <c r="S185" s="243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43"/>
      <c r="R186" s="243"/>
      <c r="S186" s="243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252"/>
      <c r="R188" s="253"/>
      <c r="S188" s="254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255"/>
      <c r="R189" s="256"/>
      <c r="S189" s="257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258"/>
      <c r="R190" s="259"/>
      <c r="S190" s="260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43"/>
      <c r="R191" s="243"/>
      <c r="S191" s="243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38"/>
      <c r="R192" s="238"/>
      <c r="S192" s="238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38"/>
      <c r="R193" s="238"/>
      <c r="S193" s="238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43"/>
      <c r="R194" s="243"/>
      <c r="S194" s="243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43"/>
      <c r="R195" s="243"/>
      <c r="S195" s="243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43"/>
      <c r="R196" s="243"/>
      <c r="S196" s="243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265"/>
      <c r="R197" s="266"/>
      <c r="S197" s="267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44511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-101,431 KRW (-3.38%)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-69,438 KRW (-2.89%)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-73,088 KRW (-2.44%)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-91,384 KRW (-3.05%)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205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2021-11-11(목) 오전 00:00</v>
      </c>
      <c r="C15" s="284"/>
      <c r="D15" s="240" t="str">
        <f>TEXT($G$1, "[$-ko-KR]yyyy-mm-dd(ddd) ") &amp; "오후 14:00"</f>
        <v>2021-11-11(목) 오후 14:00</v>
      </c>
      <c r="E15" s="241"/>
      <c r="F15" s="242"/>
      <c r="G15" s="240" t="str">
        <f>TEXT($G$1, "[$-ko-KR]yyyy-mm-dd(ddd) ") &amp; "오후 19:00"</f>
        <v>2021-11-11(목) 오후 19:00</v>
      </c>
      <c r="H15" s="241"/>
      <c r="I15" s="242"/>
      <c r="J15" s="240" t="str">
        <f>TEXT($G$1, "[$-ko-KR]yyyy-mm-dd(ddd) ") &amp; "오후 21:00"</f>
        <v>2021-11-11(목) 오후 21:00</v>
      </c>
      <c r="K15" s="241"/>
      <c r="L15" s="242"/>
      <c r="M15" s="240" t="str">
        <f>TEXT($G$1+1, "[$-ko-KR]yyyy-mm-dd(ddd) ") &amp; "오전 00:00"</f>
        <v>2021-11-12(금)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205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2021-11-11(목) 오전 00:00</v>
      </c>
      <c r="C42" s="281"/>
      <c r="D42" s="240" t="str">
        <f>TEXT($G$1, "[$-ko-KR]yyyy-mm-dd(ddd) ") &amp; "오후 14:00"</f>
        <v>2021-11-11(목) 오후 14:00</v>
      </c>
      <c r="E42" s="241"/>
      <c r="F42" s="242"/>
      <c r="G42" s="240" t="str">
        <f>TEXT($G$1, "[$-ko-KR]yyyy-mm-dd(ddd) ") &amp; "오후 19:00"</f>
        <v>2021-11-11(목) 오후 19:00</v>
      </c>
      <c r="H42" s="241"/>
      <c r="I42" s="242"/>
      <c r="J42" s="240" t="str">
        <f>TEXT($G$1, "[$-ko-KR]yyyy-mm-dd(ddd) ") &amp; "오후 21:00"</f>
        <v>2021-11-11(목) 오후 21:00</v>
      </c>
      <c r="K42" s="241"/>
      <c r="L42" s="242"/>
      <c r="M42" s="240" t="str">
        <f>TEXT($G$1+1, "[$-ko-KR]yyyy-mm-dd(ddd) ") &amp; "오전 00:00"</f>
        <v>2021-11-12(금)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>
        <v>19.8</v>
      </c>
      <c r="N44" s="14">
        <f>IF(ISNUMBER(M44), (M44 - $B44) / $B44, "")</f>
        <v>-1.9801980198019733E-2</v>
      </c>
      <c r="O44" s="16">
        <f>IF(ISNUMBER(M44), $B64 * N44, "")</f>
        <v>-2970.2970297029601</v>
      </c>
      <c r="Q44" s="238"/>
      <c r="R44" s="238"/>
      <c r="S44" s="238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>
        <v>15.4</v>
      </c>
      <c r="N45" s="32">
        <f t="shared" ref="N45:N48" si="17">IF(ISNUMBER(M45), (M45 - $B45) / $B45, "")</f>
        <v>-3.1446540880503145E-2</v>
      </c>
      <c r="O45" s="18">
        <f>IF(ISNUMBER(M45), $B64 * N45, "")</f>
        <v>-4716.9811320754716</v>
      </c>
      <c r="Q45" s="238"/>
      <c r="R45" s="238"/>
      <c r="S45" s="238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>
        <v>11.8</v>
      </c>
      <c r="N46" s="32">
        <f t="shared" si="17"/>
        <v>-4.065040650406504E-2</v>
      </c>
      <c r="O46" s="18">
        <f>IF(ISNUMBER(M46), $B64 * N46, "")</f>
        <v>-6097.5609756097556</v>
      </c>
      <c r="Q46" s="243"/>
      <c r="R46" s="243"/>
      <c r="S46" s="243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>
        <v>18.600000000000001</v>
      </c>
      <c r="N47" s="32">
        <f t="shared" si="17"/>
        <v>-2.6178010471204185E-2</v>
      </c>
      <c r="O47" s="18">
        <f>IF(ISNUMBER(M47), $B64 * N47, "")</f>
        <v>-3926.7015706806278</v>
      </c>
      <c r="Q47" s="243"/>
      <c r="R47" s="243"/>
      <c r="S47" s="243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>
        <v>15.2</v>
      </c>
      <c r="N48" s="21">
        <f t="shared" si="17"/>
        <v>-1.2987012987013056E-2</v>
      </c>
      <c r="O48" s="22">
        <f>IF(ISNUMBER(M48), $B64 * N48, "")</f>
        <v>-1948.0519480519583</v>
      </c>
      <c r="Q48" s="243"/>
      <c r="R48" s="243"/>
      <c r="S48" s="243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>
        <v>13.8</v>
      </c>
      <c r="N49" s="107">
        <f>IF(ISNUMBER(M49), (M49 - $B49) / $B49, "")</f>
        <v>-2.1276595744680778E-2</v>
      </c>
      <c r="O49" s="108">
        <f>IF(ISNUMBER(M49), $B64 * N49, "")</f>
        <v>-3191.4893617021166</v>
      </c>
      <c r="Q49" s="243"/>
      <c r="R49" s="243"/>
      <c r="S49" s="243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>
        <v>36.6</v>
      </c>
      <c r="N50" s="32">
        <f t="shared" ref="N50:N53" si="21">IF(ISNUMBER(M50), (M50 - $B50) / $B50, "")</f>
        <v>-4.9350649350649312E-2</v>
      </c>
      <c r="O50" s="18">
        <f>IF(ISNUMBER(M50), $B64 * N50, "")</f>
        <v>-7402.5974025973965</v>
      </c>
      <c r="Q50" s="243"/>
      <c r="R50" s="243"/>
      <c r="S50" s="243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>
        <v>84.4</v>
      </c>
      <c r="N51" s="32">
        <f t="shared" si="21"/>
        <v>-2.0881670533642659E-2</v>
      </c>
      <c r="O51" s="18">
        <f>IF(ISNUMBER(M51), $B64 * N51, "")</f>
        <v>-3132.2505800463987</v>
      </c>
      <c r="Q51" s="243"/>
      <c r="R51" s="243"/>
      <c r="S51" s="243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>
        <v>82.2</v>
      </c>
      <c r="N52" s="32">
        <f t="shared" si="21"/>
        <v>-2.9515938606847696E-2</v>
      </c>
      <c r="O52" s="18">
        <f>IF(ISNUMBER(M52), $B64 * N52, "")</f>
        <v>-4427.3907910271546</v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>
        <v>4.66</v>
      </c>
      <c r="N53" s="25">
        <f t="shared" si="21"/>
        <v>-5.091649694501018E-2</v>
      </c>
      <c r="O53" s="104">
        <f>IF(ISNUMBER(M53), $B64 * N53, "")</f>
        <v>-7637.4745417515269</v>
      </c>
      <c r="Q53" s="252"/>
      <c r="R53" s="253"/>
      <c r="S53" s="254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>
        <v>19.100000000000001</v>
      </c>
      <c r="N54" s="14">
        <f>IF(ISNUMBER(M54), (M54 - $B54) / $B54, "")</f>
        <v>-2.551020408163265E-2</v>
      </c>
      <c r="O54" s="16">
        <f>IF(ISNUMBER(M54), $B64 * N54, "")</f>
        <v>-3826.5306122448974</v>
      </c>
      <c r="Q54" s="255"/>
      <c r="R54" s="256"/>
      <c r="S54" s="257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>
        <v>33.700000000000003</v>
      </c>
      <c r="N55" s="32">
        <f t="shared" ref="N55:N58" si="25">IF(ISNUMBER(M55), (M55 - $B55) / $B55, "")</f>
        <v>-2.0348837209302202E-2</v>
      </c>
      <c r="O55" s="18">
        <f>IF(ISNUMBER(M55), $B64 * N55, "")</f>
        <v>-3052.3255813953301</v>
      </c>
      <c r="Q55" s="258"/>
      <c r="R55" s="259"/>
      <c r="S55" s="260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>
        <v>20.9</v>
      </c>
      <c r="N56" s="32">
        <f t="shared" si="25"/>
        <v>-2.7906976744186112E-2</v>
      </c>
      <c r="O56" s="18">
        <f>IF(ISNUMBER(M56), $B64 * N56, "")</f>
        <v>-4186.0465116279165</v>
      </c>
      <c r="Q56" s="243"/>
      <c r="R56" s="243"/>
      <c r="S56" s="243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>
        <v>59.2</v>
      </c>
      <c r="N57" s="32">
        <f t="shared" si="25"/>
        <v>-3.739837398373979E-2</v>
      </c>
      <c r="O57" s="18">
        <f>IF(ISNUMBER(M57), $B64 * N57, "")</f>
        <v>-5609.7560975609686</v>
      </c>
      <c r="Q57" s="238"/>
      <c r="R57" s="238"/>
      <c r="S57" s="238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>
        <v>24.3</v>
      </c>
      <c r="N58" s="21">
        <f t="shared" si="25"/>
        <v>-3.187250996015939E-2</v>
      </c>
      <c r="O58" s="22">
        <f>IF(ISNUMBER(M58), $B64 * N58, "")</f>
        <v>-4780.8764940239089</v>
      </c>
      <c r="Q58" s="238"/>
      <c r="R58" s="238"/>
      <c r="S58" s="238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>
        <v>0.23300000000000001</v>
      </c>
      <c r="N59" s="107">
        <f>IF(ISNUMBER(M59), (M59 - $B59) / $B59, "")</f>
        <v>-1.6877637130801586E-2</v>
      </c>
      <c r="O59" s="108">
        <f>IF(ISNUMBER(M59), $B64 * N59, "")</f>
        <v>-2531.6455696202379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-2.8932490083216092E-2</v>
      </c>
      <c r="O64" s="28">
        <f>SUM(O44:O63)</f>
        <v>-69437.976199718614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205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2021-11-11(목) 오전 00:00</v>
      </c>
      <c r="C69" s="281"/>
      <c r="D69" s="240" t="str">
        <f>TEXT($G$1, "[$-ko-KR]yyyy-mm-dd(ddd) ") &amp; "오후 14:00"</f>
        <v>2021-11-11(목) 오후 14:00</v>
      </c>
      <c r="E69" s="241"/>
      <c r="F69" s="242"/>
      <c r="G69" s="240" t="str">
        <f>TEXT($G$1, "[$-ko-KR]yyyy-mm-dd(ddd) ") &amp; "오후 19:00"</f>
        <v>2021-11-11(목) 오후 19:00</v>
      </c>
      <c r="H69" s="241"/>
      <c r="I69" s="242"/>
      <c r="J69" s="240" t="str">
        <f>TEXT($G$1, "[$-ko-KR]yyyy-mm-dd(ddd) ") &amp; "오후 21:00"</f>
        <v>2021-11-11(목) 오후 21:00</v>
      </c>
      <c r="K69" s="241"/>
      <c r="L69" s="242"/>
      <c r="M69" s="240" t="str">
        <f>TEXT($G$1+1, "[$-ko-KR]yyyy-mm-dd(ddd) ") &amp; "오전 00:00"</f>
        <v>2021-11-12(금)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>
        <v>606</v>
      </c>
      <c r="N71" s="14">
        <f>IF(ISNUMBER(M71), (M71 - $B71) / $B71, "")</f>
        <v>8.3194675540765387E-3</v>
      </c>
      <c r="O71" s="16">
        <f>IF(ISNUMBER(M71), $B91 * N71, "")</f>
        <v>1247.9201331114807</v>
      </c>
      <c r="Q71" s="238"/>
      <c r="R71" s="238"/>
      <c r="S71" s="238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>
        <v>658</v>
      </c>
      <c r="N72" s="32">
        <f t="shared" ref="N72:N75" si="33">IF(ISNUMBER(M72), (M72 - $B72) / $B72, "")</f>
        <v>3.9494470774091628E-2</v>
      </c>
      <c r="O72" s="18">
        <f>IF(ISNUMBER(M72), $B91 * N72, "")</f>
        <v>5924.1706161137445</v>
      </c>
      <c r="Q72" s="238"/>
      <c r="R72" s="238"/>
      <c r="S72" s="238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>
        <v>527</v>
      </c>
      <c r="N73" s="32">
        <f t="shared" si="33"/>
        <v>-1.86219739292365E-2</v>
      </c>
      <c r="O73" s="18">
        <f>IF(ISNUMBER(M73), $B91 * N73, "")</f>
        <v>-2793.2960893854752</v>
      </c>
      <c r="Q73" s="243"/>
      <c r="R73" s="243"/>
      <c r="S73" s="243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>
        <v>188</v>
      </c>
      <c r="N74" s="32">
        <f t="shared" si="33"/>
        <v>-4.0816326530612242E-2</v>
      </c>
      <c r="O74" s="18">
        <f>IF(ISNUMBER(M74), $B91 * N74, "")</f>
        <v>-6122.4489795918362</v>
      </c>
      <c r="Q74" s="243"/>
      <c r="R74" s="243"/>
      <c r="S74" s="243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>
        <v>131</v>
      </c>
      <c r="N75" s="21">
        <f t="shared" si="33"/>
        <v>-2.2388059701492536E-2</v>
      </c>
      <c r="O75" s="22">
        <f>IF(ISNUMBER(M75), $B91 * N75, "")</f>
        <v>-3358.2089552238804</v>
      </c>
      <c r="Q75" s="243"/>
      <c r="R75" s="243"/>
      <c r="S75" s="243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>
        <v>201</v>
      </c>
      <c r="N76" s="107">
        <f>IF(ISNUMBER(M76), (M76 - $B76) / $B76, "")</f>
        <v>-4.7393364928909949E-2</v>
      </c>
      <c r="O76" s="108">
        <f>IF(ISNUMBER(M76), $B91 * N76, "")</f>
        <v>-7109.0047393364921</v>
      </c>
      <c r="Q76" s="243"/>
      <c r="R76" s="243"/>
      <c r="S76" s="243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>
        <v>388</v>
      </c>
      <c r="N77" s="32">
        <f t="shared" ref="N77:N80" si="37">IF(ISNUMBER(M77), (M77 - $B77) / $B77, "")</f>
        <v>-7.6726342710997444E-3</v>
      </c>
      <c r="O77" s="18">
        <f>IF(ISNUMBER(M77), $B91 * N77, "")</f>
        <v>-1150.8951406649617</v>
      </c>
      <c r="Q77" s="243"/>
      <c r="R77" s="243"/>
      <c r="S77" s="243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>
        <v>719</v>
      </c>
      <c r="N78" s="32">
        <f t="shared" si="37"/>
        <v>-4.0053404539385849E-2</v>
      </c>
      <c r="O78" s="18">
        <f>IF(ISNUMBER(M78), $B91 * N78, "")</f>
        <v>-6008.010680907877</v>
      </c>
      <c r="Q78" s="243"/>
      <c r="R78" s="243"/>
      <c r="S78" s="243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>
        <v>410</v>
      </c>
      <c r="N79" s="32">
        <f t="shared" si="37"/>
        <v>-3.9812646370023422E-2</v>
      </c>
      <c r="O79" s="18">
        <f>IF(ISNUMBER(M79), $B91 * N79, "")</f>
        <v>-5971.8969555035137</v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>
        <v>204</v>
      </c>
      <c r="N80" s="25">
        <f t="shared" si="37"/>
        <v>-5.1162790697674418E-2</v>
      </c>
      <c r="O80" s="104">
        <f>IF(ISNUMBER(M80), $B91 * N80, "")</f>
        <v>-7674.4186046511622</v>
      </c>
      <c r="Q80" s="252"/>
      <c r="R80" s="253"/>
      <c r="S80" s="254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>
        <v>133</v>
      </c>
      <c r="N81" s="14">
        <f>IF(ISNUMBER(M81), (M81 - $B81) / $B81, "")</f>
        <v>-4.3165467625899283E-2</v>
      </c>
      <c r="O81" s="16">
        <f>IF(ISNUMBER(M81), $B91 * N81, "")</f>
        <v>-6474.8201438848928</v>
      </c>
      <c r="Q81" s="255"/>
      <c r="R81" s="256"/>
      <c r="S81" s="257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>
        <v>213</v>
      </c>
      <c r="N82" s="32">
        <f t="shared" ref="N82:N85" si="41">IF(ISNUMBER(M82), (M82 - $B82) / $B82, "")</f>
        <v>-3.6199095022624438E-2</v>
      </c>
      <c r="O82" s="18">
        <f>IF(ISNUMBER(M82), $B91 * N82, "")</f>
        <v>-5429.8642533936654</v>
      </c>
      <c r="Q82" s="258"/>
      <c r="R82" s="259"/>
      <c r="S82" s="260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>
        <v>473</v>
      </c>
      <c r="N83" s="32">
        <f t="shared" si="41"/>
        <v>-4.8289738430583498E-2</v>
      </c>
      <c r="O83" s="18">
        <f>IF(ISNUMBER(M83), $B91 * N83, "")</f>
        <v>-7243.4607645875249</v>
      </c>
      <c r="Q83" s="243"/>
      <c r="R83" s="243"/>
      <c r="S83" s="243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>
        <v>235</v>
      </c>
      <c r="N84" s="32">
        <f t="shared" si="41"/>
        <v>-2.0833333333333332E-2</v>
      </c>
      <c r="O84" s="18">
        <f>IF(ISNUMBER(M84), $B91 * N84, "")</f>
        <v>-3125</v>
      </c>
      <c r="Q84" s="238"/>
      <c r="R84" s="238"/>
      <c r="S84" s="238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>
        <v>149</v>
      </c>
      <c r="N85" s="21">
        <f t="shared" si="41"/>
        <v>-2.6143790849673203E-2</v>
      </c>
      <c r="O85" s="22">
        <f>IF(ISNUMBER(M85), $B91 * N85, "")</f>
        <v>-3921.5686274509803</v>
      </c>
      <c r="Q85" s="238"/>
      <c r="R85" s="238"/>
      <c r="S85" s="238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>
        <v>293</v>
      </c>
      <c r="N86" s="107">
        <f>IF(ISNUMBER(M86), (M86 - $B86) / $B86, "")</f>
        <v>1.384083044982699E-2</v>
      </c>
      <c r="O86" s="108">
        <f>IF(ISNUMBER(M86), $B91 * N86, "")</f>
        <v>2076.1245674740485</v>
      </c>
      <c r="Q86" s="243"/>
      <c r="R86" s="243"/>
      <c r="S86" s="243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>
        <v>325</v>
      </c>
      <c r="N87" s="32">
        <f t="shared" ref="N87:N90" si="45">IF(ISNUMBER(M87), (M87 - $B87) / $B87, "")</f>
        <v>-1.2158054711246201E-2</v>
      </c>
      <c r="O87" s="18">
        <f>IF(ISNUMBER(M87), $B91 * N87, "")</f>
        <v>-1823.70820668693</v>
      </c>
      <c r="Q87" s="243"/>
      <c r="R87" s="243"/>
      <c r="S87" s="243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>
        <v>235</v>
      </c>
      <c r="N88" s="32">
        <f t="shared" si="45"/>
        <v>-4.8582995951417005E-2</v>
      </c>
      <c r="O88" s="18">
        <f>IF(ISNUMBER(M88), $B91 * N88, "")</f>
        <v>-7287.4493927125504</v>
      </c>
      <c r="Q88" s="243"/>
      <c r="R88" s="243"/>
      <c r="S88" s="243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>
        <v>937</v>
      </c>
      <c r="N89" s="32">
        <f t="shared" si="45"/>
        <v>-1.1603375527426161E-2</v>
      </c>
      <c r="O89" s="18">
        <f>IF(ISNUMBER(M89), $B91 * N89, "")</f>
        <v>-1740.506329113924</v>
      </c>
      <c r="Q89" s="265"/>
      <c r="R89" s="266"/>
      <c r="S89" s="267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>
        <v>568</v>
      </c>
      <c r="N90" s="25">
        <f t="shared" si="45"/>
        <v>-3.4013605442176874E-2</v>
      </c>
      <c r="O90" s="104">
        <f>IF(ISNUMBER(M90), $B91 * N90, "")</f>
        <v>-5102.0408163265311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-2.4362794454240978E-2</v>
      </c>
      <c r="O91" s="28">
        <f>SUM(O71:O90)</f>
        <v>-73088.383362722903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205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2021-11-11(목) 오전 00:00</v>
      </c>
      <c r="C96" s="281"/>
      <c r="D96" s="240" t="str">
        <f>TEXT($G$1, "[$-ko-KR]yyyy-mm-dd(ddd) ") &amp; "오후 14:00"</f>
        <v>2021-11-11(목) 오후 14:00</v>
      </c>
      <c r="E96" s="241"/>
      <c r="F96" s="242"/>
      <c r="G96" s="240" t="str">
        <f>TEXT($G$1, "[$-ko-KR]yyyy-mm-dd(ddd) ") &amp; "오후 19:00"</f>
        <v>2021-11-11(목) 오후 19:00</v>
      </c>
      <c r="H96" s="241"/>
      <c r="I96" s="242"/>
      <c r="J96" s="240" t="str">
        <f>TEXT($G$1, "[$-ko-KR]yyyy-mm-dd(ddd) ") &amp; "오후 21:00"</f>
        <v>2021-11-11(목) 오후 21:00</v>
      </c>
      <c r="K96" s="241"/>
      <c r="L96" s="242"/>
      <c r="M96" s="240" t="str">
        <f>TEXT($G$1+1, "[$-ko-KR]yyyy-mm-dd(ddd) ") &amp; "오전 00:00"</f>
        <v>2021-11-12(금)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>
        <v>324350</v>
      </c>
      <c r="N98" s="14">
        <f>IF(ISNUMBER(M98), (M98 - $B98) / $B98, "")</f>
        <v>-7.3947180585296216E-2</v>
      </c>
      <c r="O98" s="16">
        <f>IF(ISNUMBER(M98), $B118 * N98, "")</f>
        <v>-11092.077087794432</v>
      </c>
      <c r="Q98" s="238"/>
      <c r="R98" s="238"/>
      <c r="S98" s="238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>
        <v>43010</v>
      </c>
      <c r="N99" s="32">
        <f t="shared" ref="N99:N102" si="49">IF(ISNUMBER(M99), (M99 - $B99) / $B99, "")</f>
        <v>-4.1666666666666664E-2</v>
      </c>
      <c r="O99" s="18">
        <f>IF(ISNUMBER(M99), $B118 * N99, "")</f>
        <v>-6250</v>
      </c>
      <c r="Q99" s="238"/>
      <c r="R99" s="238"/>
      <c r="S99" s="238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>
        <v>606</v>
      </c>
      <c r="N100" s="32">
        <f t="shared" si="49"/>
        <v>8.3194675540765387E-3</v>
      </c>
      <c r="O100" s="18">
        <f>IF(ISNUMBER(M100), $B118 * N100, "")</f>
        <v>1247.9201331114807</v>
      </c>
      <c r="Q100" s="243"/>
      <c r="R100" s="243"/>
      <c r="S100" s="243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>
        <v>5085</v>
      </c>
      <c r="N101" s="32">
        <f t="shared" si="49"/>
        <v>-6.0941828254847646E-2</v>
      </c>
      <c r="O101" s="18">
        <f>IF(ISNUMBER(M101), $B118 * N101, "")</f>
        <v>-9141.2742382271463</v>
      </c>
      <c r="Q101" s="243"/>
      <c r="R101" s="243"/>
      <c r="S101" s="243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>
        <v>658</v>
      </c>
      <c r="N102" s="21">
        <f t="shared" si="49"/>
        <v>3.9494470774091628E-2</v>
      </c>
      <c r="O102" s="22">
        <f>IF(ISNUMBER(M102), $B118 * N102, "")</f>
        <v>5924.1706161137445</v>
      </c>
      <c r="Q102" s="243"/>
      <c r="R102" s="243"/>
      <c r="S102" s="243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>
        <v>527</v>
      </c>
      <c r="N103" s="107">
        <f>IF(ISNUMBER(M103), (M103 - $B103) / $B103, "")</f>
        <v>-1.86219739292365E-2</v>
      </c>
      <c r="O103" s="108">
        <f>IF(ISNUMBER(M103), $B118 * N103, "")</f>
        <v>-2793.2960893854752</v>
      </c>
      <c r="Q103" s="243"/>
      <c r="R103" s="243"/>
      <c r="S103" s="243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>
        <v>1480</v>
      </c>
      <c r="N104" s="32">
        <f t="shared" ref="N104:N107" si="53">IF(ISNUMBER(M104), (M104 - $B104) / $B104, "")</f>
        <v>-6.3291139240506333E-2</v>
      </c>
      <c r="O104" s="18">
        <f>IF(ISNUMBER(M104), $B118 * N104, "")</f>
        <v>-9493.67088607595</v>
      </c>
      <c r="Q104" s="243"/>
      <c r="R104" s="243"/>
      <c r="S104" s="243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>
        <v>81490</v>
      </c>
      <c r="N105" s="32">
        <f t="shared" si="53"/>
        <v>-8.561490125673249E-2</v>
      </c>
      <c r="O105" s="18">
        <f>IF(ISNUMBER(M105), $B118 * N105, "")</f>
        <v>-12842.235188509874</v>
      </c>
      <c r="Q105" s="243"/>
      <c r="R105" s="243"/>
      <c r="S105" s="243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>
        <v>3570</v>
      </c>
      <c r="N106" s="32">
        <f t="shared" si="53"/>
        <v>-3.643724696356275E-2</v>
      </c>
      <c r="O106" s="18">
        <f>IF(ISNUMBER(M106), $B118 * N106, "")</f>
        <v>-5465.5870445344126</v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>
        <v>188</v>
      </c>
      <c r="N107" s="25">
        <f t="shared" si="53"/>
        <v>-4.0816326530612242E-2</v>
      </c>
      <c r="O107" s="104">
        <f>IF(ISNUMBER(M107), $B118 * N107, "")</f>
        <v>-6122.4489795918362</v>
      </c>
      <c r="Q107" s="252"/>
      <c r="R107" s="253"/>
      <c r="S107" s="254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>
        <v>2850</v>
      </c>
      <c r="N108" s="14">
        <f>IF(ISNUMBER(M108), (M108 - $B108) / $B108, "")</f>
        <v>-3.87858347386172E-2</v>
      </c>
      <c r="O108" s="16">
        <f>IF(ISNUMBER(M108), $B118 * N108, "")</f>
        <v>-5817.8752107925802</v>
      </c>
      <c r="Q108" s="255"/>
      <c r="R108" s="256"/>
      <c r="S108" s="257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>
        <v>131</v>
      </c>
      <c r="N109" s="32">
        <f t="shared" ref="N109:N112" si="57">IF(ISNUMBER(M109), (M109 - $B109) / $B109, "")</f>
        <v>-2.2388059701492536E-2</v>
      </c>
      <c r="O109" s="18">
        <f>IF(ISNUMBER(M109), $B118 * N109, "")</f>
        <v>-3358.2089552238804</v>
      </c>
      <c r="Q109" s="258"/>
      <c r="R109" s="259"/>
      <c r="S109" s="260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>
        <v>201</v>
      </c>
      <c r="N110" s="32">
        <f t="shared" si="57"/>
        <v>-4.7393364928909949E-2</v>
      </c>
      <c r="O110" s="18">
        <f>IF(ISNUMBER(M110), $B118 * N110, "")</f>
        <v>-7109.0047393364921</v>
      </c>
      <c r="Q110" s="243"/>
      <c r="R110" s="243"/>
      <c r="S110" s="243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>
        <v>1695</v>
      </c>
      <c r="N111" s="32">
        <f t="shared" si="57"/>
        <v>5.9347181008902079E-3</v>
      </c>
      <c r="O111" s="18">
        <f>IF(ISNUMBER(M111), $B118 * N111, "")</f>
        <v>890.20771513353122</v>
      </c>
      <c r="Q111" s="238"/>
      <c r="R111" s="238"/>
      <c r="S111" s="238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>
        <v>388</v>
      </c>
      <c r="N112" s="21">
        <f t="shared" si="57"/>
        <v>-7.6726342710997444E-3</v>
      </c>
      <c r="O112" s="22">
        <f>IF(ISNUMBER(M112), $B118 * N112, "")</f>
        <v>-1150.8951406649617</v>
      </c>
      <c r="Q112" s="238"/>
      <c r="R112" s="238"/>
      <c r="S112" s="238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>
        <v>69190</v>
      </c>
      <c r="N113" s="107">
        <f>IF(ISNUMBER(M113), (M113 - $B113) / $B113, "")</f>
        <v>-7.6234979973297728E-2</v>
      </c>
      <c r="O113" s="108">
        <f>IF(ISNUMBER(M113), $B118 * N113, "")</f>
        <v>-11435.246995994659</v>
      </c>
      <c r="Q113" s="243"/>
      <c r="R113" s="243"/>
      <c r="S113" s="243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>
        <v>1005</v>
      </c>
      <c r="N114" s="32">
        <f t="shared" ref="N114:N117" si="61">IF(ISNUMBER(M114), (M114 - $B114) / $B114, "")</f>
        <v>5.0000000000000001E-3</v>
      </c>
      <c r="O114" s="18">
        <f>IF(ISNUMBER(M114), $B118 * N114, "")</f>
        <v>750</v>
      </c>
      <c r="Q114" s="243"/>
      <c r="R114" s="243"/>
      <c r="S114" s="243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>
        <v>8905</v>
      </c>
      <c r="N115" s="32">
        <f t="shared" si="61"/>
        <v>-8.2904222451081366E-2</v>
      </c>
      <c r="O115" s="18">
        <f>IF(ISNUMBER(M115), $B118 * N115, "")</f>
        <v>-12435.633367662205</v>
      </c>
      <c r="Q115" s="243"/>
      <c r="R115" s="243"/>
      <c r="S115" s="243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>
        <v>2760</v>
      </c>
      <c r="N116" s="32">
        <f t="shared" si="61"/>
        <v>1.8148820326678765E-3</v>
      </c>
      <c r="O116" s="18">
        <f>IF(ISNUMBER(M116), $B118 * N116, "")</f>
        <v>272.23230490018148</v>
      </c>
      <c r="Q116" s="265"/>
      <c r="R116" s="266"/>
      <c r="S116" s="267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>
        <v>719</v>
      </c>
      <c r="N117" s="25">
        <f t="shared" si="61"/>
        <v>-4.0053404539385849E-2</v>
      </c>
      <c r="O117" s="104">
        <f>IF(ISNUMBER(M117), $B118 * N117, "")</f>
        <v>-6008.010680907877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-3.3810311278480949E-2</v>
      </c>
      <c r="O118" s="28">
        <f>SUM(O98:O117)</f>
        <v>-101430.93383544283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205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2021-11-11(목) 오전 00:00</v>
      </c>
      <c r="C123" s="281"/>
      <c r="D123" s="240" t="str">
        <f>TEXT($G$1, "[$-ko-KR]yyyy-mm-dd(ddd) ") &amp; "오후 14:00"</f>
        <v>2021-11-11(목) 오후 14:00</v>
      </c>
      <c r="E123" s="241"/>
      <c r="F123" s="242"/>
      <c r="G123" s="240" t="str">
        <f>TEXT($G$1, "[$-ko-KR]yyyy-mm-dd(ddd) ") &amp; "오후 19:00"</f>
        <v>2021-11-11(목) 오후 19:00</v>
      </c>
      <c r="H123" s="241"/>
      <c r="I123" s="242"/>
      <c r="J123" s="240" t="str">
        <f>TEXT($G$1, "[$-ko-KR]yyyy-mm-dd(ddd) ") &amp; "오후 21:00"</f>
        <v>2021-11-11(목) 오후 21:00</v>
      </c>
      <c r="K123" s="241"/>
      <c r="L123" s="242"/>
      <c r="M123" s="240" t="str">
        <f>TEXT($G$1+1, "[$-ko-KR]yyyy-mm-dd(ddd) ") &amp; "오전 00:00"</f>
        <v>2021-11-12(금)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>
        <v>19.8</v>
      </c>
      <c r="N125" s="14">
        <f>IF(ISNUMBER(M125), (M125 - $B125) / $B125, "")</f>
        <v>-1.9801980198019733E-2</v>
      </c>
      <c r="O125" s="16">
        <f>IF(ISNUMBER(M125), $B145 * N125, "")</f>
        <v>-2970.2970297029601</v>
      </c>
      <c r="Q125" s="238"/>
      <c r="R125" s="238"/>
      <c r="S125" s="238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>
        <v>15.4</v>
      </c>
      <c r="N126" s="32">
        <f t="shared" ref="N126:N129" si="65">IF(ISNUMBER(M126), (M126 - $B126) / $B126, "")</f>
        <v>-3.1446540880503145E-2</v>
      </c>
      <c r="O126" s="18">
        <f>IF(ISNUMBER(M126), $B145 * N126, "")</f>
        <v>-4716.9811320754716</v>
      </c>
      <c r="Q126" s="238"/>
      <c r="R126" s="238"/>
      <c r="S126" s="238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>
        <v>11.8</v>
      </c>
      <c r="N127" s="32">
        <f t="shared" si="65"/>
        <v>-4.065040650406504E-2</v>
      </c>
      <c r="O127" s="18">
        <f>IF(ISNUMBER(M127), $B145 * N127, "")</f>
        <v>-6097.5609756097556</v>
      </c>
      <c r="Q127" s="243"/>
      <c r="R127" s="243"/>
      <c r="S127" s="243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>
        <v>18.600000000000001</v>
      </c>
      <c r="N128" s="32">
        <f t="shared" si="65"/>
        <v>-2.6178010471204185E-2</v>
      </c>
      <c r="O128" s="18">
        <f>IF(ISNUMBER(M128), $B145 * N128, "")</f>
        <v>-3926.7015706806278</v>
      </c>
      <c r="Q128" s="243"/>
      <c r="R128" s="243"/>
      <c r="S128" s="243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>
        <v>15.2</v>
      </c>
      <c r="N129" s="21">
        <f t="shared" si="65"/>
        <v>-1.2987012987013056E-2</v>
      </c>
      <c r="O129" s="22">
        <f>IF(ISNUMBER(M129), $B145 * N129, "")</f>
        <v>-1948.0519480519583</v>
      </c>
      <c r="Q129" s="243"/>
      <c r="R129" s="243"/>
      <c r="S129" s="243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>
        <v>13.8</v>
      </c>
      <c r="N130" s="107">
        <f>IF(ISNUMBER(M130), (M130 - $B130) / $B130, "")</f>
        <v>-2.1276595744680778E-2</v>
      </c>
      <c r="O130" s="108">
        <f>IF(ISNUMBER(M130), $B145 * N130, "")</f>
        <v>-3191.4893617021166</v>
      </c>
      <c r="Q130" s="243"/>
      <c r="R130" s="243"/>
      <c r="S130" s="243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>
        <v>36.6</v>
      </c>
      <c r="N131" s="32">
        <f t="shared" ref="N131:N134" si="69">IF(ISNUMBER(M131), (M131 - $B131) / $B131, "")</f>
        <v>-4.9350649350649312E-2</v>
      </c>
      <c r="O131" s="18">
        <f>IF(ISNUMBER(M131), $B145 * N131, "")</f>
        <v>-7402.5974025973965</v>
      </c>
      <c r="Q131" s="243"/>
      <c r="R131" s="243"/>
      <c r="S131" s="243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>
        <v>84.4</v>
      </c>
      <c r="N132" s="32">
        <f t="shared" si="69"/>
        <v>-2.0881670533642659E-2</v>
      </c>
      <c r="O132" s="18">
        <f>IF(ISNUMBER(M132), $B145 * N132, "")</f>
        <v>-3132.2505800463987</v>
      </c>
      <c r="Q132" s="243"/>
      <c r="R132" s="243"/>
      <c r="S132" s="243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>
        <v>82.2</v>
      </c>
      <c r="N133" s="32">
        <f t="shared" si="69"/>
        <v>-2.9515938606847696E-2</v>
      </c>
      <c r="O133" s="18">
        <f>IF(ISNUMBER(M133), $B145 * N133, "")</f>
        <v>-4427.3907910271546</v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>
        <v>4.66</v>
      </c>
      <c r="N134" s="25">
        <f t="shared" si="69"/>
        <v>-5.091649694501018E-2</v>
      </c>
      <c r="O134" s="104">
        <f>IF(ISNUMBER(M134), $B145 * N134, "")</f>
        <v>-7637.4745417515269</v>
      </c>
      <c r="Q134" s="252"/>
      <c r="R134" s="253"/>
      <c r="S134" s="254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>
        <v>19.100000000000001</v>
      </c>
      <c r="N135" s="14">
        <f>IF(ISNUMBER(M135), (M135 - $B135) / $B135, "")</f>
        <v>-2.551020408163265E-2</v>
      </c>
      <c r="O135" s="16">
        <f>IF(ISNUMBER(M135), $B145 * N135, "")</f>
        <v>-3826.5306122448974</v>
      </c>
      <c r="Q135" s="255"/>
      <c r="R135" s="256"/>
      <c r="S135" s="257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>
        <v>33.700000000000003</v>
      </c>
      <c r="N136" s="32">
        <f t="shared" ref="N136:N139" si="73">IF(ISNUMBER(M136), (M136 - $B136) / $B136, "")</f>
        <v>-2.0348837209302202E-2</v>
      </c>
      <c r="O136" s="18">
        <f>IF(ISNUMBER(M136), $B145 * N136, "")</f>
        <v>-3052.3255813953301</v>
      </c>
      <c r="Q136" s="258"/>
      <c r="R136" s="259"/>
      <c r="S136" s="260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>
        <v>20.9</v>
      </c>
      <c r="N137" s="32">
        <f t="shared" si="73"/>
        <v>-2.7906976744186112E-2</v>
      </c>
      <c r="O137" s="18">
        <f>IF(ISNUMBER(M137), $B145 * N137, "")</f>
        <v>-4186.0465116279165</v>
      </c>
      <c r="Q137" s="243"/>
      <c r="R137" s="243"/>
      <c r="S137" s="243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>
        <v>59.2</v>
      </c>
      <c r="N138" s="32">
        <f t="shared" si="73"/>
        <v>-3.739837398373979E-2</v>
      </c>
      <c r="O138" s="18">
        <f>IF(ISNUMBER(M138), $B145 * N138, "")</f>
        <v>-5609.7560975609686</v>
      </c>
      <c r="Q138" s="238"/>
      <c r="R138" s="238"/>
      <c r="S138" s="238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>
        <v>24.3</v>
      </c>
      <c r="N139" s="21">
        <f t="shared" si="73"/>
        <v>-3.187250996015939E-2</v>
      </c>
      <c r="O139" s="22">
        <f>IF(ISNUMBER(M139), $B145 * N139, "")</f>
        <v>-4780.8764940239089</v>
      </c>
      <c r="Q139" s="238"/>
      <c r="R139" s="238"/>
      <c r="S139" s="238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>
        <v>0.23300000000000001</v>
      </c>
      <c r="N140" s="107">
        <f>IF(ISNUMBER(M140), (M140 - $B140) / $B140, "")</f>
        <v>-1.6877637130801586E-2</v>
      </c>
      <c r="O140" s="108">
        <f>IF(ISNUMBER(M140), $B145 * N140, "")</f>
        <v>-2531.6455696202379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-2.8932490083216092E-2</v>
      </c>
      <c r="O145" s="28">
        <f>SUM(O125:O144)</f>
        <v>-69437.976199718614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205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2021-11-11(목) 오전 00:00</v>
      </c>
      <c r="C150" s="281"/>
      <c r="D150" s="240" t="str">
        <f>TEXT($G$1, "[$-ko-KR]yyyy-mm-dd(ddd) ") &amp; "오후 14:00"</f>
        <v>2021-11-11(목) 오후 14:00</v>
      </c>
      <c r="E150" s="241"/>
      <c r="F150" s="242"/>
      <c r="G150" s="240" t="str">
        <f>TEXT($G$1, "[$-ko-KR]yyyy-mm-dd(ddd) ") &amp; "오후 19:00"</f>
        <v>2021-11-11(목) 오후 19:00</v>
      </c>
      <c r="H150" s="241"/>
      <c r="I150" s="242"/>
      <c r="J150" s="240" t="str">
        <f>TEXT($G$1, "[$-ko-KR]yyyy-mm-dd(ddd) ") &amp; "오후 21:00"</f>
        <v>2021-11-11(목) 오후 21:00</v>
      </c>
      <c r="K150" s="241"/>
      <c r="L150" s="242"/>
      <c r="M150" s="240" t="str">
        <f>TEXT($G$1+1, "[$-ko-KR]yyyy-mm-dd(ddd) ") &amp; "오전 00:00"</f>
        <v>2021-11-12(금)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235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238"/>
      <c r="R152" s="238"/>
      <c r="S152" s="238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>
        <v>149</v>
      </c>
      <c r="N153" s="32">
        <f t="shared" ref="N153:N156" si="81">IF(ISNUMBER(M153), (M153 - $B153) / $B153, "")</f>
        <v>-2.6143790849673203E-2</v>
      </c>
      <c r="O153" s="18">
        <f>IF(ISNUMBER(M153), $B172 * N153, "")</f>
        <v>-3921.5686274509803</v>
      </c>
      <c r="Q153" s="238"/>
      <c r="R153" s="238"/>
      <c r="S153" s="238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>
        <v>293</v>
      </c>
      <c r="N154" s="32">
        <f t="shared" si="81"/>
        <v>1.384083044982699E-2</v>
      </c>
      <c r="O154" s="18">
        <f>IF(ISNUMBER(M154), $B172 * N154, "")</f>
        <v>2076.1245674740485</v>
      </c>
      <c r="Q154" s="243"/>
      <c r="R154" s="243"/>
      <c r="S154" s="243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>
        <v>325</v>
      </c>
      <c r="N155" s="32">
        <f t="shared" si="81"/>
        <v>-1.2158054711246201E-2</v>
      </c>
      <c r="O155" s="18">
        <f>IF(ISNUMBER(M155), $B172 * N155, "")</f>
        <v>-1823.70820668693</v>
      </c>
      <c r="Q155" s="243"/>
      <c r="R155" s="243"/>
      <c r="S155" s="243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>
        <v>235</v>
      </c>
      <c r="N156" s="21">
        <f t="shared" si="81"/>
        <v>-4.8582995951417005E-2</v>
      </c>
      <c r="O156" s="22">
        <f>IF(ISNUMBER(M156), $B172 * N156, "")</f>
        <v>-7287.4493927125504</v>
      </c>
      <c r="Q156" s="243"/>
      <c r="R156" s="243"/>
      <c r="S156" s="243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>
        <v>937</v>
      </c>
      <c r="N157" s="107">
        <f>IF(ISNUMBER(M157), (M157 - $B157) / $B157, "")</f>
        <v>-1.1603375527426161E-2</v>
      </c>
      <c r="O157" s="108">
        <f>IF(ISNUMBER(M157), $B172 * N157, "")</f>
        <v>-1740.506329113924</v>
      </c>
      <c r="Q157" s="243"/>
      <c r="R157" s="243"/>
      <c r="S157" s="243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>
        <v>568</v>
      </c>
      <c r="N158" s="32">
        <f t="shared" ref="N158:N161" si="85">IF(ISNUMBER(M158), (M158 - $B158) / $B158, "")</f>
        <v>-3.4013605442176874E-2</v>
      </c>
      <c r="O158" s="18">
        <f>IF(ISNUMBER(M158), $B172 * N158, "")</f>
        <v>-5102.0408163265311</v>
      </c>
      <c r="Q158" s="243"/>
      <c r="R158" s="243"/>
      <c r="S158" s="243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>
        <v>102</v>
      </c>
      <c r="N159" s="32">
        <f t="shared" si="85"/>
        <v>-6.4220183486238536E-2</v>
      </c>
      <c r="O159" s="18">
        <f>IF(ISNUMBER(M159), $B172 * N159, "")</f>
        <v>-9633.0275229357812</v>
      </c>
      <c r="Q159" s="243"/>
      <c r="R159" s="243"/>
      <c r="S159" s="243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>
        <v>391</v>
      </c>
      <c r="N160" s="32">
        <f t="shared" si="85"/>
        <v>-2.0050125313283207E-2</v>
      </c>
      <c r="O160" s="18">
        <f>IF(ISNUMBER(M160), $B172 * N160, "")</f>
        <v>-3007.5187969924809</v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>
        <v>642</v>
      </c>
      <c r="N161" s="25">
        <f t="shared" si="85"/>
        <v>-3.7481259370314844E-2</v>
      </c>
      <c r="O161" s="104">
        <f>IF(ISNUMBER(M161), $B172 * N161, "")</f>
        <v>-5622.1889055472266</v>
      </c>
      <c r="Q161" s="252"/>
      <c r="R161" s="253"/>
      <c r="S161" s="254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>
        <v>361</v>
      </c>
      <c r="N162" s="14">
        <f>IF(ISNUMBER(M162), (M162 - $B162) / $B162, "")</f>
        <v>-2.6954177897574125E-2</v>
      </c>
      <c r="O162" s="16">
        <f>IF(ISNUMBER(M162), $B172 * N162, "")</f>
        <v>-4043.1266846361186</v>
      </c>
      <c r="Q162" s="255"/>
      <c r="R162" s="256"/>
      <c r="S162" s="257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>
        <v>143</v>
      </c>
      <c r="N163" s="32">
        <f t="shared" ref="N163:N166" si="89">IF(ISNUMBER(M163), (M163 - $B163) / $B163, "")</f>
        <v>-2.7210884353741496E-2</v>
      </c>
      <c r="O163" s="18">
        <f>IF(ISNUMBER(M163), $B172 * N163, "")</f>
        <v>-4081.6326530612241</v>
      </c>
      <c r="Q163" s="258"/>
      <c r="R163" s="259"/>
      <c r="S163" s="260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>
        <v>135</v>
      </c>
      <c r="N164" s="32">
        <f t="shared" si="89"/>
        <v>-2.1739130434782608E-2</v>
      </c>
      <c r="O164" s="18">
        <f>IF(ISNUMBER(M164), $B172 * N164, "")</f>
        <v>-3260.869565217391</v>
      </c>
      <c r="Q164" s="243"/>
      <c r="R164" s="243"/>
      <c r="S164" s="243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>
        <v>662</v>
      </c>
      <c r="N165" s="32">
        <f t="shared" si="89"/>
        <v>-3.6390101892285295E-2</v>
      </c>
      <c r="O165" s="18">
        <f>IF(ISNUMBER(M165), $B172 * N165, "")</f>
        <v>-5458.5152838427939</v>
      </c>
      <c r="Q165" s="238"/>
      <c r="R165" s="238"/>
      <c r="S165" s="238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>
        <v>803</v>
      </c>
      <c r="N166" s="21">
        <f t="shared" si="89"/>
        <v>-3.1363088057901084E-2</v>
      </c>
      <c r="O166" s="22">
        <f>IF(ISNUMBER(M166), $B172 * N166, "")</f>
        <v>-4704.4632086851625</v>
      </c>
      <c r="Q166" s="238"/>
      <c r="R166" s="238"/>
      <c r="S166" s="238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>
        <v>126</v>
      </c>
      <c r="N167" s="107">
        <f>IF(ISNUMBER(M167), (M167 - $B167) / $B167, "")</f>
        <v>-5.2631578947368418E-2</v>
      </c>
      <c r="O167" s="108">
        <f>IF(ISNUMBER(M167), $B172 * N167, "")</f>
        <v>-7894.7368421052624</v>
      </c>
      <c r="Q167" s="243"/>
      <c r="R167" s="243"/>
      <c r="S167" s="243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>
        <v>417</v>
      </c>
      <c r="N168" s="32">
        <f t="shared" ref="N168:N171" si="93">IF(ISNUMBER(M168), (M168 - $B168) / $B168, "")</f>
        <v>-5.2272727272727269E-2</v>
      </c>
      <c r="O168" s="18">
        <f>IF(ISNUMBER(M168), $B172 * N168, "")</f>
        <v>-7840.9090909090901</v>
      </c>
      <c r="Q168" s="243"/>
      <c r="R168" s="243"/>
      <c r="S168" s="243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>
        <v>115</v>
      </c>
      <c r="N169" s="32">
        <f t="shared" si="93"/>
        <v>-5.737704918032787E-2</v>
      </c>
      <c r="O169" s="18">
        <f>IF(ISNUMBER(M169), $B172 * N169, "")</f>
        <v>-8606.557377049181</v>
      </c>
      <c r="Q169" s="243"/>
      <c r="R169" s="243"/>
      <c r="S169" s="243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>
        <v>449</v>
      </c>
      <c r="N170" s="32">
        <f t="shared" si="93"/>
        <v>-5.2742616033755275E-2</v>
      </c>
      <c r="O170" s="18">
        <f>IF(ISNUMBER(M170), $B172 * N170, "")</f>
        <v>-7911.3924050632913</v>
      </c>
      <c r="Q170" s="265"/>
      <c r="R170" s="266"/>
      <c r="S170" s="267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>
        <v>145</v>
      </c>
      <c r="N171" s="25">
        <f t="shared" si="93"/>
        <v>-3.9735099337748346E-2</v>
      </c>
      <c r="O171" s="104">
        <f>IF(ISNUMBER(M171), $B172 * N171, "")</f>
        <v>-5960.2649006622523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-3.2983117347174705E-2</v>
      </c>
      <c r="O172" s="28">
        <f>SUM(O152:O171)</f>
        <v>-98949.352041524122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205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2021-11-11(목) 오전 00:00</v>
      </c>
      <c r="C177" s="281"/>
      <c r="D177" s="240" t="str">
        <f>TEXT($G$1, "[$-ko-KR]yyyy-mm-dd(ddd) ") &amp; "오후 14:00"</f>
        <v>2021-11-11(목) 오후 14:00</v>
      </c>
      <c r="E177" s="241"/>
      <c r="F177" s="242"/>
      <c r="G177" s="240" t="str">
        <f>TEXT($G$1, "[$-ko-KR]yyyy-mm-dd(ddd) ") &amp; "오후 19:00"</f>
        <v>2021-11-11(목) 오후 19:00</v>
      </c>
      <c r="H177" s="241"/>
      <c r="I177" s="242"/>
      <c r="J177" s="240" t="str">
        <f>TEXT($G$1, "[$-ko-KR]yyyy-mm-dd(ddd) ") &amp; "오후 21:00"</f>
        <v>2021-11-11(목) 오후 21:00</v>
      </c>
      <c r="K177" s="241"/>
      <c r="L177" s="242"/>
      <c r="M177" s="240" t="str">
        <f>TEXT($G$1+1, "[$-ko-KR]yyyy-mm-dd(ddd) ") &amp; "오전 00:00"</f>
        <v>2021-11-12(금)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>
        <v>1195</v>
      </c>
      <c r="N179" s="14">
        <f>IF(ISNUMBER(M179), (M179 - $B179) / $B179, "")</f>
        <v>-5.1587301587301584E-2</v>
      </c>
      <c r="O179" s="16">
        <f>IF(ISNUMBER(M179), $B199 * N179, "")</f>
        <v>-7738.0952380952376</v>
      </c>
      <c r="Q179" s="238"/>
      <c r="R179" s="238"/>
      <c r="S179" s="238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>
        <v>3935</v>
      </c>
      <c r="N180" s="32">
        <f t="shared" ref="N180:N183" si="97">IF(ISNUMBER(M180), (M180 - $B180) / $B180, "")</f>
        <v>-2.3573200992555832E-2</v>
      </c>
      <c r="O180" s="18">
        <f>IF(ISNUMBER(M180), $B199 * N180, "")</f>
        <v>-3535.9801488833746</v>
      </c>
      <c r="Q180" s="238"/>
      <c r="R180" s="238"/>
      <c r="S180" s="238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>
        <v>59.2</v>
      </c>
      <c r="N181" s="32">
        <f t="shared" si="97"/>
        <v>-3.739837398373979E-2</v>
      </c>
      <c r="O181" s="18">
        <f>IF(ISNUMBER(M181), $B199 * N181, "")</f>
        <v>-5609.7560975609686</v>
      </c>
      <c r="Q181" s="243"/>
      <c r="R181" s="243"/>
      <c r="S181" s="243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>
        <v>29360</v>
      </c>
      <c r="N182" s="32">
        <f t="shared" si="97"/>
        <v>-4.3648208469055372E-2</v>
      </c>
      <c r="O182" s="18">
        <f>IF(ISNUMBER(M182), $B199 * N182, "")</f>
        <v>-6547.2312703583057</v>
      </c>
      <c r="Q182" s="243"/>
      <c r="R182" s="243"/>
      <c r="S182" s="243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>
        <v>1385</v>
      </c>
      <c r="N183" s="21">
        <f t="shared" si="97"/>
        <v>-1.7730496453900711E-2</v>
      </c>
      <c r="O183" s="22">
        <f>IF(ISNUMBER(M183), $B199 * N183, "")</f>
        <v>-2659.5744680851067</v>
      </c>
      <c r="Q183" s="243"/>
      <c r="R183" s="243"/>
      <c r="S183" s="243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>
        <v>803</v>
      </c>
      <c r="N184" s="107">
        <f>IF(ISNUMBER(M184), (M184 - $B184) / $B184, "")</f>
        <v>-3.1363088057901084E-2</v>
      </c>
      <c r="O184" s="108">
        <f>IF(ISNUMBER(M184), $B199 * N184, "")</f>
        <v>-4704.4632086851625</v>
      </c>
      <c r="Q184" s="243"/>
      <c r="R184" s="243"/>
      <c r="S184" s="243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>
        <v>1835</v>
      </c>
      <c r="N185" s="32">
        <f t="shared" ref="N185:N188" si="101">IF(ISNUMBER(M185), (M185 - $B185) / $B185, "")</f>
        <v>-2.6525198938992044E-2</v>
      </c>
      <c r="O185" s="18">
        <f>IF(ISNUMBER(M185), $B199 * N185, "")</f>
        <v>-3978.7798408488065</v>
      </c>
      <c r="Q185" s="243"/>
      <c r="R185" s="243"/>
      <c r="S185" s="243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>
        <v>20000</v>
      </c>
      <c r="N186" s="32">
        <f t="shared" si="101"/>
        <v>-5.3030303030303032E-2</v>
      </c>
      <c r="O186" s="18">
        <f>IF(ISNUMBER(M186), $B199 * N186, "")</f>
        <v>-7954.545454545455</v>
      </c>
      <c r="Q186" s="243"/>
      <c r="R186" s="243"/>
      <c r="S186" s="243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>
        <v>3905</v>
      </c>
      <c r="N187" s="32">
        <f t="shared" si="101"/>
        <v>-4.2892156862745098E-2</v>
      </c>
      <c r="O187" s="18">
        <f>IF(ISNUMBER(M187), $B199 * N187, "")</f>
        <v>-6433.8235294117649</v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>
        <v>24.3</v>
      </c>
      <c r="N188" s="25">
        <f t="shared" si="101"/>
        <v>-3.187250996015939E-2</v>
      </c>
      <c r="O188" s="104">
        <f>IF(ISNUMBER(M188), $B199 * N188, "")</f>
        <v>-4780.8764940239089</v>
      </c>
      <c r="Q188" s="252"/>
      <c r="R188" s="253"/>
      <c r="S188" s="254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>
        <v>0.23300000000000001</v>
      </c>
      <c r="N189" s="14">
        <f>IF(ISNUMBER(M189), (M189 - $B189) / $B189, "")</f>
        <v>-1.6877637130801586E-2</v>
      </c>
      <c r="O189" s="16">
        <f>IF(ISNUMBER(M189), $B199 * N189, "")</f>
        <v>-2531.6455696202379</v>
      </c>
      <c r="Q189" s="255"/>
      <c r="R189" s="256"/>
      <c r="S189" s="257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>
        <v>126</v>
      </c>
      <c r="N190" s="32">
        <f t="shared" ref="N190:N193" si="105">IF(ISNUMBER(M190), (M190 - $B190) / $B190, "")</f>
        <v>-5.2631578947368418E-2</v>
      </c>
      <c r="O190" s="18">
        <f>IF(ISNUMBER(M190), $B199 * N190, "")</f>
        <v>-7894.7368421052624</v>
      </c>
      <c r="Q190" s="258"/>
      <c r="R190" s="259"/>
      <c r="S190" s="260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>
        <v>1575</v>
      </c>
      <c r="N191" s="32">
        <f t="shared" si="105"/>
        <v>1.6129032258064516E-2</v>
      </c>
      <c r="O191" s="18">
        <f>IF(ISNUMBER(M191), $B199 * N191, "")</f>
        <v>2419.3548387096776</v>
      </c>
      <c r="Q191" s="243"/>
      <c r="R191" s="243"/>
      <c r="S191" s="243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>
        <v>417</v>
      </c>
      <c r="N192" s="32">
        <f t="shared" si="105"/>
        <v>-5.2272727272727269E-2</v>
      </c>
      <c r="O192" s="18">
        <f>IF(ISNUMBER(M192), $B199 * N192, "")</f>
        <v>-7840.9090909090901</v>
      </c>
      <c r="Q192" s="238"/>
      <c r="R192" s="238"/>
      <c r="S192" s="238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>
        <v>115</v>
      </c>
      <c r="N193" s="21">
        <f t="shared" si="105"/>
        <v>-5.737704918032787E-2</v>
      </c>
      <c r="O193" s="22">
        <f>IF(ISNUMBER(M193), $B199 * N193, "")</f>
        <v>-8606.557377049181</v>
      </c>
      <c r="Q193" s="238"/>
      <c r="R193" s="238"/>
      <c r="S193" s="238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>
        <v>449</v>
      </c>
      <c r="N194" s="107">
        <f>IF(ISNUMBER(M194), (M194 - $B194) / $B194, "")</f>
        <v>-5.2742616033755275E-2</v>
      </c>
      <c r="O194" s="108">
        <f>IF(ISNUMBER(M194), $B199 * N194, "")</f>
        <v>-7911.3924050632913</v>
      </c>
      <c r="Q194" s="243"/>
      <c r="R194" s="243"/>
      <c r="S194" s="243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>
        <v>145</v>
      </c>
      <c r="N195" s="32">
        <f t="shared" ref="N195:N198" si="109">IF(ISNUMBER(M195), (M195 - $B195) / $B195, "")</f>
        <v>-3.9735099337748346E-2</v>
      </c>
      <c r="O195" s="18">
        <f>IF(ISNUMBER(M195), $B199 * N195, "")</f>
        <v>-5960.2649006622523</v>
      </c>
      <c r="Q195" s="243"/>
      <c r="R195" s="243"/>
      <c r="S195" s="243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>
        <v>21600</v>
      </c>
      <c r="N196" s="32">
        <f t="shared" si="109"/>
        <v>0.1209133367929424</v>
      </c>
      <c r="O196" s="18">
        <f>IF(ISNUMBER(M196), $B199 * N196, "")</f>
        <v>18137.00051894136</v>
      </c>
      <c r="Q196" s="243"/>
      <c r="R196" s="243"/>
      <c r="S196" s="243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>
        <v>1430</v>
      </c>
      <c r="N197" s="32">
        <f t="shared" si="109"/>
        <v>-4.6666666666666669E-2</v>
      </c>
      <c r="O197" s="18">
        <f>IF(ISNUMBER(M197), $B199 * N197, "")</f>
        <v>-7000</v>
      </c>
      <c r="Q197" s="265"/>
      <c r="R197" s="266"/>
      <c r="S197" s="267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>
        <v>1295</v>
      </c>
      <c r="N198" s="25">
        <f t="shared" si="109"/>
        <v>-6.83453237410072E-2</v>
      </c>
      <c r="O198" s="104">
        <f>IF(ISNUMBER(M198), $B199 * N198, "")</f>
        <v>-10251.798561151079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-3.0461358379802482E-2</v>
      </c>
      <c r="O199" s="28">
        <f>SUM(O179:O198)</f>
        <v>-91384.075139407447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136D1-E844-4ECA-9492-38DA0326353F}">
  <sheetPr codeName="Sheet18"/>
  <dimension ref="A1:S199"/>
  <sheetViews>
    <sheetView topLeftCell="A5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44512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-54,740 KRW (-1.82%)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-29,109 KRW (-1.21%)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-21,510 KRW (-0.72%)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-17,722 KRW (-0.59%)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209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2021-11-12(금) 오전 00:00</v>
      </c>
      <c r="C15" s="284"/>
      <c r="D15" s="240" t="str">
        <f>TEXT($G$1, "[$-ko-KR]yyyy-mm-dd(ddd) ") &amp; "오후 14:00"</f>
        <v>2021-11-12(금) 오후 14:00</v>
      </c>
      <c r="E15" s="241"/>
      <c r="F15" s="242"/>
      <c r="G15" s="240" t="str">
        <f>TEXT($G$1, "[$-ko-KR]yyyy-mm-dd(ddd) ") &amp; "오후 19:00"</f>
        <v>2021-11-12(금) 오후 19:00</v>
      </c>
      <c r="H15" s="241"/>
      <c r="I15" s="242"/>
      <c r="J15" s="240" t="str">
        <f>TEXT($G$1, "[$-ko-KR]yyyy-mm-dd(ddd) ") &amp; "오후 21:00"</f>
        <v>2021-11-12(금) 오후 21:00</v>
      </c>
      <c r="K15" s="241"/>
      <c r="L15" s="242"/>
      <c r="M15" s="240" t="str">
        <f>TEXT($G$1+1, "[$-ko-KR]yyyy-mm-dd(ddd) ") &amp; "오전 00:00"</f>
        <v>2021-11-13(토)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209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2021-11-12(금) 오전 00:00</v>
      </c>
      <c r="C42" s="281"/>
      <c r="D42" s="240" t="str">
        <f>TEXT($G$1, "[$-ko-KR]yyyy-mm-dd(ddd) ") &amp; "오후 14:00"</f>
        <v>2021-11-12(금) 오후 14:00</v>
      </c>
      <c r="E42" s="241"/>
      <c r="F42" s="242"/>
      <c r="G42" s="240" t="str">
        <f>TEXT($G$1, "[$-ko-KR]yyyy-mm-dd(ddd) ") &amp; "오후 19:00"</f>
        <v>2021-11-12(금) 오후 19:00</v>
      </c>
      <c r="H42" s="241"/>
      <c r="I42" s="242"/>
      <c r="J42" s="240" t="str">
        <f>TEXT($G$1, "[$-ko-KR]yyyy-mm-dd(ddd) ") &amp; "오후 21:00"</f>
        <v>2021-11-12(금) 오후 21:00</v>
      </c>
      <c r="K42" s="241"/>
      <c r="L42" s="242"/>
      <c r="M42" s="240" t="str">
        <f>TEXT($G$1+1, "[$-ko-KR]yyyy-mm-dd(ddd) ") &amp; "오전 00:00"</f>
        <v>2021-11-13(토)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0" t="s">
        <v>57</v>
      </c>
      <c r="H43" s="211" t="s">
        <v>265</v>
      </c>
      <c r="I43" s="21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333</v>
      </c>
      <c r="B44" s="124">
        <v>0.23300000000000001</v>
      </c>
      <c r="C44" s="76">
        <v>8.6580087000000007E-3</v>
      </c>
      <c r="D44" s="13">
        <v>0.249</v>
      </c>
      <c r="E44" s="14">
        <f>IF(ISNUMBER(D44), (D44 - $B44) / $B44, "")</f>
        <v>6.8669527896995652E-2</v>
      </c>
      <c r="F44" s="16">
        <f>IF(ISNUMBER(D44), $B64 * E44, "")</f>
        <v>10300.429184549348</v>
      </c>
      <c r="G44" s="29">
        <v>0.24299999999999999</v>
      </c>
      <c r="H44" s="14">
        <f>IF(ISNUMBER(G44), (G44 - $B44) / $B44, "")</f>
        <v>4.2918454935622234E-2</v>
      </c>
      <c r="I44" s="100">
        <f>IF(ISNUMBER(G44), $B64 * H44, "")</f>
        <v>6437.7682403433355</v>
      </c>
      <c r="J44" s="13">
        <v>0.252</v>
      </c>
      <c r="K44" s="14">
        <f>IF(ISNUMBER(J44), (J44 - $B44) / $B44, "")</f>
        <v>8.1545064377682358E-2</v>
      </c>
      <c r="L44" s="16">
        <f>IF(ISNUMBER(J44), $B64 * K44, "")</f>
        <v>12231.759656652353</v>
      </c>
      <c r="M44" s="29">
        <v>0.247</v>
      </c>
      <c r="N44" s="14">
        <f>IF(ISNUMBER(M44), (M44 - $B44) / $B44, "")</f>
        <v>6.0085836909871175E-2</v>
      </c>
      <c r="O44" s="16">
        <f>IF(ISNUMBER(M44), $B64 * N44, "")</f>
        <v>9012.8755364806766</v>
      </c>
      <c r="Q44" s="238"/>
      <c r="R44" s="238"/>
      <c r="S44" s="238"/>
    </row>
    <row r="45" spans="1:19" ht="17.25" customHeight="1" thickBot="1">
      <c r="A45" s="125" t="s">
        <v>119</v>
      </c>
      <c r="B45" s="126">
        <v>36.6</v>
      </c>
      <c r="C45" s="77">
        <v>8.2644628000000005E-3</v>
      </c>
      <c r="D45" s="15">
        <v>36.700000000000003</v>
      </c>
      <c r="E45" s="32">
        <f t="shared" ref="E45:E48" si="14">IF(ISNUMBER(D45), (D45 - $B45) / $B45, "")</f>
        <v>2.7322404371585085E-3</v>
      </c>
      <c r="F45" s="18">
        <f>IF(ISNUMBER(D45), $B64 * E45, "")</f>
        <v>409.8360655737763</v>
      </c>
      <c r="G45" s="31">
        <v>36.299999999999997</v>
      </c>
      <c r="H45" s="32">
        <f t="shared" ref="H45:H48" si="15">IF(ISNUMBER(G45), (G45 - $B45) / $B45, "")</f>
        <v>-8.1967213114755265E-3</v>
      </c>
      <c r="I45" s="101">
        <f>IF(ISNUMBER(G45), $B64 * H45, "")</f>
        <v>-1229.5081967213289</v>
      </c>
      <c r="J45" s="15">
        <v>36.1</v>
      </c>
      <c r="K45" s="32">
        <f t="shared" ref="K45:K48" si="16">IF(ISNUMBER(J45), (J45 - $B45) / $B45, "")</f>
        <v>-1.3661202185792349E-2</v>
      </c>
      <c r="L45" s="18">
        <f>IF(ISNUMBER(J45), $B64 * K45, "")</f>
        <v>-2049.1803278688526</v>
      </c>
      <c r="M45" s="31">
        <v>36.299999999999997</v>
      </c>
      <c r="N45" s="32">
        <f t="shared" ref="N45:N48" si="17">IF(ISNUMBER(M45), (M45 - $B45) / $B45, "")</f>
        <v>-8.1967213114755265E-3</v>
      </c>
      <c r="O45" s="18">
        <f>IF(ISNUMBER(M45), $B64 * N45, "")</f>
        <v>-1229.5081967213289</v>
      </c>
      <c r="Q45" s="238"/>
      <c r="R45" s="238"/>
      <c r="S45" s="238"/>
    </row>
    <row r="46" spans="1:19" ht="17.25" customHeight="1" thickBot="1">
      <c r="A46" s="125" t="s">
        <v>187</v>
      </c>
      <c r="B46" s="126">
        <v>18.600000000000001</v>
      </c>
      <c r="C46" s="77">
        <v>5.4054054000000004E-3</v>
      </c>
      <c r="D46" s="15">
        <v>18.600000000000001</v>
      </c>
      <c r="E46" s="32">
        <f t="shared" si="14"/>
        <v>0</v>
      </c>
      <c r="F46" s="18">
        <f>IF(ISNUMBER(D46), $B64 * E46, "")</f>
        <v>0</v>
      </c>
      <c r="G46" s="31">
        <v>18.3</v>
      </c>
      <c r="H46" s="32">
        <f t="shared" si="15"/>
        <v>-1.6129032258064554E-2</v>
      </c>
      <c r="I46" s="101">
        <f>IF(ISNUMBER(G46), $B64 * H46, "")</f>
        <v>-2419.354838709683</v>
      </c>
      <c r="J46" s="15">
        <v>18.399999999999999</v>
      </c>
      <c r="K46" s="32">
        <f t="shared" si="16"/>
        <v>-1.0752688172043163E-2</v>
      </c>
      <c r="L46" s="18">
        <f>IF(ISNUMBER(J46), $B64 * K46, "")</f>
        <v>-1612.9032258064744</v>
      </c>
      <c r="M46" s="31">
        <v>18.3</v>
      </c>
      <c r="N46" s="32">
        <f t="shared" si="17"/>
        <v>-1.6129032258064554E-2</v>
      </c>
      <c r="O46" s="18">
        <f>IF(ISNUMBER(M46), $B64 * N46, "")</f>
        <v>-2419.354838709683</v>
      </c>
      <c r="Q46" s="243"/>
      <c r="R46" s="243"/>
      <c r="S46" s="243"/>
    </row>
    <row r="47" spans="1:19" ht="17.25" customHeight="1" thickBot="1">
      <c r="A47" s="125" t="s">
        <v>145</v>
      </c>
      <c r="B47" s="126">
        <v>24.3</v>
      </c>
      <c r="C47" s="77">
        <v>4.1322314000000002E-3</v>
      </c>
      <c r="D47" s="15">
        <v>23.9</v>
      </c>
      <c r="E47" s="32">
        <f t="shared" si="14"/>
        <v>-1.6460905349794327E-2</v>
      </c>
      <c r="F47" s="18">
        <f>IF(ISNUMBER(D47), $B64 * E47, "")</f>
        <v>-2469.135802469149</v>
      </c>
      <c r="G47" s="31">
        <v>23.3</v>
      </c>
      <c r="H47" s="32">
        <f t="shared" si="15"/>
        <v>-4.1152263374485597E-2</v>
      </c>
      <c r="I47" s="101">
        <f>IF(ISNUMBER(G47), $B64 * H47, "")</f>
        <v>-6172.8395061728397</v>
      </c>
      <c r="J47" s="15">
        <v>23.4</v>
      </c>
      <c r="K47" s="32">
        <f t="shared" si="16"/>
        <v>-3.7037037037037125E-2</v>
      </c>
      <c r="L47" s="18">
        <f>IF(ISNUMBER(J47), $B64 * K47, "")</f>
        <v>-5555.5555555555684</v>
      </c>
      <c r="M47" s="31">
        <v>23.7</v>
      </c>
      <c r="N47" s="32">
        <f t="shared" si="17"/>
        <v>-2.4691358024691416E-2</v>
      </c>
      <c r="O47" s="18">
        <f>IF(ISNUMBER(M47), $B64 * N47, "")</f>
        <v>-3703.7037037037126</v>
      </c>
      <c r="Q47" s="243"/>
      <c r="R47" s="243"/>
      <c r="S47" s="243"/>
    </row>
    <row r="48" spans="1:19" ht="17.25" customHeight="1" thickBot="1">
      <c r="A48" s="127" t="s">
        <v>64</v>
      </c>
      <c r="B48" s="128">
        <v>59.2</v>
      </c>
      <c r="C48" s="78">
        <v>3.3898305000000001E-3</v>
      </c>
      <c r="D48" s="20">
        <v>58.4</v>
      </c>
      <c r="E48" s="21">
        <f t="shared" si="14"/>
        <v>-1.3513513513513585E-2</v>
      </c>
      <c r="F48" s="22">
        <f>IF(ISNUMBER(D48), $B64 * E48, "")</f>
        <v>-2027.0270270270378</v>
      </c>
      <c r="G48" s="30">
        <v>57</v>
      </c>
      <c r="H48" s="21">
        <f t="shared" si="15"/>
        <v>-3.7162162162162206E-2</v>
      </c>
      <c r="I48" s="105">
        <f>IF(ISNUMBER(G48), $B64 * H48, "")</f>
        <v>-5574.3243243243305</v>
      </c>
      <c r="J48" s="20">
        <v>57.5</v>
      </c>
      <c r="K48" s="21">
        <f t="shared" si="16"/>
        <v>-2.8716216216216263E-2</v>
      </c>
      <c r="L48" s="22">
        <f>IF(ISNUMBER(J48), $B64 * K48, "")</f>
        <v>-4307.4324324324398</v>
      </c>
      <c r="M48" s="30">
        <v>57.2</v>
      </c>
      <c r="N48" s="21">
        <f t="shared" si="17"/>
        <v>-3.3783783783783779E-2</v>
      </c>
      <c r="O48" s="22">
        <f>IF(ISNUMBER(M48), $B64 * N48, "")</f>
        <v>-5067.5675675675666</v>
      </c>
      <c r="Q48" s="243"/>
      <c r="R48" s="243"/>
      <c r="S48" s="243"/>
    </row>
    <row r="49" spans="1:19" ht="17.25" customHeight="1" thickBot="1">
      <c r="A49" s="125" t="s">
        <v>71</v>
      </c>
      <c r="B49" s="129">
        <v>33.700000000000003</v>
      </c>
      <c r="C49" s="80">
        <v>0</v>
      </c>
      <c r="D49" s="106">
        <v>34.1</v>
      </c>
      <c r="E49" s="107">
        <f>IF(ISNUMBER(D49), (D49 - $B49) / $B49, "")</f>
        <v>1.1869436201780372E-2</v>
      </c>
      <c r="F49" s="108">
        <f>IF(ISNUMBER(D49), $B64 * E49, "")</f>
        <v>1780.4154302670559</v>
      </c>
      <c r="G49" s="109">
        <v>33.5</v>
      </c>
      <c r="H49" s="107">
        <f>IF(ISNUMBER(G49), (G49 - $B49) / $B49, "")</f>
        <v>-5.9347181008902912E-3</v>
      </c>
      <c r="I49" s="110">
        <f>IF(ISNUMBER(G49), $B64 * H49, "")</f>
        <v>-890.20771513354373</v>
      </c>
      <c r="J49" s="106">
        <v>33.6</v>
      </c>
      <c r="K49" s="107">
        <f>IF(ISNUMBER(J49), (J49 - $B49) / $B49, "")</f>
        <v>-2.9673590504451456E-3</v>
      </c>
      <c r="L49" s="108">
        <f>IF(ISNUMBER(J49), $B64 * K49, "")</f>
        <v>-445.10385756677186</v>
      </c>
      <c r="M49" s="109">
        <v>34.200000000000003</v>
      </c>
      <c r="N49" s="107">
        <f>IF(ISNUMBER(M49), (M49 - $B49) / $B49, "")</f>
        <v>1.4836795252225518E-2</v>
      </c>
      <c r="O49" s="108">
        <f>IF(ISNUMBER(M49), $B64 * N49, "")</f>
        <v>2225.5192878338275</v>
      </c>
      <c r="Q49" s="243"/>
      <c r="R49" s="243"/>
      <c r="S49" s="243"/>
    </row>
    <row r="50" spans="1:19" ht="17.25" customHeight="1" thickBot="1">
      <c r="A50" s="125" t="s">
        <v>147</v>
      </c>
      <c r="B50" s="126">
        <v>13.8</v>
      </c>
      <c r="C50" s="77">
        <v>0</v>
      </c>
      <c r="D50" s="15">
        <v>13.6</v>
      </c>
      <c r="E50" s="32">
        <f t="shared" ref="E50:E53" si="18">IF(ISNUMBER(D50), (D50 - $B50) / $B50, "")</f>
        <v>-1.4492753623188482E-2</v>
      </c>
      <c r="F50" s="18">
        <f>IF(ISNUMBER(D50), $B64 * E50, "")</f>
        <v>-2173.9130434782724</v>
      </c>
      <c r="G50" s="31">
        <v>13.4</v>
      </c>
      <c r="H50" s="32">
        <f t="shared" ref="H50:H53" si="19">IF(ISNUMBER(G50), (G50 - $B50) / $B50, "")</f>
        <v>-2.8985507246376836E-2</v>
      </c>
      <c r="I50" s="101">
        <f>IF(ISNUMBER(G50), $B64 * H50, "")</f>
        <v>-4347.8260869565256</v>
      </c>
      <c r="J50" s="15">
        <v>13.5</v>
      </c>
      <c r="K50" s="32">
        <f t="shared" ref="K50:K53" si="20">IF(ISNUMBER(J50), (J50 - $B50) / $B50, "")</f>
        <v>-2.173913043478266E-2</v>
      </c>
      <c r="L50" s="18">
        <f>IF(ISNUMBER(J50), $B64 * K50, "")</f>
        <v>-3260.8695652173992</v>
      </c>
      <c r="M50" s="31">
        <v>13.5</v>
      </c>
      <c r="N50" s="32">
        <f t="shared" ref="N50:N53" si="21">IF(ISNUMBER(M50), (M50 - $B50) / $B50, "")</f>
        <v>-2.173913043478266E-2</v>
      </c>
      <c r="O50" s="18">
        <f>IF(ISNUMBER(M50), $B64 * N50, "")</f>
        <v>-3260.8695652173992</v>
      </c>
      <c r="Q50" s="243"/>
      <c r="R50" s="243"/>
      <c r="S50" s="243"/>
    </row>
    <row r="51" spans="1:19" ht="17.25" customHeight="1" thickBot="1">
      <c r="A51" s="125" t="s">
        <v>199</v>
      </c>
      <c r="B51" s="126">
        <v>84.4</v>
      </c>
      <c r="C51" s="77">
        <v>0</v>
      </c>
      <c r="D51" s="15">
        <v>83.5</v>
      </c>
      <c r="E51" s="32">
        <f t="shared" si="18"/>
        <v>-1.0663507109004806E-2</v>
      </c>
      <c r="F51" s="18">
        <f>IF(ISNUMBER(D51), $B64 * E51, "")</f>
        <v>-1599.5260663507208</v>
      </c>
      <c r="G51" s="31">
        <v>82.5</v>
      </c>
      <c r="H51" s="32">
        <f t="shared" si="19"/>
        <v>-2.2511848341232293E-2</v>
      </c>
      <c r="I51" s="101">
        <f>IF(ISNUMBER(G51), $B64 * H51, "")</f>
        <v>-3376.7772511848439</v>
      </c>
      <c r="J51" s="15">
        <v>82.4</v>
      </c>
      <c r="K51" s="32">
        <f t="shared" si="20"/>
        <v>-2.3696682464454975E-2</v>
      </c>
      <c r="L51" s="18">
        <f>IF(ISNUMBER(J51), $B64 * K51, "")</f>
        <v>-3554.502369668246</v>
      </c>
      <c r="M51" s="31">
        <v>82.6</v>
      </c>
      <c r="N51" s="32">
        <f t="shared" si="21"/>
        <v>-2.1327014218009612E-2</v>
      </c>
      <c r="O51" s="18">
        <f>IF(ISNUMBER(M51), $B64 * N51, "")</f>
        <v>-3199.0521327014417</v>
      </c>
      <c r="Q51" s="243"/>
      <c r="R51" s="243"/>
      <c r="S51" s="243"/>
    </row>
    <row r="52" spans="1:19" ht="17.25" customHeight="1" thickBot="1">
      <c r="A52" s="125" t="s">
        <v>231</v>
      </c>
      <c r="B52" s="126">
        <v>82.2</v>
      </c>
      <c r="C52" s="77">
        <v>-1.2150667999999999E-3</v>
      </c>
      <c r="D52" s="15">
        <v>81.599999999999994</v>
      </c>
      <c r="E52" s="32">
        <f t="shared" si="18"/>
        <v>-7.2992700729928046E-3</v>
      </c>
      <c r="F52" s="18">
        <f>IF(ISNUMBER(D52), $B64 * E52, "")</f>
        <v>-1094.8905109489208</v>
      </c>
      <c r="G52" s="31">
        <v>80.400000000000006</v>
      </c>
      <c r="H52" s="32">
        <f t="shared" si="19"/>
        <v>-2.1897810218978069E-2</v>
      </c>
      <c r="I52" s="101">
        <f>IF(ISNUMBER(G52), $B64 * H52, "")</f>
        <v>-3284.6715328467103</v>
      </c>
      <c r="J52" s="15">
        <v>80.400000000000006</v>
      </c>
      <c r="K52" s="32">
        <f t="shared" si="20"/>
        <v>-2.1897810218978069E-2</v>
      </c>
      <c r="L52" s="18">
        <f>IF(ISNUMBER(J52), $B64 * K52, "")</f>
        <v>-3284.6715328467103</v>
      </c>
      <c r="M52" s="31">
        <v>81</v>
      </c>
      <c r="N52" s="32">
        <f t="shared" si="21"/>
        <v>-1.4598540145985436E-2</v>
      </c>
      <c r="O52" s="18">
        <f>IF(ISNUMBER(M52), $B64 * N52, "")</f>
        <v>-2189.7810218978152</v>
      </c>
      <c r="Q52" s="33"/>
      <c r="R52" s="33"/>
    </row>
    <row r="53" spans="1:19" ht="17.25" customHeight="1" thickBot="1">
      <c r="A53" s="130" t="s">
        <v>97</v>
      </c>
      <c r="B53" s="131">
        <v>4.66</v>
      </c>
      <c r="C53" s="79">
        <v>-2.1413275999999999E-3</v>
      </c>
      <c r="D53" s="24">
        <v>4.63</v>
      </c>
      <c r="E53" s="25">
        <f t="shared" si="18"/>
        <v>-6.4377682403434005E-3</v>
      </c>
      <c r="F53" s="104">
        <f>IF(ISNUMBER(D53), $B64 * E53, "")</f>
        <v>-965.66523605151008</v>
      </c>
      <c r="G53" s="102">
        <v>4.4800000000000004</v>
      </c>
      <c r="H53" s="25">
        <f t="shared" si="19"/>
        <v>-3.8626609442060027E-2</v>
      </c>
      <c r="I53" s="103">
        <f>IF(ISNUMBER(G53), $B64 * H53, "")</f>
        <v>-5793.9914163090043</v>
      </c>
      <c r="J53" s="24">
        <v>4.5</v>
      </c>
      <c r="K53" s="25">
        <f t="shared" si="20"/>
        <v>-3.4334763948497882E-2</v>
      </c>
      <c r="L53" s="104">
        <f>IF(ISNUMBER(J53), $B64 * K53, "")</f>
        <v>-5150.2145922746822</v>
      </c>
      <c r="M53" s="102">
        <v>4.51</v>
      </c>
      <c r="N53" s="25">
        <f t="shared" si="21"/>
        <v>-3.2188841201716813E-2</v>
      </c>
      <c r="O53" s="104">
        <f>IF(ISNUMBER(M53), $B64 * N53, "")</f>
        <v>-4828.3261802575216</v>
      </c>
      <c r="Q53" s="252"/>
      <c r="R53" s="253"/>
      <c r="S53" s="254"/>
    </row>
    <row r="54" spans="1:19" ht="17.25" customHeight="1">
      <c r="A54" s="123" t="s">
        <v>201</v>
      </c>
      <c r="B54" s="124">
        <v>19.8</v>
      </c>
      <c r="C54" s="76">
        <v>-5.0251256000000003E-3</v>
      </c>
      <c r="D54" s="13">
        <v>19.600000000000001</v>
      </c>
      <c r="E54" s="14">
        <f>IF(ISNUMBER(D54), (D54 - $B54) / $B54, "")</f>
        <v>-1.0101010101010065E-2</v>
      </c>
      <c r="F54" s="16">
        <f>IF(ISNUMBER(D54), $B64 * E54, "")</f>
        <v>-1515.1515151515098</v>
      </c>
      <c r="G54" s="29">
        <v>19.2</v>
      </c>
      <c r="H54" s="14">
        <f>IF(ISNUMBER(G54), (G54 - $B54) / $B54, "")</f>
        <v>-3.0303030303030373E-2</v>
      </c>
      <c r="I54" s="100">
        <f>IF(ISNUMBER(G54), $B64 * H54, "")</f>
        <v>-4545.454545454556</v>
      </c>
      <c r="J54" s="13">
        <v>19.2</v>
      </c>
      <c r="K54" s="14">
        <f>IF(ISNUMBER(J54), (J54 - $B54) / $B54, "")</f>
        <v>-3.0303030303030373E-2</v>
      </c>
      <c r="L54" s="16">
        <f>IF(ISNUMBER(J54), $B64 * K54, "")</f>
        <v>-4545.454545454556</v>
      </c>
      <c r="M54" s="29">
        <v>19.399999999999999</v>
      </c>
      <c r="N54" s="14">
        <f>IF(ISNUMBER(M54), (M54 - $B54) / $B54, "")</f>
        <v>-2.0202020202020308E-2</v>
      </c>
      <c r="O54" s="16">
        <f>IF(ISNUMBER(M54), $B64 * N54, "")</f>
        <v>-3030.3030303030464</v>
      </c>
      <c r="Q54" s="255"/>
      <c r="R54" s="256"/>
      <c r="S54" s="257"/>
    </row>
    <row r="55" spans="1:19" ht="17.25" customHeight="1" thickBot="1">
      <c r="A55" s="125" t="s">
        <v>205</v>
      </c>
      <c r="B55" s="126">
        <v>15.2</v>
      </c>
      <c r="C55" s="77">
        <v>-6.5359477000000001E-3</v>
      </c>
      <c r="D55" s="15">
        <v>15</v>
      </c>
      <c r="E55" s="32">
        <f t="shared" ref="E55:E58" si="22">IF(ISNUMBER(D55), (D55 - $B55) / $B55, "")</f>
        <v>-1.3157894736842059E-2</v>
      </c>
      <c r="F55" s="18">
        <f>IF(ISNUMBER(D55), $B64 * E55, "")</f>
        <v>-1973.684210526309</v>
      </c>
      <c r="G55" s="31">
        <v>14.7</v>
      </c>
      <c r="H55" s="32">
        <f t="shared" ref="H55:H58" si="23">IF(ISNUMBER(G55), (G55 - $B55) / $B55, "")</f>
        <v>-3.2894736842105261E-2</v>
      </c>
      <c r="I55" s="101">
        <f>IF(ISNUMBER(G55), $B64 * H55, "")</f>
        <v>-4934.2105263157891</v>
      </c>
      <c r="J55" s="15">
        <v>14.7</v>
      </c>
      <c r="K55" s="32">
        <f t="shared" ref="K55:K58" si="24">IF(ISNUMBER(J55), (J55 - $B55) / $B55, "")</f>
        <v>-3.2894736842105261E-2</v>
      </c>
      <c r="L55" s="18">
        <f>IF(ISNUMBER(J55), $B64 * K55, "")</f>
        <v>-4934.2105263157891</v>
      </c>
      <c r="M55" s="31">
        <v>14.8</v>
      </c>
      <c r="N55" s="32">
        <f t="shared" ref="N55:N58" si="25">IF(ISNUMBER(M55), (M55 - $B55) / $B55, "")</f>
        <v>-2.6315789473684119E-2</v>
      </c>
      <c r="O55" s="18">
        <f>IF(ISNUMBER(M55), $B64 * N55, "")</f>
        <v>-3947.368421052618</v>
      </c>
      <c r="Q55" s="258"/>
      <c r="R55" s="259"/>
      <c r="S55" s="260"/>
    </row>
    <row r="56" spans="1:19" ht="17.25" customHeight="1" thickBot="1">
      <c r="A56" s="125" t="s">
        <v>175</v>
      </c>
      <c r="B56" s="126">
        <v>20.9</v>
      </c>
      <c r="C56" s="77">
        <v>-9.478673E-3</v>
      </c>
      <c r="D56" s="15">
        <v>20.8</v>
      </c>
      <c r="E56" s="32">
        <f t="shared" si="22"/>
        <v>-4.7846889952152093E-3</v>
      </c>
      <c r="F56" s="18">
        <f>IF(ISNUMBER(D56), $B64 * E56, "")</f>
        <v>-717.70334928228135</v>
      </c>
      <c r="G56" s="31">
        <v>20.3</v>
      </c>
      <c r="H56" s="32">
        <f t="shared" si="23"/>
        <v>-2.8708133971291766E-2</v>
      </c>
      <c r="I56" s="101">
        <f>IF(ISNUMBER(G56), $B64 * H56, "")</f>
        <v>-4306.220095693765</v>
      </c>
      <c r="J56" s="15">
        <v>20.3</v>
      </c>
      <c r="K56" s="32">
        <f t="shared" si="24"/>
        <v>-2.8708133971291766E-2</v>
      </c>
      <c r="L56" s="18">
        <f>IF(ISNUMBER(J56), $B64 * K56, "")</f>
        <v>-4306.220095693765</v>
      </c>
      <c r="M56" s="31">
        <v>20.5</v>
      </c>
      <c r="N56" s="32">
        <f t="shared" si="25"/>
        <v>-1.9138755980861177E-2</v>
      </c>
      <c r="O56" s="18">
        <f>IF(ISNUMBER(M56), $B64 * N56, "")</f>
        <v>-2870.8133971291768</v>
      </c>
      <c r="Q56" s="243"/>
      <c r="R56" s="243"/>
      <c r="S56" s="243"/>
    </row>
    <row r="57" spans="1:19" ht="17.25" customHeight="1" thickBot="1">
      <c r="A57" s="125" t="s">
        <v>185</v>
      </c>
      <c r="B57" s="126">
        <v>15.4</v>
      </c>
      <c r="C57" s="77">
        <v>-1.2820512799999999E-2</v>
      </c>
      <c r="D57" s="15">
        <v>15.5</v>
      </c>
      <c r="E57" s="32">
        <f t="shared" si="22"/>
        <v>6.4935064935064705E-3</v>
      </c>
      <c r="F57" s="18">
        <f>IF(ISNUMBER(D57), $B64 * E57, "")</f>
        <v>974.02597402597053</v>
      </c>
      <c r="G57" s="31">
        <v>15.4</v>
      </c>
      <c r="H57" s="32">
        <f t="shared" si="23"/>
        <v>0</v>
      </c>
      <c r="I57" s="101">
        <f>IF(ISNUMBER(G57), $B64 * H57, "")</f>
        <v>0</v>
      </c>
      <c r="J57" s="15">
        <v>15.3</v>
      </c>
      <c r="K57" s="32">
        <f t="shared" si="24"/>
        <v>-6.4935064935064705E-3</v>
      </c>
      <c r="L57" s="18">
        <f>IF(ISNUMBER(J57), $B64 * K57, "")</f>
        <v>-974.02597402597053</v>
      </c>
      <c r="M57" s="31">
        <v>15.3</v>
      </c>
      <c r="N57" s="32">
        <f t="shared" si="25"/>
        <v>-6.4935064935064705E-3</v>
      </c>
      <c r="O57" s="18">
        <f>IF(ISNUMBER(M57), $B64 * N57, "")</f>
        <v>-974.02597402597053</v>
      </c>
      <c r="Q57" s="238"/>
      <c r="R57" s="238"/>
      <c r="S57" s="238"/>
    </row>
    <row r="58" spans="1:19" ht="17.25" customHeight="1" thickBot="1">
      <c r="A58" s="127" t="s">
        <v>207</v>
      </c>
      <c r="B58" s="128">
        <v>19.100000000000001</v>
      </c>
      <c r="C58" s="78">
        <v>-1.54639175E-2</v>
      </c>
      <c r="D58" s="20">
        <v>19</v>
      </c>
      <c r="E58" s="21">
        <f t="shared" si="22"/>
        <v>-5.2356020942409117E-3</v>
      </c>
      <c r="F58" s="22">
        <f>IF(ISNUMBER(D58), $B64 * E58, "")</f>
        <v>-785.34031413613673</v>
      </c>
      <c r="G58" s="30">
        <v>18.8</v>
      </c>
      <c r="H58" s="21">
        <f t="shared" si="23"/>
        <v>-1.570680628272255E-2</v>
      </c>
      <c r="I58" s="105">
        <f>IF(ISNUMBER(G58), $B64 * H58, "")</f>
        <v>-2356.0209424083828</v>
      </c>
      <c r="J58" s="20">
        <v>18.8</v>
      </c>
      <c r="K58" s="21">
        <f t="shared" si="24"/>
        <v>-1.570680628272255E-2</v>
      </c>
      <c r="L58" s="22">
        <f>IF(ISNUMBER(J58), $B64 * K58, "")</f>
        <v>-2356.0209424083828</v>
      </c>
      <c r="M58" s="30">
        <v>18.8</v>
      </c>
      <c r="N58" s="21">
        <f t="shared" si="25"/>
        <v>-1.570680628272255E-2</v>
      </c>
      <c r="O58" s="22">
        <f>IF(ISNUMBER(M58), $B64 * N58, "")</f>
        <v>-2356.0209424083828</v>
      </c>
      <c r="Q58" s="238"/>
      <c r="R58" s="238"/>
      <c r="S58" s="238"/>
    </row>
    <row r="59" spans="1:19" ht="17.25" customHeight="1" thickBot="1">
      <c r="A59" s="125" t="s">
        <v>213</v>
      </c>
      <c r="B59" s="129">
        <v>11.8</v>
      </c>
      <c r="C59" s="80">
        <v>-1.6666666699999999E-2</v>
      </c>
      <c r="D59" s="106">
        <v>11.9</v>
      </c>
      <c r="E59" s="107">
        <f>IF(ISNUMBER(D59), (D59 - $B59) / $B59, "")</f>
        <v>8.4745762711864094E-3</v>
      </c>
      <c r="F59" s="108">
        <f>IF(ISNUMBER(D59), $B64 * E59, "")</f>
        <v>1271.1864406779614</v>
      </c>
      <c r="G59" s="109">
        <v>11.7</v>
      </c>
      <c r="H59" s="107">
        <f>IF(ISNUMBER(G59), (G59 - $B59) / $B59, "")</f>
        <v>-8.4745762711865603E-3</v>
      </c>
      <c r="I59" s="110">
        <f>IF(ISNUMBER(G59), $B64 * H59, "")</f>
        <v>-1271.1864406779841</v>
      </c>
      <c r="J59" s="106">
        <v>11.8</v>
      </c>
      <c r="K59" s="107">
        <f>IF(ISNUMBER(J59), (J59 - $B59) / $B59, "")</f>
        <v>0</v>
      </c>
      <c r="L59" s="108">
        <f>IF(ISNUMBER(J59), $B64 * K59, "")</f>
        <v>0</v>
      </c>
      <c r="M59" s="109">
        <v>11.7</v>
      </c>
      <c r="N59" s="107">
        <f>IF(ISNUMBER(M59), (M59 - $B59) / $B59, "")</f>
        <v>-8.4745762711865603E-3</v>
      </c>
      <c r="O59" s="108">
        <f>IF(ISNUMBER(M59), $B64 * N59, "")</f>
        <v>-1271.1864406779841</v>
      </c>
      <c r="Q59" s="243"/>
      <c r="R59" s="243"/>
      <c r="S59" s="243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-2.4422665846988967E-4</v>
      </c>
      <c r="F64" s="28">
        <f>SUM(F44:F63)</f>
        <v>-586.14398032773533</v>
      </c>
      <c r="G64" s="26" t="s">
        <v>268</v>
      </c>
      <c r="H64" s="27">
        <f>IF(COUNT(H44:H63), SUM(H44:H63) / COUNT(H44:H63), 0)</f>
        <v>-1.8360343824402478E-2</v>
      </c>
      <c r="I64" s="28">
        <f>SUM(I44:I63)</f>
        <v>-44064.825178565952</v>
      </c>
      <c r="J64" s="26" t="s">
        <v>268</v>
      </c>
      <c r="K64" s="27">
        <f>IF(COUNT(K44:K63), SUM(K44:K63) / COUNT(K44:K63), 0)</f>
        <v>-1.4210252452701357E-2</v>
      </c>
      <c r="L64" s="28">
        <f>SUM(L44:L63)</f>
        <v>-34104.605886483252</v>
      </c>
      <c r="M64" s="26" t="s">
        <v>268</v>
      </c>
      <c r="N64" s="27">
        <f>IF(COUNT(N44:N63), SUM(N44:N63) / COUNT(N44:N63), 0)</f>
        <v>-1.2128952745024643E-2</v>
      </c>
      <c r="O64" s="28">
        <f>SUM(O44:O63)</f>
        <v>-29109.486588059146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209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2021-11-12(금) 오전 00:00</v>
      </c>
      <c r="C69" s="281"/>
      <c r="D69" s="240" t="str">
        <f>TEXT($G$1, "[$-ko-KR]yyyy-mm-dd(ddd) ") &amp; "오후 14:00"</f>
        <v>2021-11-12(금) 오후 14:00</v>
      </c>
      <c r="E69" s="241"/>
      <c r="F69" s="242"/>
      <c r="G69" s="240" t="str">
        <f>TEXT($G$1, "[$-ko-KR]yyyy-mm-dd(ddd) ") &amp; "오후 19:00"</f>
        <v>2021-11-12(금) 오후 19:00</v>
      </c>
      <c r="H69" s="241"/>
      <c r="I69" s="242"/>
      <c r="J69" s="240" t="str">
        <f>TEXT($G$1, "[$-ko-KR]yyyy-mm-dd(ddd) ") &amp; "오후 21:00"</f>
        <v>2021-11-12(금) 오후 21:00</v>
      </c>
      <c r="K69" s="241"/>
      <c r="L69" s="242"/>
      <c r="M69" s="240" t="str">
        <f>TEXT($G$1+1, "[$-ko-KR]yyyy-mm-dd(ddd) ") &amp; "오전 00:00"</f>
        <v>2021-11-13(토)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0" t="s">
        <v>57</v>
      </c>
      <c r="H70" s="211" t="s">
        <v>265</v>
      </c>
      <c r="I70" s="21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227</v>
      </c>
      <c r="B71" s="124">
        <v>658</v>
      </c>
      <c r="C71" s="76">
        <v>7.8688524600000004E-2</v>
      </c>
      <c r="D71" s="13">
        <v>674</v>
      </c>
      <c r="E71" s="14">
        <f>IF(ISNUMBER(D71), (D71 - $B71) / $B71, "")</f>
        <v>2.4316109422492401E-2</v>
      </c>
      <c r="F71" s="16">
        <f>IF(ISNUMBER(D71), $B91 * E71, "")</f>
        <v>3647.41641337386</v>
      </c>
      <c r="G71" s="29">
        <v>649</v>
      </c>
      <c r="H71" s="14">
        <f>IF(ISNUMBER(G71), (G71 - $B71) / $B71, "")</f>
        <v>-1.3677811550151976E-2</v>
      </c>
      <c r="I71" s="100">
        <f>IF(ISNUMBER(G71), $B91 * H71, "")</f>
        <v>-2051.6717325227964</v>
      </c>
      <c r="J71" s="13">
        <v>673</v>
      </c>
      <c r="K71" s="14">
        <f>IF(ISNUMBER(J71), (J71 - $B71) / $B71, "")</f>
        <v>2.2796352583586626E-2</v>
      </c>
      <c r="L71" s="16">
        <f>IF(ISNUMBER(J71), $B91 * K71, "")</f>
        <v>3419.4528875379938</v>
      </c>
      <c r="M71" s="29">
        <v>679</v>
      </c>
      <c r="N71" s="14">
        <f>IF(ISNUMBER(M71), (M71 - $B71) / $B71, "")</f>
        <v>3.1914893617021274E-2</v>
      </c>
      <c r="O71" s="16">
        <f>IF(ISNUMBER(M71), $B91 * N71, "")</f>
        <v>4787.2340425531911</v>
      </c>
      <c r="Q71" s="238"/>
      <c r="R71" s="238"/>
      <c r="S71" s="238"/>
    </row>
    <row r="72" spans="1:19" ht="17.25" thickBot="1">
      <c r="A72" s="125" t="s">
        <v>334</v>
      </c>
      <c r="B72" s="126">
        <v>527</v>
      </c>
      <c r="C72" s="77">
        <v>5.3999999999999999E-2</v>
      </c>
      <c r="D72" s="15">
        <v>559</v>
      </c>
      <c r="E72" s="32">
        <f t="shared" ref="E72:E75" si="30">IF(ISNUMBER(D72), (D72 - $B72) / $B72, "")</f>
        <v>6.0721062618595827E-2</v>
      </c>
      <c r="F72" s="18">
        <f>IF(ISNUMBER(D72), $B91 * E72, "")</f>
        <v>9108.1593927893737</v>
      </c>
      <c r="G72" s="31">
        <v>551</v>
      </c>
      <c r="H72" s="32">
        <f t="shared" ref="H72:H75" si="31">IF(ISNUMBER(G72), (G72 - $B72) / $B72, "")</f>
        <v>4.5540796963946868E-2</v>
      </c>
      <c r="I72" s="101">
        <f>IF(ISNUMBER(G72), $B91 * H72, "")</f>
        <v>6831.1195445920303</v>
      </c>
      <c r="J72" s="15">
        <v>560</v>
      </c>
      <c r="K72" s="32">
        <f t="shared" ref="K72:K75" si="32">IF(ISNUMBER(J72), (J72 - $B72) / $B72, "")</f>
        <v>6.2618595825426948E-2</v>
      </c>
      <c r="L72" s="18">
        <f>IF(ISNUMBER(J72), $B91 * K72, "")</f>
        <v>9392.7893738140428</v>
      </c>
      <c r="M72" s="31">
        <v>560</v>
      </c>
      <c r="N72" s="32">
        <f t="shared" ref="N72:N75" si="33">IF(ISNUMBER(M72), (M72 - $B72) / $B72, "")</f>
        <v>6.2618595825426948E-2</v>
      </c>
      <c r="O72" s="18">
        <f>IF(ISNUMBER(M72), $B91 * N72, "")</f>
        <v>9392.7893738140428</v>
      </c>
      <c r="Q72" s="238"/>
      <c r="R72" s="238"/>
      <c r="S72" s="238"/>
    </row>
    <row r="73" spans="1:19" ht="17.25" thickBot="1">
      <c r="A73" s="125" t="s">
        <v>263</v>
      </c>
      <c r="B73" s="126">
        <v>325</v>
      </c>
      <c r="C73" s="77">
        <v>3.5031847099999999E-2</v>
      </c>
      <c r="D73" s="15">
        <v>319</v>
      </c>
      <c r="E73" s="32">
        <f t="shared" si="30"/>
        <v>-1.8461538461538463E-2</v>
      </c>
      <c r="F73" s="18">
        <f>IF(ISNUMBER(D73), $B91 * E73, "")</f>
        <v>-2769.2307692307695</v>
      </c>
      <c r="G73" s="31">
        <v>312</v>
      </c>
      <c r="H73" s="32">
        <f t="shared" si="31"/>
        <v>-0.04</v>
      </c>
      <c r="I73" s="101">
        <f>IF(ISNUMBER(G73), $B91 * H73, "")</f>
        <v>-6000</v>
      </c>
      <c r="J73" s="15">
        <v>312</v>
      </c>
      <c r="K73" s="32">
        <f t="shared" si="32"/>
        <v>-0.04</v>
      </c>
      <c r="L73" s="18">
        <f>IF(ISNUMBER(J73), $B91 * K73, "")</f>
        <v>-6000</v>
      </c>
      <c r="M73" s="31">
        <v>312</v>
      </c>
      <c r="N73" s="32">
        <f t="shared" si="33"/>
        <v>-0.04</v>
      </c>
      <c r="O73" s="18">
        <f>IF(ISNUMBER(M73), $B91 * N73, "")</f>
        <v>-6000</v>
      </c>
      <c r="Q73" s="243"/>
      <c r="R73" s="243"/>
      <c r="S73" s="243"/>
    </row>
    <row r="74" spans="1:19" ht="17.25" thickBot="1">
      <c r="A74" s="125" t="s">
        <v>215</v>
      </c>
      <c r="B74" s="126">
        <v>293</v>
      </c>
      <c r="C74" s="77">
        <v>3.1690140800000002E-2</v>
      </c>
      <c r="D74" s="15">
        <v>289</v>
      </c>
      <c r="E74" s="32">
        <f t="shared" si="30"/>
        <v>-1.3651877133105802E-2</v>
      </c>
      <c r="F74" s="18">
        <f>IF(ISNUMBER(D74), $B91 * E74, "")</f>
        <v>-2047.7815699658704</v>
      </c>
      <c r="G74" s="31">
        <v>287</v>
      </c>
      <c r="H74" s="32">
        <f t="shared" si="31"/>
        <v>-2.0477815699658702E-2</v>
      </c>
      <c r="I74" s="101">
        <f>IF(ISNUMBER(G74), $B91 * H74, "")</f>
        <v>-3071.6723549488052</v>
      </c>
      <c r="J74" s="15">
        <v>287</v>
      </c>
      <c r="K74" s="32">
        <f t="shared" si="32"/>
        <v>-2.0477815699658702E-2</v>
      </c>
      <c r="L74" s="18">
        <f>IF(ISNUMBER(J74), $B91 * K74, "")</f>
        <v>-3071.6723549488052</v>
      </c>
      <c r="M74" s="31">
        <v>287</v>
      </c>
      <c r="N74" s="32">
        <f t="shared" si="33"/>
        <v>-2.0477815699658702E-2</v>
      </c>
      <c r="O74" s="18">
        <f>IF(ISNUMBER(M74), $B91 * N74, "")</f>
        <v>-3071.6723549488052</v>
      </c>
      <c r="Q74" s="243"/>
      <c r="R74" s="243"/>
      <c r="S74" s="243"/>
    </row>
    <row r="75" spans="1:19" ht="17.25" thickBot="1">
      <c r="A75" s="127" t="s">
        <v>85</v>
      </c>
      <c r="B75" s="128">
        <v>606</v>
      </c>
      <c r="C75" s="78">
        <v>2.7118644099999999E-2</v>
      </c>
      <c r="D75" s="20">
        <v>634</v>
      </c>
      <c r="E75" s="21">
        <f t="shared" si="30"/>
        <v>4.6204620462046202E-2</v>
      </c>
      <c r="F75" s="22">
        <f>IF(ISNUMBER(D75), $B91 * E75, "")</f>
        <v>6930.6930693069298</v>
      </c>
      <c r="G75" s="30">
        <v>602</v>
      </c>
      <c r="H75" s="21">
        <f t="shared" si="31"/>
        <v>-6.6006600660066007E-3</v>
      </c>
      <c r="I75" s="105">
        <f>IF(ISNUMBER(G75), $B91 * H75, "")</f>
        <v>-990.09900990099015</v>
      </c>
      <c r="J75" s="20">
        <v>625</v>
      </c>
      <c r="K75" s="21">
        <f t="shared" si="32"/>
        <v>3.1353135313531351E-2</v>
      </c>
      <c r="L75" s="22">
        <f>IF(ISNUMBER(J75), $B91 * K75, "")</f>
        <v>4702.970297029703</v>
      </c>
      <c r="M75" s="30">
        <v>613</v>
      </c>
      <c r="N75" s="21">
        <f t="shared" si="33"/>
        <v>1.155115511551155E-2</v>
      </c>
      <c r="O75" s="22">
        <f>IF(ISNUMBER(M75), $B91 * N75, "")</f>
        <v>1732.6732673267325</v>
      </c>
      <c r="Q75" s="243"/>
      <c r="R75" s="243"/>
      <c r="S75" s="243"/>
    </row>
    <row r="76" spans="1:19" ht="17.25" thickBot="1">
      <c r="A76" s="125" t="s">
        <v>115</v>
      </c>
      <c r="B76" s="129">
        <v>410</v>
      </c>
      <c r="C76" s="80">
        <v>1.7369727000000001E-2</v>
      </c>
      <c r="D76" s="106">
        <v>424</v>
      </c>
      <c r="E76" s="107">
        <f>IF(ISNUMBER(D76), (D76 - $B76) / $B76, "")</f>
        <v>3.4146341463414637E-2</v>
      </c>
      <c r="F76" s="108">
        <f>IF(ISNUMBER(D76), $B91 * E76, "")</f>
        <v>5121.9512195121952</v>
      </c>
      <c r="G76" s="109">
        <v>412</v>
      </c>
      <c r="H76" s="107">
        <f>IF(ISNUMBER(G76), (G76 - $B76) / $B76, "")</f>
        <v>4.8780487804878049E-3</v>
      </c>
      <c r="I76" s="110">
        <f>IF(ISNUMBER(G76), $B91 * H76, "")</f>
        <v>731.70731707317077</v>
      </c>
      <c r="J76" s="106">
        <v>414</v>
      </c>
      <c r="K76" s="107">
        <f>IF(ISNUMBER(J76), (J76 - $B76) / $B76, "")</f>
        <v>9.7560975609756097E-3</v>
      </c>
      <c r="L76" s="108">
        <f>IF(ISNUMBER(J76), $B91 * K76, "")</f>
        <v>1463.4146341463415</v>
      </c>
      <c r="M76" s="109">
        <v>420</v>
      </c>
      <c r="N76" s="107">
        <f>IF(ISNUMBER(M76), (M76 - $B76) / $B76, "")</f>
        <v>2.4390243902439025E-2</v>
      </c>
      <c r="O76" s="108">
        <f>IF(ISNUMBER(M76), $B91 * N76, "")</f>
        <v>3658.5365853658536</v>
      </c>
      <c r="Q76" s="243"/>
      <c r="R76" s="243"/>
      <c r="S76" s="243"/>
    </row>
    <row r="77" spans="1:19" ht="17.25" thickBot="1">
      <c r="A77" s="125" t="s">
        <v>149</v>
      </c>
      <c r="B77" s="126">
        <v>133</v>
      </c>
      <c r="C77" s="77">
        <v>1.52671756E-2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1127.8195488721803</v>
      </c>
      <c r="G77" s="31">
        <v>131</v>
      </c>
      <c r="H77" s="32">
        <f t="shared" ref="H77:H80" si="35">IF(ISNUMBER(G77), (G77 - $B77) / $B77, "")</f>
        <v>-1.5037593984962405E-2</v>
      </c>
      <c r="I77" s="101">
        <f>IF(ISNUMBER(G77), $B91 * H77, "")</f>
        <v>-2255.6390977443607</v>
      </c>
      <c r="J77" s="15">
        <v>130</v>
      </c>
      <c r="K77" s="32">
        <f t="shared" ref="K77:K80" si="36">IF(ISNUMBER(J77), (J77 - $B77) / $B77, "")</f>
        <v>-2.2556390977443608E-2</v>
      </c>
      <c r="L77" s="18">
        <f>IF(ISNUMBER(J77), $B91 * K77, "")</f>
        <v>-3383.458646616541</v>
      </c>
      <c r="M77" s="31">
        <v>131</v>
      </c>
      <c r="N77" s="32">
        <f t="shared" ref="N77:N80" si="37">IF(ISNUMBER(M77), (M77 - $B77) / $B77, "")</f>
        <v>-1.5037593984962405E-2</v>
      </c>
      <c r="O77" s="18">
        <f>IF(ISNUMBER(M77), $B91 * N77, "")</f>
        <v>-2255.6390977443607</v>
      </c>
      <c r="Q77" s="243"/>
      <c r="R77" s="243"/>
      <c r="S77" s="243"/>
    </row>
    <row r="78" spans="1:19" ht="17.25" thickBot="1">
      <c r="A78" s="125" t="s">
        <v>225</v>
      </c>
      <c r="B78" s="126">
        <v>937</v>
      </c>
      <c r="C78" s="77">
        <v>1.51679307E-2</v>
      </c>
      <c r="D78" s="15">
        <v>923</v>
      </c>
      <c r="E78" s="32">
        <f t="shared" si="34"/>
        <v>-1.4941302027748132E-2</v>
      </c>
      <c r="F78" s="18">
        <f>IF(ISNUMBER(D78), $B91 * E78, "")</f>
        <v>-2241.1953041622196</v>
      </c>
      <c r="G78" s="31">
        <v>923</v>
      </c>
      <c r="H78" s="32">
        <f t="shared" si="35"/>
        <v>-1.4941302027748132E-2</v>
      </c>
      <c r="I78" s="101">
        <f>IF(ISNUMBER(G78), $B91 * H78, "")</f>
        <v>-2241.1953041622196</v>
      </c>
      <c r="J78" s="15">
        <v>925</v>
      </c>
      <c r="K78" s="32">
        <f t="shared" si="36"/>
        <v>-1.2806830309498399E-2</v>
      </c>
      <c r="L78" s="18">
        <f>IF(ISNUMBER(J78), $B91 * K78, "")</f>
        <v>-1921.0245464247598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43"/>
      <c r="R78" s="243"/>
      <c r="S78" s="243"/>
    </row>
    <row r="79" spans="1:19" ht="17.25" thickBot="1">
      <c r="A79" s="125" t="s">
        <v>251</v>
      </c>
      <c r="B79" s="126">
        <v>391</v>
      </c>
      <c r="C79" s="77">
        <v>7.7319588E-3</v>
      </c>
      <c r="D79" s="15">
        <v>387</v>
      </c>
      <c r="E79" s="32">
        <f t="shared" si="34"/>
        <v>-1.0230179028132993E-2</v>
      </c>
      <c r="F79" s="18">
        <f>IF(ISNUMBER(D79), $B91 * E79, "")</f>
        <v>-1534.526854219949</v>
      </c>
      <c r="G79" s="31">
        <v>382</v>
      </c>
      <c r="H79" s="32">
        <f t="shared" si="35"/>
        <v>-2.3017902813299233E-2</v>
      </c>
      <c r="I79" s="101">
        <f>IF(ISNUMBER(G79), $B91 * H79, "")</f>
        <v>-3452.685421994885</v>
      </c>
      <c r="J79" s="15">
        <v>384</v>
      </c>
      <c r="K79" s="32">
        <f t="shared" si="36"/>
        <v>-1.7902813299232736E-2</v>
      </c>
      <c r="L79" s="18">
        <f>IF(ISNUMBER(J79), $B91 * K79, "")</f>
        <v>-2685.4219948849104</v>
      </c>
      <c r="M79" s="31">
        <v>384</v>
      </c>
      <c r="N79" s="32">
        <f t="shared" si="37"/>
        <v>-1.7902813299232736E-2</v>
      </c>
      <c r="O79" s="18">
        <f>IF(ISNUMBER(M79), $B91 * N79, "")</f>
        <v>-2685.4219948849104</v>
      </c>
      <c r="Q79" s="33"/>
      <c r="R79" s="33"/>
    </row>
    <row r="80" spans="1:19" ht="17.25" thickBot="1">
      <c r="A80" s="130" t="s">
        <v>127</v>
      </c>
      <c r="B80" s="131">
        <v>143</v>
      </c>
      <c r="C80" s="79">
        <v>7.0422534999999998E-3</v>
      </c>
      <c r="D80" s="24">
        <v>146</v>
      </c>
      <c r="E80" s="25">
        <f t="shared" si="34"/>
        <v>2.097902097902098E-2</v>
      </c>
      <c r="F80" s="104">
        <f>IF(ISNUMBER(D80), $B91 * E80, "")</f>
        <v>3146.8531468531469</v>
      </c>
      <c r="G80" s="102">
        <v>145</v>
      </c>
      <c r="H80" s="25">
        <f t="shared" si="35"/>
        <v>1.3986013986013986E-2</v>
      </c>
      <c r="I80" s="103">
        <f>IF(ISNUMBER(G80), $B91 * H80, "")</f>
        <v>2097.9020979020979</v>
      </c>
      <c r="J80" s="24">
        <v>146</v>
      </c>
      <c r="K80" s="25">
        <f t="shared" si="36"/>
        <v>2.097902097902098E-2</v>
      </c>
      <c r="L80" s="104">
        <f>IF(ISNUMBER(J80), $B91 * K80, "")</f>
        <v>3146.8531468531469</v>
      </c>
      <c r="M80" s="102">
        <v>149</v>
      </c>
      <c r="N80" s="25">
        <f t="shared" si="37"/>
        <v>4.195804195804196E-2</v>
      </c>
      <c r="O80" s="104">
        <f>IF(ISNUMBER(M80), $B91 * N80, "")</f>
        <v>6293.7062937062938</v>
      </c>
      <c r="Q80" s="252"/>
      <c r="R80" s="253"/>
      <c r="S80" s="254"/>
    </row>
    <row r="81" spans="1:19">
      <c r="A81" s="123" t="s">
        <v>141</v>
      </c>
      <c r="B81" s="124">
        <v>145</v>
      </c>
      <c r="C81" s="76">
        <v>6.9444444000000003E-3</v>
      </c>
      <c r="D81" s="13">
        <v>149</v>
      </c>
      <c r="E81" s="14">
        <f>IF(ISNUMBER(D81), (D81 - $B81) / $B81, "")</f>
        <v>2.7586206896551724E-2</v>
      </c>
      <c r="F81" s="16">
        <f>IF(ISNUMBER(D81), $B91 * E81, "")</f>
        <v>4137.9310344827582</v>
      </c>
      <c r="G81" s="29">
        <v>148</v>
      </c>
      <c r="H81" s="14">
        <f>IF(ISNUMBER(G81), (G81 - $B81) / $B81, "")</f>
        <v>2.0689655172413793E-2</v>
      </c>
      <c r="I81" s="100">
        <f>IF(ISNUMBER(G81), $B91 * H81, "")</f>
        <v>3103.4482758620688</v>
      </c>
      <c r="J81" s="13">
        <v>151</v>
      </c>
      <c r="K81" s="14">
        <f>IF(ISNUMBER(J81), (J81 - $B81) / $B81, "")</f>
        <v>4.1379310344827586E-2</v>
      </c>
      <c r="L81" s="16">
        <f>IF(ISNUMBER(J81), $B91 * K81, "")</f>
        <v>6206.8965517241377</v>
      </c>
      <c r="M81" s="29">
        <v>151</v>
      </c>
      <c r="N81" s="14">
        <f>IF(ISNUMBER(M81), (M81 - $B81) / $B81, "")</f>
        <v>4.1379310344827586E-2</v>
      </c>
      <c r="O81" s="16">
        <f>IF(ISNUMBER(M81), $B91 * N81, "")</f>
        <v>6206.8965517241377</v>
      </c>
      <c r="Q81" s="255"/>
      <c r="R81" s="256"/>
      <c r="S81" s="257"/>
    </row>
    <row r="82" spans="1:19" ht="17.25" thickBot="1">
      <c r="A82" s="125" t="s">
        <v>125</v>
      </c>
      <c r="B82" s="126">
        <v>201</v>
      </c>
      <c r="C82" s="77">
        <v>5.0000000000000001E-3</v>
      </c>
      <c r="D82" s="15">
        <v>197</v>
      </c>
      <c r="E82" s="32">
        <f t="shared" ref="E82:E85" si="38">IF(ISNUMBER(D82), (D82 - $B82) / $B82, "")</f>
        <v>-1.9900497512437811E-2</v>
      </c>
      <c r="F82" s="18">
        <f>IF(ISNUMBER(D82), $B91 * E82, "")</f>
        <v>-2985.0746268656717</v>
      </c>
      <c r="G82" s="31">
        <v>190</v>
      </c>
      <c r="H82" s="32">
        <f t="shared" ref="H82:H85" si="39">IF(ISNUMBER(G82), (G82 - $B82) / $B82, "")</f>
        <v>-5.4726368159203981E-2</v>
      </c>
      <c r="I82" s="101">
        <f>IF(ISNUMBER(G82), $B91 * H82, "")</f>
        <v>-8208.9552238805973</v>
      </c>
      <c r="J82" s="15">
        <v>192</v>
      </c>
      <c r="K82" s="32">
        <f t="shared" ref="K82:K85" si="40">IF(ISNUMBER(J82), (J82 - $B82) / $B82, "")</f>
        <v>-4.4776119402985072E-2</v>
      </c>
      <c r="L82" s="18">
        <f>IF(ISNUMBER(J82), $B91 * K82, "")</f>
        <v>-6716.4179104477607</v>
      </c>
      <c r="M82" s="31">
        <v>190</v>
      </c>
      <c r="N82" s="32">
        <f t="shared" ref="N82:N85" si="41">IF(ISNUMBER(M82), (M82 - $B82) / $B82, "")</f>
        <v>-5.4726368159203981E-2</v>
      </c>
      <c r="O82" s="18">
        <f>IF(ISNUMBER(M82), $B91 * N82, "")</f>
        <v>-8208.9552238805973</v>
      </c>
      <c r="Q82" s="258"/>
      <c r="R82" s="259"/>
      <c r="S82" s="260"/>
    </row>
    <row r="83" spans="1:19" ht="17.25" thickBot="1">
      <c r="A83" s="125" t="s">
        <v>217</v>
      </c>
      <c r="B83" s="126">
        <v>235</v>
      </c>
      <c r="C83" s="77">
        <v>4.2735042999999997E-3</v>
      </c>
      <c r="D83" s="15">
        <v>231</v>
      </c>
      <c r="E83" s="32">
        <f t="shared" si="38"/>
        <v>-1.7021276595744681E-2</v>
      </c>
      <c r="F83" s="18">
        <f>IF(ISNUMBER(D83), $B91 * E83, "")</f>
        <v>-2553.1914893617022</v>
      </c>
      <c r="G83" s="31">
        <v>231</v>
      </c>
      <c r="H83" s="32">
        <f t="shared" si="39"/>
        <v>-1.7021276595744681E-2</v>
      </c>
      <c r="I83" s="101">
        <f>IF(ISNUMBER(G83), $B91 * H83, "")</f>
        <v>-2553.1914893617022</v>
      </c>
      <c r="J83" s="15">
        <v>231</v>
      </c>
      <c r="K83" s="32">
        <f t="shared" si="40"/>
        <v>-1.7021276595744681E-2</v>
      </c>
      <c r="L83" s="18">
        <f>IF(ISNUMBER(J83), $B91 * K83, "")</f>
        <v>-2553.1914893617022</v>
      </c>
      <c r="M83" s="31">
        <v>232</v>
      </c>
      <c r="N83" s="32">
        <f t="shared" si="41"/>
        <v>-1.276595744680851E-2</v>
      </c>
      <c r="O83" s="18">
        <f>IF(ISNUMBER(M83), $B91 * N83, "")</f>
        <v>-1914.8936170212764</v>
      </c>
      <c r="Q83" s="243"/>
      <c r="R83" s="243"/>
      <c r="S83" s="243"/>
    </row>
    <row r="84" spans="1:19" ht="17.25" thickBot="1">
      <c r="A84" s="125" t="s">
        <v>51</v>
      </c>
      <c r="B84" s="126">
        <v>473</v>
      </c>
      <c r="C84" s="77">
        <v>4.2462845000000001E-3</v>
      </c>
      <c r="D84" s="15">
        <v>469</v>
      </c>
      <c r="E84" s="32">
        <f t="shared" si="38"/>
        <v>-8.4566596194503175E-3</v>
      </c>
      <c r="F84" s="18">
        <f>IF(ISNUMBER(D84), $B91 * E84, "")</f>
        <v>-1268.4989429175475</v>
      </c>
      <c r="G84" s="31">
        <v>455</v>
      </c>
      <c r="H84" s="32">
        <f t="shared" si="39"/>
        <v>-3.8054968287526428E-2</v>
      </c>
      <c r="I84" s="101">
        <f>IF(ISNUMBER(G84), $B91 * H84, "")</f>
        <v>-5708.2452431289639</v>
      </c>
      <c r="J84" s="15">
        <v>458</v>
      </c>
      <c r="K84" s="32">
        <f t="shared" si="40"/>
        <v>-3.1712473572938688E-2</v>
      </c>
      <c r="L84" s="18">
        <f>IF(ISNUMBER(J84), $B91 * K84, "")</f>
        <v>-4756.8710359408033</v>
      </c>
      <c r="M84" s="31">
        <v>454</v>
      </c>
      <c r="N84" s="32">
        <f t="shared" si="41"/>
        <v>-4.0169133192389003E-2</v>
      </c>
      <c r="O84" s="18">
        <f>IF(ISNUMBER(M84), $B91 * N84, "")</f>
        <v>-6025.3699788583508</v>
      </c>
      <c r="Q84" s="238"/>
      <c r="R84" s="238"/>
      <c r="S84" s="238"/>
    </row>
    <row r="85" spans="1:19" ht="17.25" thickBot="1">
      <c r="A85" s="127" t="s">
        <v>121</v>
      </c>
      <c r="B85" s="128">
        <v>568</v>
      </c>
      <c r="C85" s="78">
        <v>3.5335688999999998E-3</v>
      </c>
      <c r="D85" s="20">
        <v>562</v>
      </c>
      <c r="E85" s="21">
        <f t="shared" si="38"/>
        <v>-1.0563380281690141E-2</v>
      </c>
      <c r="F85" s="22">
        <f>IF(ISNUMBER(D85), $B91 * E85, "")</f>
        <v>-1584.5070422535211</v>
      </c>
      <c r="G85" s="30">
        <v>548</v>
      </c>
      <c r="H85" s="21">
        <f t="shared" si="39"/>
        <v>-3.5211267605633804E-2</v>
      </c>
      <c r="I85" s="105">
        <f>IF(ISNUMBER(G85), $B91 * H85, "")</f>
        <v>-5281.6901408450703</v>
      </c>
      <c r="J85" s="20">
        <v>550</v>
      </c>
      <c r="K85" s="21">
        <f t="shared" si="40"/>
        <v>-3.1690140845070422E-2</v>
      </c>
      <c r="L85" s="22">
        <f>IF(ISNUMBER(J85), $B91 * K85, "")</f>
        <v>-4753.5211267605637</v>
      </c>
      <c r="M85" s="30">
        <v>552</v>
      </c>
      <c r="N85" s="21">
        <f t="shared" si="41"/>
        <v>-2.8169014084507043E-2</v>
      </c>
      <c r="O85" s="22">
        <f>IF(ISNUMBER(M85), $B91 * N85, "")</f>
        <v>-4225.3521126760561</v>
      </c>
      <c r="Q85" s="238"/>
      <c r="R85" s="238"/>
      <c r="S85" s="238"/>
    </row>
    <row r="86" spans="1:19" ht="17.25" thickBot="1">
      <c r="A86" s="125" t="s">
        <v>56</v>
      </c>
      <c r="B86" s="129">
        <v>235</v>
      </c>
      <c r="C86" s="80">
        <v>0</v>
      </c>
      <c r="D86" s="106">
        <v>235</v>
      </c>
      <c r="E86" s="107">
        <f>IF(ISNUMBER(D86), (D86 - $B86) / $B86, "")</f>
        <v>0</v>
      </c>
      <c r="F86" s="108">
        <f>IF(ISNUMBER(D86), $B91 * E86, "")</f>
        <v>0</v>
      </c>
      <c r="G86" s="109">
        <v>227</v>
      </c>
      <c r="H86" s="107">
        <f>IF(ISNUMBER(G86), (G86 - $B86) / $B86, "")</f>
        <v>-3.4042553191489362E-2</v>
      </c>
      <c r="I86" s="110">
        <f>IF(ISNUMBER(G86), $B91 * H86, "")</f>
        <v>-5106.3829787234044</v>
      </c>
      <c r="J86" s="106">
        <v>230</v>
      </c>
      <c r="K86" s="107">
        <f>IF(ISNUMBER(J86), (J86 - $B86) / $B86, "")</f>
        <v>-2.1276595744680851E-2</v>
      </c>
      <c r="L86" s="108">
        <f>IF(ISNUMBER(J86), $B91 * K86, "")</f>
        <v>-3191.4893617021276</v>
      </c>
      <c r="M86" s="109">
        <v>227</v>
      </c>
      <c r="N86" s="107">
        <f>IF(ISNUMBER(M86), (M86 - $B86) / $B86, "")</f>
        <v>-3.4042553191489362E-2</v>
      </c>
      <c r="O86" s="108">
        <f>IF(ISNUMBER(M86), $B91 * N86, "")</f>
        <v>-5106.3829787234044</v>
      </c>
      <c r="Q86" s="243"/>
      <c r="R86" s="243"/>
      <c r="S86" s="243"/>
    </row>
    <row r="87" spans="1:19" ht="17.25" thickBot="1">
      <c r="A87" s="125" t="s">
        <v>129</v>
      </c>
      <c r="B87" s="126">
        <v>126</v>
      </c>
      <c r="C87" s="77">
        <v>0</v>
      </c>
      <c r="D87" s="15">
        <v>124</v>
      </c>
      <c r="E87" s="32">
        <f t="shared" ref="E87:E90" si="42">IF(ISNUMBER(D87), (D87 - $B87) / $B87, "")</f>
        <v>-1.5873015873015872E-2</v>
      </c>
      <c r="F87" s="18">
        <f>IF(ISNUMBER(D87), $B91 * E87, "")</f>
        <v>-2380.9523809523807</v>
      </c>
      <c r="G87" s="31">
        <v>122</v>
      </c>
      <c r="H87" s="32">
        <f t="shared" ref="H87:H90" si="43">IF(ISNUMBER(G87), (G87 - $B87) / $B87, "")</f>
        <v>-3.1746031746031744E-2</v>
      </c>
      <c r="I87" s="101">
        <f>IF(ISNUMBER(G87), $B91 * H87, "")</f>
        <v>-4761.9047619047615</v>
      </c>
      <c r="J87" s="15">
        <v>121</v>
      </c>
      <c r="K87" s="32">
        <f t="shared" ref="K87:K90" si="44">IF(ISNUMBER(J87), (J87 - $B87) / $B87, "")</f>
        <v>-3.968253968253968E-2</v>
      </c>
      <c r="L87" s="18">
        <f>IF(ISNUMBER(J87), $B91 * K87, "")</f>
        <v>-5952.3809523809523</v>
      </c>
      <c r="M87" s="31">
        <v>120</v>
      </c>
      <c r="N87" s="32">
        <f t="shared" ref="N87:N90" si="45">IF(ISNUMBER(M87), (M87 - $B87) / $B87, "")</f>
        <v>-4.7619047619047616E-2</v>
      </c>
      <c r="O87" s="18">
        <f>IF(ISNUMBER(M87), $B91 * N87, "")</f>
        <v>-7142.8571428571422</v>
      </c>
      <c r="Q87" s="243"/>
      <c r="R87" s="243"/>
      <c r="S87" s="243"/>
    </row>
    <row r="88" spans="1:19" ht="17.25" thickBot="1">
      <c r="A88" s="125" t="s">
        <v>237</v>
      </c>
      <c r="B88" s="126">
        <v>149</v>
      </c>
      <c r="C88" s="77">
        <v>0</v>
      </c>
      <c r="D88" s="15">
        <v>149</v>
      </c>
      <c r="E88" s="32">
        <f t="shared" si="42"/>
        <v>0</v>
      </c>
      <c r="F88" s="18">
        <f>IF(ISNUMBER(D88), $B91 * E88, "")</f>
        <v>0</v>
      </c>
      <c r="G88" s="31">
        <v>145</v>
      </c>
      <c r="H88" s="32">
        <f t="shared" si="43"/>
        <v>-2.6845637583892617E-2</v>
      </c>
      <c r="I88" s="101">
        <f>IF(ISNUMBER(G88), $B91 * H88, "")</f>
        <v>-4026.8456375838923</v>
      </c>
      <c r="J88" s="15">
        <v>146</v>
      </c>
      <c r="K88" s="32">
        <f t="shared" si="44"/>
        <v>-2.0134228187919462E-2</v>
      </c>
      <c r="L88" s="18">
        <f>IF(ISNUMBER(J88), $B91 * K88, "")</f>
        <v>-3020.1342281879192</v>
      </c>
      <c r="M88" s="31">
        <v>146</v>
      </c>
      <c r="N88" s="32">
        <f t="shared" si="45"/>
        <v>-2.0134228187919462E-2</v>
      </c>
      <c r="O88" s="18">
        <f>IF(ISNUMBER(M88), $B91 * N88, "")</f>
        <v>-3020.1342281879192</v>
      </c>
      <c r="Q88" s="243"/>
      <c r="R88" s="243"/>
      <c r="S88" s="243"/>
    </row>
    <row r="89" spans="1:19">
      <c r="A89" s="125" t="s">
        <v>191</v>
      </c>
      <c r="B89" s="126">
        <v>135</v>
      </c>
      <c r="C89" s="77">
        <v>0</v>
      </c>
      <c r="D89" s="15">
        <v>134</v>
      </c>
      <c r="E89" s="32">
        <f t="shared" si="42"/>
        <v>-7.4074074074074077E-3</v>
      </c>
      <c r="F89" s="18">
        <f>IF(ISNUMBER(D89), $B91 * E89, "")</f>
        <v>-1111.1111111111111</v>
      </c>
      <c r="G89" s="31">
        <v>132</v>
      </c>
      <c r="H89" s="32">
        <f t="shared" si="43"/>
        <v>-2.2222222222222223E-2</v>
      </c>
      <c r="I89" s="101">
        <f>IF(ISNUMBER(G89), $B91 * H89, "")</f>
        <v>-3333.3333333333335</v>
      </c>
      <c r="J89" s="15">
        <v>132</v>
      </c>
      <c r="K89" s="32">
        <f t="shared" si="44"/>
        <v>-2.2222222222222223E-2</v>
      </c>
      <c r="L89" s="18">
        <f>IF(ISNUMBER(J89), $B91 * K89, "")</f>
        <v>-3333.3333333333335</v>
      </c>
      <c r="M89" s="31">
        <v>133</v>
      </c>
      <c r="N89" s="32">
        <f t="shared" si="45"/>
        <v>-1.4814814814814815E-2</v>
      </c>
      <c r="O89" s="18">
        <f>IF(ISNUMBER(M89), $B91 * N89, "")</f>
        <v>-2222.2222222222222</v>
      </c>
      <c r="Q89" s="265"/>
      <c r="R89" s="266"/>
      <c r="S89" s="267"/>
    </row>
    <row r="90" spans="1:19" ht="17.25" thickBot="1">
      <c r="A90" s="130" t="s">
        <v>233</v>
      </c>
      <c r="B90" s="131">
        <v>719</v>
      </c>
      <c r="C90" s="79">
        <v>-4.1551247000000003E-3</v>
      </c>
      <c r="D90" s="24">
        <v>715</v>
      </c>
      <c r="E90" s="25">
        <f t="shared" si="42"/>
        <v>-5.5632823365785811E-3</v>
      </c>
      <c r="F90" s="104">
        <f>IF(ISNUMBER(D90), $B91 * E90, "")</f>
        <v>-834.49235048678713</v>
      </c>
      <c r="G90" s="102">
        <v>704</v>
      </c>
      <c r="H90" s="25">
        <f t="shared" si="43"/>
        <v>-2.0862308762169681E-2</v>
      </c>
      <c r="I90" s="103">
        <f>IF(ISNUMBER(G90), $B91 * H90, "")</f>
        <v>-3129.3463143254521</v>
      </c>
      <c r="J90" s="24">
        <v>708</v>
      </c>
      <c r="K90" s="25">
        <f t="shared" si="44"/>
        <v>-1.5299026425591099E-2</v>
      </c>
      <c r="L90" s="104">
        <f>IF(ISNUMBER(J90), $B91 * K90, "")</f>
        <v>-2294.8539638386646</v>
      </c>
      <c r="M90" s="102">
        <v>707</v>
      </c>
      <c r="N90" s="25">
        <f t="shared" si="45"/>
        <v>-1.6689847009735744E-2</v>
      </c>
      <c r="O90" s="104">
        <f>IF(ISNUMBER(M90), $B91 * N90, "")</f>
        <v>-2503.4770514603615</v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3.9700871278876395E-3</v>
      </c>
      <c r="F91" s="28">
        <f>SUM(F71:F90)</f>
        <v>11910.261383662912</v>
      </c>
      <c r="G91" s="26" t="s">
        <v>268</v>
      </c>
      <c r="H91" s="27">
        <f>IF(COUNT(H71:H90), SUM(H71:H90) / COUNT(H71:H90), 0)</f>
        <v>-1.6469560269643954E-2</v>
      </c>
      <c r="I91" s="28">
        <f>SUM(I71:I90)</f>
        <v>-49408.68080893188</v>
      </c>
      <c r="J91" s="26" t="s">
        <v>268</v>
      </c>
      <c r="K91" s="27">
        <f>IF(COUNT(K71:K90), SUM(K71:K90) / COUNT(K71:K90), 0)</f>
        <v>-8.4337980179078273E-3</v>
      </c>
      <c r="L91" s="28">
        <f>SUM(L71:L90)</f>
        <v>-25301.394053723478</v>
      </c>
      <c r="M91" s="26" t="s">
        <v>268</v>
      </c>
      <c r="N91" s="27">
        <f>IF(COUNT(N71:N90), SUM(N71:N90) / COUNT(N71:N90), 0)</f>
        <v>-7.1700383315438359E-3</v>
      </c>
      <c r="O91" s="28">
        <f>SUM(O71:O90)</f>
        <v>-21510.114994631505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209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2021-11-12(금) 오전 00:00</v>
      </c>
      <c r="C96" s="281"/>
      <c r="D96" s="240" t="str">
        <f>TEXT($G$1, "[$-ko-KR]yyyy-mm-dd(ddd) ") &amp; "오후 14:00"</f>
        <v>2021-11-12(금) 오후 14:00</v>
      </c>
      <c r="E96" s="241"/>
      <c r="F96" s="242"/>
      <c r="G96" s="240" t="str">
        <f>TEXT($G$1, "[$-ko-KR]yyyy-mm-dd(ddd) ") &amp; "오후 19:00"</f>
        <v>2021-11-12(금) 오후 19:00</v>
      </c>
      <c r="H96" s="241"/>
      <c r="I96" s="242"/>
      <c r="J96" s="240" t="str">
        <f>TEXT($G$1, "[$-ko-KR]yyyy-mm-dd(ddd) ") &amp; "오후 21:00"</f>
        <v>2021-11-12(금) 오후 21:00</v>
      </c>
      <c r="K96" s="241"/>
      <c r="L96" s="242"/>
      <c r="M96" s="240" t="str">
        <f>TEXT($G$1+1, "[$-ko-KR]yyyy-mm-dd(ddd) ") &amp; "오전 00:00"</f>
        <v>2021-11-13(토)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0" t="s">
        <v>57</v>
      </c>
      <c r="H97" s="211" t="s">
        <v>265</v>
      </c>
      <c r="I97" s="21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137</v>
      </c>
      <c r="B98" s="124">
        <v>21600</v>
      </c>
      <c r="C98" s="76">
        <v>0.15569823429999999</v>
      </c>
      <c r="D98" s="13">
        <v>15800</v>
      </c>
      <c r="E98" s="14">
        <f>IF(ISNUMBER(D98), (D98 - $B98) / $B98, "")</f>
        <v>-0.26851851851851855</v>
      </c>
      <c r="F98" s="16">
        <f>IF(ISNUMBER(D98), $B118 * E98, "")</f>
        <v>-40277.777777777781</v>
      </c>
      <c r="G98" s="29">
        <v>15400</v>
      </c>
      <c r="H98" s="14">
        <f>IF(ISNUMBER(G98), (G98 - $B98) / $B98, "")</f>
        <v>-0.28703703703703703</v>
      </c>
      <c r="I98" s="100">
        <f>IF(ISNUMBER(G98), $B118 * H98, "")</f>
        <v>-43055.555555555555</v>
      </c>
      <c r="J98" s="13">
        <v>15500</v>
      </c>
      <c r="K98" s="14">
        <f>IF(ISNUMBER(J98), (J98 - $B98) / $B98, "")</f>
        <v>-0.28240740740740738</v>
      </c>
      <c r="L98" s="16">
        <f>IF(ISNUMBER(J98), $B118 * K98, "")</f>
        <v>-42361.111111111109</v>
      </c>
      <c r="M98" s="29">
        <v>15810</v>
      </c>
      <c r="N98" s="14">
        <f>IF(ISNUMBER(M98), (M98 - $B98) / $B98, "")</f>
        <v>-0.26805555555555555</v>
      </c>
      <c r="O98" s="16">
        <f>IF(ISNUMBER(M98), $B118 * N98, "")</f>
        <v>-40208.333333333328</v>
      </c>
      <c r="Q98" s="238"/>
      <c r="R98" s="238"/>
      <c r="S98" s="238"/>
    </row>
    <row r="99" spans="1:19" ht="17.25" thickBot="1">
      <c r="A99" s="125" t="s">
        <v>227</v>
      </c>
      <c r="B99" s="126">
        <v>658</v>
      </c>
      <c r="C99" s="77">
        <v>7.8688524600000004E-2</v>
      </c>
      <c r="D99" s="15">
        <v>674</v>
      </c>
      <c r="E99" s="32">
        <f t="shared" ref="E99:E102" si="46">IF(ISNUMBER(D99), (D99 - $B99) / $B99, "")</f>
        <v>2.4316109422492401E-2</v>
      </c>
      <c r="F99" s="18">
        <f>IF(ISNUMBER(D99), $B118 * E99, "")</f>
        <v>3647.41641337386</v>
      </c>
      <c r="G99" s="31">
        <v>649</v>
      </c>
      <c r="H99" s="32">
        <f t="shared" ref="H99:H102" si="47">IF(ISNUMBER(G99), (G99 - $B99) / $B99, "")</f>
        <v>-1.3677811550151976E-2</v>
      </c>
      <c r="I99" s="101">
        <f>IF(ISNUMBER(G99), $B118 * H99, "")</f>
        <v>-2051.6717325227964</v>
      </c>
      <c r="J99" s="15">
        <v>673</v>
      </c>
      <c r="K99" s="32">
        <f t="shared" ref="K99:K102" si="48">IF(ISNUMBER(J99), (J99 - $B99) / $B99, "")</f>
        <v>2.2796352583586626E-2</v>
      </c>
      <c r="L99" s="18">
        <f>IF(ISNUMBER(J99), $B118 * K99, "")</f>
        <v>3419.4528875379938</v>
      </c>
      <c r="M99" s="31">
        <v>679</v>
      </c>
      <c r="N99" s="32">
        <f t="shared" ref="N99:N102" si="49">IF(ISNUMBER(M99), (M99 - $B99) / $B99, "")</f>
        <v>3.1914893617021274E-2</v>
      </c>
      <c r="O99" s="18">
        <f>IF(ISNUMBER(M99), $B118 * N99, "")</f>
        <v>4787.2340425531911</v>
      </c>
      <c r="Q99" s="238"/>
      <c r="R99" s="238"/>
      <c r="S99" s="238"/>
    </row>
    <row r="100" spans="1:19" ht="17.25" thickBot="1">
      <c r="A100" s="125" t="s">
        <v>165</v>
      </c>
      <c r="B100" s="126">
        <v>2760</v>
      </c>
      <c r="C100" s="77">
        <v>7.1844660199999993E-2</v>
      </c>
      <c r="D100" s="15">
        <v>2895</v>
      </c>
      <c r="E100" s="32">
        <f t="shared" si="46"/>
        <v>4.8913043478260872E-2</v>
      </c>
      <c r="F100" s="18">
        <f>IF(ISNUMBER(D100), $B118 * E100, "")</f>
        <v>7336.9565217391309</v>
      </c>
      <c r="G100" s="31">
        <v>2815</v>
      </c>
      <c r="H100" s="32">
        <f t="shared" si="47"/>
        <v>1.9927536231884056E-2</v>
      </c>
      <c r="I100" s="101">
        <f>IF(ISNUMBER(G100), $B118 * H100, "")</f>
        <v>2989.1304347826085</v>
      </c>
      <c r="J100" s="15">
        <v>2820</v>
      </c>
      <c r="K100" s="32">
        <f t="shared" si="48"/>
        <v>2.1739130434782608E-2</v>
      </c>
      <c r="L100" s="18">
        <f>IF(ISNUMBER(J100), $B118 * K100, "")</f>
        <v>3260.869565217391</v>
      </c>
      <c r="M100" s="31">
        <v>2815</v>
      </c>
      <c r="N100" s="32">
        <f t="shared" si="49"/>
        <v>1.9927536231884056E-2</v>
      </c>
      <c r="O100" s="18">
        <f>IF(ISNUMBER(M100), $B118 * N100, "")</f>
        <v>2989.1304347826085</v>
      </c>
      <c r="Q100" s="243"/>
      <c r="R100" s="243"/>
      <c r="S100" s="243"/>
    </row>
    <row r="101" spans="1:19" ht="17.25" thickBot="1">
      <c r="A101" s="125" t="s">
        <v>103</v>
      </c>
      <c r="B101" s="126">
        <v>1575</v>
      </c>
      <c r="C101" s="77">
        <v>6.0606060599999997E-2</v>
      </c>
      <c r="D101" s="15">
        <v>1670</v>
      </c>
      <c r="E101" s="32">
        <f t="shared" si="46"/>
        <v>6.0317460317460318E-2</v>
      </c>
      <c r="F101" s="18">
        <f>IF(ISNUMBER(D101), $B118 * E101, "")</f>
        <v>9047.6190476190477</v>
      </c>
      <c r="G101" s="31">
        <v>1545</v>
      </c>
      <c r="H101" s="32">
        <f t="shared" si="47"/>
        <v>-1.9047619047619049E-2</v>
      </c>
      <c r="I101" s="101">
        <f>IF(ISNUMBER(G101), $B118 * H101, "")</f>
        <v>-2857.1428571428573</v>
      </c>
      <c r="J101" s="15">
        <v>1550</v>
      </c>
      <c r="K101" s="32">
        <f t="shared" si="48"/>
        <v>-1.5873015873015872E-2</v>
      </c>
      <c r="L101" s="18">
        <f>IF(ISNUMBER(J101), $B118 * K101, "")</f>
        <v>-2380.9523809523807</v>
      </c>
      <c r="M101" s="31">
        <v>1540</v>
      </c>
      <c r="N101" s="32">
        <f t="shared" si="49"/>
        <v>-2.2222222222222223E-2</v>
      </c>
      <c r="O101" s="18">
        <f>IF(ISNUMBER(M101), $B118 * N101, "")</f>
        <v>-3333.3333333333335</v>
      </c>
      <c r="Q101" s="243"/>
      <c r="R101" s="243"/>
      <c r="S101" s="243"/>
    </row>
    <row r="102" spans="1:19" ht="17.25" thickBot="1">
      <c r="A102" s="127" t="s">
        <v>334</v>
      </c>
      <c r="B102" s="128">
        <v>527</v>
      </c>
      <c r="C102" s="78">
        <v>5.3999999999999999E-2</v>
      </c>
      <c r="D102" s="20">
        <v>559</v>
      </c>
      <c r="E102" s="21">
        <f t="shared" si="46"/>
        <v>6.0721062618595827E-2</v>
      </c>
      <c r="F102" s="22">
        <f>IF(ISNUMBER(D102), $B118 * E102, "")</f>
        <v>9108.1593927893737</v>
      </c>
      <c r="G102" s="30">
        <v>551</v>
      </c>
      <c r="H102" s="21">
        <f t="shared" si="47"/>
        <v>4.5540796963946868E-2</v>
      </c>
      <c r="I102" s="105">
        <f>IF(ISNUMBER(G102), $B118 * H102, "")</f>
        <v>6831.1195445920303</v>
      </c>
      <c r="J102" s="20">
        <v>560</v>
      </c>
      <c r="K102" s="21">
        <f t="shared" si="48"/>
        <v>6.2618595825426948E-2</v>
      </c>
      <c r="L102" s="22">
        <f>IF(ISNUMBER(J102), $B118 * K102, "")</f>
        <v>9392.7893738140428</v>
      </c>
      <c r="M102" s="30">
        <v>560</v>
      </c>
      <c r="N102" s="21">
        <f t="shared" si="49"/>
        <v>6.2618595825426948E-2</v>
      </c>
      <c r="O102" s="22">
        <f>IF(ISNUMBER(M102), $B118 * N102, "")</f>
        <v>9392.7893738140428</v>
      </c>
      <c r="Q102" s="243"/>
      <c r="R102" s="243"/>
      <c r="S102" s="243"/>
    </row>
    <row r="103" spans="1:19" ht="17.25" thickBot="1">
      <c r="A103" s="125" t="s">
        <v>336</v>
      </c>
      <c r="B103" s="129">
        <v>5215</v>
      </c>
      <c r="C103" s="80">
        <v>3.9880358900000003E-2</v>
      </c>
      <c r="D103" s="106">
        <v>5110</v>
      </c>
      <c r="E103" s="107">
        <f>IF(ISNUMBER(D103), (D103 - $B103) / $B103, "")</f>
        <v>-2.0134228187919462E-2</v>
      </c>
      <c r="F103" s="108">
        <f>IF(ISNUMBER(D103), $B118 * E103, "")</f>
        <v>-3020.1342281879192</v>
      </c>
      <c r="G103" s="109">
        <v>4980</v>
      </c>
      <c r="H103" s="107">
        <f>IF(ISNUMBER(G103), (G103 - $B103) / $B103, "")</f>
        <v>-4.5062320230105465E-2</v>
      </c>
      <c r="I103" s="110">
        <f>IF(ISNUMBER(G103), $B118 * H103, "")</f>
        <v>-6759.3480345158196</v>
      </c>
      <c r="J103" s="106">
        <v>5015</v>
      </c>
      <c r="K103" s="107">
        <f>IF(ISNUMBER(J103), (J103 - $B103) / $B103, "")</f>
        <v>-3.8350910834132314E-2</v>
      </c>
      <c r="L103" s="108">
        <f>IF(ISNUMBER(J103), $B118 * K103, "")</f>
        <v>-5752.6366251198469</v>
      </c>
      <c r="M103" s="109">
        <v>4985</v>
      </c>
      <c r="N103" s="107">
        <f>IF(ISNUMBER(M103), (M103 - $B103) / $B103, "")</f>
        <v>-4.4103547459252157E-2</v>
      </c>
      <c r="O103" s="108">
        <f>IF(ISNUMBER(M103), $B118 * N103, "")</f>
        <v>-6615.5321188878233</v>
      </c>
      <c r="Q103" s="243"/>
      <c r="R103" s="243"/>
      <c r="S103" s="243"/>
    </row>
    <row r="104" spans="1:19" ht="17.25" thickBot="1">
      <c r="A104" s="125" t="s">
        <v>263</v>
      </c>
      <c r="B104" s="126">
        <v>325</v>
      </c>
      <c r="C104" s="77">
        <v>3.5031847099999999E-2</v>
      </c>
      <c r="D104" s="15">
        <v>319</v>
      </c>
      <c r="E104" s="32">
        <f t="shared" ref="E104:E107" si="50">IF(ISNUMBER(D104), (D104 - $B104) / $B104, "")</f>
        <v>-1.8461538461538463E-2</v>
      </c>
      <c r="F104" s="18">
        <f>IF(ISNUMBER(D104), $B118 * E104, "")</f>
        <v>-2769.2307692307695</v>
      </c>
      <c r="G104" s="31">
        <v>312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312</v>
      </c>
      <c r="K104" s="32">
        <f t="shared" ref="K104:K107" si="52">IF(ISNUMBER(J104), (J104 - $B104) / $B104, "")</f>
        <v>-0.04</v>
      </c>
      <c r="L104" s="18">
        <f>IF(ISNUMBER(J104), $B118 * K104, "")</f>
        <v>-6000</v>
      </c>
      <c r="M104" s="31">
        <v>312</v>
      </c>
      <c r="N104" s="32">
        <f t="shared" ref="N104:N107" si="53">IF(ISNUMBER(M104), (M104 - $B104) / $B104, "")</f>
        <v>-0.04</v>
      </c>
      <c r="O104" s="18">
        <f>IF(ISNUMBER(M104), $B118 * N104, "")</f>
        <v>-6000</v>
      </c>
      <c r="Q104" s="243"/>
      <c r="R104" s="243"/>
      <c r="S104" s="243"/>
    </row>
    <row r="105" spans="1:19" ht="17.25" thickBot="1">
      <c r="A105" s="125" t="s">
        <v>215</v>
      </c>
      <c r="B105" s="126">
        <v>293</v>
      </c>
      <c r="C105" s="77">
        <v>3.1690140800000002E-2</v>
      </c>
      <c r="D105" s="15">
        <v>289</v>
      </c>
      <c r="E105" s="32">
        <f t="shared" si="50"/>
        <v>-1.3651877133105802E-2</v>
      </c>
      <c r="F105" s="18">
        <f>IF(ISNUMBER(D105), $B118 * E105, "")</f>
        <v>-2047.7815699658704</v>
      </c>
      <c r="G105" s="31">
        <v>287</v>
      </c>
      <c r="H105" s="32">
        <f t="shared" si="51"/>
        <v>-2.0477815699658702E-2</v>
      </c>
      <c r="I105" s="101">
        <f>IF(ISNUMBER(G105), $B118 * H105, "")</f>
        <v>-3071.6723549488052</v>
      </c>
      <c r="J105" s="15">
        <v>287</v>
      </c>
      <c r="K105" s="32">
        <f t="shared" si="52"/>
        <v>-2.0477815699658702E-2</v>
      </c>
      <c r="L105" s="18">
        <f>IF(ISNUMBER(J105), $B118 * K105, "")</f>
        <v>-3071.6723549488052</v>
      </c>
      <c r="M105" s="31">
        <v>287</v>
      </c>
      <c r="N105" s="32">
        <f t="shared" si="53"/>
        <v>-2.0477815699658702E-2</v>
      </c>
      <c r="O105" s="18">
        <f>IF(ISNUMBER(M105), $B118 * N105, "")</f>
        <v>-3071.6723549488052</v>
      </c>
      <c r="Q105" s="243"/>
      <c r="R105" s="243"/>
      <c r="S105" s="243"/>
    </row>
    <row r="106" spans="1:19" ht="17.25" thickBot="1">
      <c r="A106" s="125" t="s">
        <v>153</v>
      </c>
      <c r="B106" s="126">
        <v>3570</v>
      </c>
      <c r="C106" s="77">
        <v>2.7338129499999999E-2</v>
      </c>
      <c r="D106" s="15">
        <v>3715</v>
      </c>
      <c r="E106" s="32">
        <f t="shared" si="50"/>
        <v>4.0616246498599441E-2</v>
      </c>
      <c r="F106" s="18">
        <f>IF(ISNUMBER(D106), $B118 * E106, "")</f>
        <v>6092.4369747899163</v>
      </c>
      <c r="G106" s="31">
        <v>3580</v>
      </c>
      <c r="H106" s="32">
        <f t="shared" si="51"/>
        <v>2.8011204481792717E-3</v>
      </c>
      <c r="I106" s="101">
        <f>IF(ISNUMBER(G106), $B118 * H106, "")</f>
        <v>420.16806722689074</v>
      </c>
      <c r="J106" s="15">
        <v>3745</v>
      </c>
      <c r="K106" s="32">
        <f t="shared" si="52"/>
        <v>4.9019607843137254E-2</v>
      </c>
      <c r="L106" s="18">
        <f>IF(ISNUMBER(J106), $B118 * K106, "")</f>
        <v>7352.9411764705883</v>
      </c>
      <c r="M106" s="31">
        <v>3665</v>
      </c>
      <c r="N106" s="32">
        <f t="shared" si="53"/>
        <v>2.661064425770308E-2</v>
      </c>
      <c r="O106" s="18">
        <f>IF(ISNUMBER(M106), $B118 * N106, "")</f>
        <v>3991.5966386554619</v>
      </c>
      <c r="Q106" s="33"/>
      <c r="R106" s="33"/>
    </row>
    <row r="107" spans="1:19" ht="17.25" thickBot="1">
      <c r="A107" s="130" t="s">
        <v>211</v>
      </c>
      <c r="B107" s="131">
        <v>1695</v>
      </c>
      <c r="C107" s="79">
        <v>2.7272727300000001E-2</v>
      </c>
      <c r="D107" s="24">
        <v>1830</v>
      </c>
      <c r="E107" s="25">
        <f t="shared" si="50"/>
        <v>7.9646017699115043E-2</v>
      </c>
      <c r="F107" s="104">
        <f>IF(ISNUMBER(D107), $B118 * E107, "")</f>
        <v>11946.902654867257</v>
      </c>
      <c r="G107" s="102">
        <v>1790</v>
      </c>
      <c r="H107" s="25">
        <f t="shared" si="51"/>
        <v>5.6047197640117993E-2</v>
      </c>
      <c r="I107" s="103">
        <f>IF(ISNUMBER(G107), $B118 * H107, "")</f>
        <v>8407.0796460176989</v>
      </c>
      <c r="J107" s="24">
        <v>1865</v>
      </c>
      <c r="K107" s="25">
        <f t="shared" si="52"/>
        <v>0.10029498525073746</v>
      </c>
      <c r="L107" s="104">
        <f>IF(ISNUMBER(J107), $B118 * K107, "")</f>
        <v>15044.247787610619</v>
      </c>
      <c r="M107" s="102">
        <v>1820</v>
      </c>
      <c r="N107" s="25">
        <f t="shared" si="53"/>
        <v>7.3746312684365781E-2</v>
      </c>
      <c r="O107" s="104">
        <f>IF(ISNUMBER(M107), $B118 * N107, "")</f>
        <v>11061.946902654867</v>
      </c>
      <c r="Q107" s="252"/>
      <c r="R107" s="253"/>
      <c r="S107" s="254"/>
    </row>
    <row r="108" spans="1:19">
      <c r="A108" s="123" t="s">
        <v>85</v>
      </c>
      <c r="B108" s="124">
        <v>606</v>
      </c>
      <c r="C108" s="76">
        <v>2.7118644099999999E-2</v>
      </c>
      <c r="D108" s="13">
        <v>634</v>
      </c>
      <c r="E108" s="14">
        <f>IF(ISNUMBER(D108), (D108 - $B108) / $B108, "")</f>
        <v>4.6204620462046202E-2</v>
      </c>
      <c r="F108" s="16">
        <f>IF(ISNUMBER(D108), $B118 * E108, "")</f>
        <v>6930.6930693069298</v>
      </c>
      <c r="G108" s="29">
        <v>602</v>
      </c>
      <c r="H108" s="14">
        <f>IF(ISNUMBER(G108), (G108 - $B108) / $B108, "")</f>
        <v>-6.6006600660066007E-3</v>
      </c>
      <c r="I108" s="100">
        <f>IF(ISNUMBER(G108), $B118 * H108, "")</f>
        <v>-990.09900990099015</v>
      </c>
      <c r="J108" s="13">
        <v>625</v>
      </c>
      <c r="K108" s="14">
        <f>IF(ISNUMBER(J108), (J108 - $B108) / $B108, "")</f>
        <v>3.1353135313531351E-2</v>
      </c>
      <c r="L108" s="16">
        <f>IF(ISNUMBER(J108), $B118 * K108, "")</f>
        <v>4702.970297029703</v>
      </c>
      <c r="M108" s="29">
        <v>613</v>
      </c>
      <c r="N108" s="14">
        <f>IF(ISNUMBER(M108), (M108 - $B108) / $B108, "")</f>
        <v>1.155115511551155E-2</v>
      </c>
      <c r="O108" s="16">
        <f>IF(ISNUMBER(M108), $B118 * N108, "")</f>
        <v>1732.6732673267325</v>
      </c>
      <c r="Q108" s="255"/>
      <c r="R108" s="256"/>
      <c r="S108" s="257"/>
    </row>
    <row r="109" spans="1:19" ht="17.25" thickBot="1">
      <c r="A109" s="125" t="s">
        <v>151</v>
      </c>
      <c r="B109" s="126">
        <v>179100</v>
      </c>
      <c r="C109" s="77">
        <v>2.6949541300000001E-2</v>
      </c>
      <c r="D109" s="15">
        <v>179000</v>
      </c>
      <c r="E109" s="32">
        <f t="shared" ref="E109:E112" si="54">IF(ISNUMBER(D109), (D109 - $B109) / $B109, "")</f>
        <v>-5.5834729201563373E-4</v>
      </c>
      <c r="F109" s="18">
        <f>IF(ISNUMBER(D109), $B118 * E109, "")</f>
        <v>-83.752093802345058</v>
      </c>
      <c r="G109" s="31">
        <v>175300</v>
      </c>
      <c r="H109" s="32">
        <f t="shared" ref="H109:H112" si="55">IF(ISNUMBER(G109), (G109 - $B109) / $B109, "")</f>
        <v>-2.121719709659408E-2</v>
      </c>
      <c r="I109" s="101">
        <f>IF(ISNUMBER(G109), $B118 * H109, "")</f>
        <v>-3182.5795644891118</v>
      </c>
      <c r="J109" s="15">
        <v>177950</v>
      </c>
      <c r="K109" s="32">
        <f t="shared" ref="K109:K112" si="56">IF(ISNUMBER(J109), (J109 - $B109) / $B109, "")</f>
        <v>-6.4209938581797875E-3</v>
      </c>
      <c r="L109" s="18">
        <f>IF(ISNUMBER(J109), $B118 * K109, "")</f>
        <v>-963.14907872696813</v>
      </c>
      <c r="M109" s="31">
        <v>174350</v>
      </c>
      <c r="N109" s="32">
        <f t="shared" ref="N109:N112" si="57">IF(ISNUMBER(M109), (M109 - $B109) / $B109, "")</f>
        <v>-2.6521496370742602E-2</v>
      </c>
      <c r="O109" s="18">
        <f>IF(ISNUMBER(M109), $B118 * N109, "")</f>
        <v>-3978.2244556113901</v>
      </c>
      <c r="Q109" s="258"/>
      <c r="R109" s="259"/>
      <c r="S109" s="260"/>
    </row>
    <row r="110" spans="1:19" ht="17.25" thickBot="1">
      <c r="A110" s="125" t="s">
        <v>75</v>
      </c>
      <c r="B110" s="126">
        <v>43010</v>
      </c>
      <c r="C110" s="77">
        <v>2.2829964299999998E-2</v>
      </c>
      <c r="D110" s="15">
        <v>41910</v>
      </c>
      <c r="E110" s="32">
        <f t="shared" si="54"/>
        <v>-2.557544757033248E-2</v>
      </c>
      <c r="F110" s="18">
        <f>IF(ISNUMBER(D110), $B118 * E110, "")</f>
        <v>-3836.3171355498721</v>
      </c>
      <c r="G110" s="31">
        <v>40530</v>
      </c>
      <c r="H110" s="32">
        <f t="shared" si="55"/>
        <v>-5.7661009067658683E-2</v>
      </c>
      <c r="I110" s="101">
        <f>IF(ISNUMBER(G110), $B118 * H110, "")</f>
        <v>-8649.1513601488023</v>
      </c>
      <c r="J110" s="15">
        <v>40960</v>
      </c>
      <c r="K110" s="32">
        <f t="shared" si="56"/>
        <v>-4.7663334108346896E-2</v>
      </c>
      <c r="L110" s="18">
        <f>IF(ISNUMBER(J110), $B118 * K110, "")</f>
        <v>-7149.5001162520348</v>
      </c>
      <c r="M110" s="31">
        <v>40860</v>
      </c>
      <c r="N110" s="32">
        <f t="shared" si="57"/>
        <v>-4.9988374796558939E-2</v>
      </c>
      <c r="O110" s="18">
        <f>IF(ISNUMBER(M110), $B118 * N110, "")</f>
        <v>-7498.2562194838411</v>
      </c>
      <c r="Q110" s="243"/>
      <c r="R110" s="243"/>
      <c r="S110" s="243"/>
    </row>
    <row r="111" spans="1:19" ht="17.25" thickBot="1">
      <c r="A111" s="125" t="s">
        <v>95</v>
      </c>
      <c r="B111" s="126">
        <v>7265</v>
      </c>
      <c r="C111" s="77">
        <v>2.25193526E-2</v>
      </c>
      <c r="D111" s="15">
        <v>7210</v>
      </c>
      <c r="E111" s="32">
        <f t="shared" si="54"/>
        <v>-7.5705437026841018E-3</v>
      </c>
      <c r="F111" s="18">
        <f>IF(ISNUMBER(D111), $B118 * E111, "")</f>
        <v>-1135.5815554026153</v>
      </c>
      <c r="G111" s="31">
        <v>6995</v>
      </c>
      <c r="H111" s="32">
        <f t="shared" si="55"/>
        <v>-3.7164487267721952E-2</v>
      </c>
      <c r="I111" s="101">
        <f>IF(ISNUMBER(G111), $B118 * H111, "")</f>
        <v>-5574.6730901582923</v>
      </c>
      <c r="J111" s="15">
        <v>7030</v>
      </c>
      <c r="K111" s="32">
        <f t="shared" si="56"/>
        <v>-3.2346868547832072E-2</v>
      </c>
      <c r="L111" s="18">
        <f>IF(ISNUMBER(J111), $B118 * K111, "")</f>
        <v>-4852.030282174811</v>
      </c>
      <c r="M111" s="31">
        <v>6985</v>
      </c>
      <c r="N111" s="32">
        <f t="shared" si="57"/>
        <v>-3.8540949759119064E-2</v>
      </c>
      <c r="O111" s="18">
        <f>IF(ISNUMBER(M111), $B118 * N111, "")</f>
        <v>-5781.14246386786</v>
      </c>
      <c r="Q111" s="238"/>
      <c r="R111" s="238"/>
      <c r="S111" s="238"/>
    </row>
    <row r="112" spans="1:19" ht="17.25" thickBot="1">
      <c r="A112" s="127" t="s">
        <v>73</v>
      </c>
      <c r="B112" s="128">
        <v>40450</v>
      </c>
      <c r="C112" s="78">
        <v>2.223907E-2</v>
      </c>
      <c r="D112" s="20">
        <v>39530</v>
      </c>
      <c r="E112" s="21">
        <f t="shared" si="54"/>
        <v>-2.2744128553770088E-2</v>
      </c>
      <c r="F112" s="22">
        <f>IF(ISNUMBER(D112), $B118 * E112, "")</f>
        <v>-3411.6192830655132</v>
      </c>
      <c r="G112" s="30">
        <v>38400</v>
      </c>
      <c r="H112" s="21">
        <f t="shared" si="55"/>
        <v>-5.0679851668726822E-2</v>
      </c>
      <c r="I112" s="105">
        <f>IF(ISNUMBER(G112), $B118 * H112, "")</f>
        <v>-7601.9777503090236</v>
      </c>
      <c r="J112" s="20">
        <v>38840</v>
      </c>
      <c r="K112" s="21">
        <f t="shared" si="56"/>
        <v>-3.9802224969097653E-2</v>
      </c>
      <c r="L112" s="22">
        <f>IF(ISNUMBER(J112), $B118 * K112, "")</f>
        <v>-5970.3337453646482</v>
      </c>
      <c r="M112" s="30">
        <v>38770</v>
      </c>
      <c r="N112" s="21">
        <f t="shared" si="57"/>
        <v>-4.15327564894932E-2</v>
      </c>
      <c r="O112" s="22">
        <f>IF(ISNUMBER(M112), $B118 * N112, "")</f>
        <v>-6229.9134734239797</v>
      </c>
      <c r="Q112" s="238"/>
      <c r="R112" s="238"/>
      <c r="S112" s="238"/>
    </row>
    <row r="113" spans="1:19" ht="17.25" thickBot="1">
      <c r="A113" s="125" t="s">
        <v>229</v>
      </c>
      <c r="B113" s="129">
        <v>1005</v>
      </c>
      <c r="C113" s="80">
        <v>2.0304568499999998E-2</v>
      </c>
      <c r="D113" s="106">
        <v>984</v>
      </c>
      <c r="E113" s="107">
        <f>IF(ISNUMBER(D113), (D113 - $B113) / $B113, "")</f>
        <v>-2.0895522388059702E-2</v>
      </c>
      <c r="F113" s="108">
        <f>IF(ISNUMBER(D113), $B118 * E113, "")</f>
        <v>-3134.3283582089553</v>
      </c>
      <c r="G113" s="109">
        <v>973</v>
      </c>
      <c r="H113" s="107">
        <f>IF(ISNUMBER(G113), (G113 - $B113) / $B113, "")</f>
        <v>-3.1840796019900496E-2</v>
      </c>
      <c r="I113" s="110">
        <f>IF(ISNUMBER(G113), $B118 * H113, "")</f>
        <v>-4776.119402985074</v>
      </c>
      <c r="J113" s="106">
        <v>980</v>
      </c>
      <c r="K113" s="107">
        <f>IF(ISNUMBER(J113), (J113 - $B113) / $B113, "")</f>
        <v>-2.4875621890547265E-2</v>
      </c>
      <c r="L113" s="108">
        <f>IF(ISNUMBER(J113), $B118 * K113, "")</f>
        <v>-3731.34328358209</v>
      </c>
      <c r="M113" s="109">
        <v>983</v>
      </c>
      <c r="N113" s="107">
        <f>IF(ISNUMBER(M113), (M113 - $B113) / $B113, "")</f>
        <v>-2.1890547263681594E-2</v>
      </c>
      <c r="O113" s="108">
        <f>IF(ISNUMBER(M113), $B118 * N113, "")</f>
        <v>-3283.5820895522393</v>
      </c>
      <c r="Q113" s="243"/>
      <c r="R113" s="243"/>
      <c r="S113" s="243"/>
    </row>
    <row r="114" spans="1:19" ht="17.25" thickBot="1">
      <c r="A114" s="125" t="s">
        <v>327</v>
      </c>
      <c r="B114" s="126">
        <v>291700</v>
      </c>
      <c r="C114" s="77">
        <v>1.9395421999999999E-2</v>
      </c>
      <c r="D114" s="15">
        <v>282550</v>
      </c>
      <c r="E114" s="32">
        <f t="shared" ref="E114:E117" si="58">IF(ISNUMBER(D114), (D114 - $B114) / $B114, "")</f>
        <v>-3.1367843675008569E-2</v>
      </c>
      <c r="F114" s="18">
        <f>IF(ISNUMBER(D114), $B118 * E114, "")</f>
        <v>-4705.1765512512857</v>
      </c>
      <c r="G114" s="31">
        <v>276050</v>
      </c>
      <c r="H114" s="32">
        <f t="shared" ref="H114:H117" si="59">IF(ISNUMBER(G114), (G114 - $B114) / $B114, "")</f>
        <v>-5.3651011312992804E-2</v>
      </c>
      <c r="I114" s="101">
        <f>IF(ISNUMBER(G114), $B118 * H114, "")</f>
        <v>-8047.6516969489203</v>
      </c>
      <c r="J114" s="15">
        <v>276750</v>
      </c>
      <c r="K114" s="32">
        <f t="shared" ref="K114:K117" si="60">IF(ISNUMBER(J114), (J114 - $B114) / $B114, "")</f>
        <v>-5.1251285567363733E-2</v>
      </c>
      <c r="L114" s="18">
        <f>IF(ISNUMBER(J114), $B118 * K114, "")</f>
        <v>-7687.6928351045599</v>
      </c>
      <c r="M114" s="31">
        <v>275100</v>
      </c>
      <c r="N114" s="32">
        <f t="shared" ref="N114:N117" si="61">IF(ISNUMBER(M114), (M114 - $B114) / $B114, "")</f>
        <v>-5.6907781967775115E-2</v>
      </c>
      <c r="O114" s="18">
        <f>IF(ISNUMBER(M114), $B118 * N114, "")</f>
        <v>-8536.1672951662676</v>
      </c>
      <c r="Q114" s="243"/>
      <c r="R114" s="243"/>
      <c r="S114" s="243"/>
    </row>
    <row r="115" spans="1:19" ht="17.25" thickBot="1">
      <c r="A115" s="125" t="s">
        <v>115</v>
      </c>
      <c r="B115" s="126">
        <v>410</v>
      </c>
      <c r="C115" s="77">
        <v>1.7369727000000001E-2</v>
      </c>
      <c r="D115" s="15">
        <v>424</v>
      </c>
      <c r="E115" s="32">
        <f t="shared" si="58"/>
        <v>3.4146341463414637E-2</v>
      </c>
      <c r="F115" s="18">
        <f>IF(ISNUMBER(D115), $B118 * E115, "")</f>
        <v>5121.9512195121952</v>
      </c>
      <c r="G115" s="31">
        <v>412</v>
      </c>
      <c r="H115" s="32">
        <f t="shared" si="59"/>
        <v>4.8780487804878049E-3</v>
      </c>
      <c r="I115" s="101">
        <f>IF(ISNUMBER(G115), $B118 * H115, "")</f>
        <v>731.70731707317077</v>
      </c>
      <c r="J115" s="15">
        <v>414</v>
      </c>
      <c r="K115" s="32">
        <f t="shared" si="60"/>
        <v>9.7560975609756097E-3</v>
      </c>
      <c r="L115" s="18">
        <f>IF(ISNUMBER(J115), $B118 * K115, "")</f>
        <v>1463.4146341463415</v>
      </c>
      <c r="M115" s="31">
        <v>420</v>
      </c>
      <c r="N115" s="32">
        <f t="shared" si="61"/>
        <v>2.4390243902439025E-2</v>
      </c>
      <c r="O115" s="18">
        <f>IF(ISNUMBER(M115), $B118 * N115, "")</f>
        <v>3658.5365853658536</v>
      </c>
      <c r="Q115" s="243"/>
      <c r="R115" s="243"/>
      <c r="S115" s="243"/>
    </row>
    <row r="116" spans="1:19">
      <c r="A116" s="125" t="s">
        <v>105</v>
      </c>
      <c r="B116" s="126">
        <v>2535</v>
      </c>
      <c r="C116" s="77">
        <v>1.60320641E-2</v>
      </c>
      <c r="D116" s="15">
        <v>2570</v>
      </c>
      <c r="E116" s="32">
        <f t="shared" si="58"/>
        <v>1.3806706114398421E-2</v>
      </c>
      <c r="F116" s="18">
        <f>IF(ISNUMBER(D116), $B118 * E116, "")</f>
        <v>2071.0059171597632</v>
      </c>
      <c r="G116" s="31">
        <v>2550</v>
      </c>
      <c r="H116" s="32">
        <f t="shared" si="59"/>
        <v>5.9171597633136093E-3</v>
      </c>
      <c r="I116" s="101">
        <f>IF(ISNUMBER(G116), $B118 * H116, "")</f>
        <v>887.5739644970414</v>
      </c>
      <c r="J116" s="15">
        <v>2650</v>
      </c>
      <c r="K116" s="32">
        <f t="shared" si="60"/>
        <v>4.5364891518737675E-2</v>
      </c>
      <c r="L116" s="18">
        <f>IF(ISNUMBER(J116), $B118 * K116, "")</f>
        <v>6804.7337278106515</v>
      </c>
      <c r="M116" s="31">
        <v>2610</v>
      </c>
      <c r="N116" s="32">
        <f t="shared" si="61"/>
        <v>2.9585798816568046E-2</v>
      </c>
      <c r="O116" s="18">
        <f>IF(ISNUMBER(M116), $B118 * N116, "")</f>
        <v>4437.8698224852069</v>
      </c>
      <c r="Q116" s="265"/>
      <c r="R116" s="266"/>
      <c r="S116" s="267"/>
    </row>
    <row r="117" spans="1:19" ht="17.25" thickBot="1">
      <c r="A117" s="130" t="s">
        <v>149</v>
      </c>
      <c r="B117" s="131">
        <v>133</v>
      </c>
      <c r="C117" s="79">
        <v>1.52671756E-2</v>
      </c>
      <c r="D117" s="24">
        <v>134</v>
      </c>
      <c r="E117" s="25">
        <f t="shared" si="58"/>
        <v>7.5187969924812026E-3</v>
      </c>
      <c r="F117" s="104">
        <f>IF(ISNUMBER(D117), $B118 * E117, "")</f>
        <v>1127.8195488721803</v>
      </c>
      <c r="G117" s="102">
        <v>131</v>
      </c>
      <c r="H117" s="25">
        <f t="shared" si="59"/>
        <v>-1.5037593984962405E-2</v>
      </c>
      <c r="I117" s="103">
        <f>IF(ISNUMBER(G117), $B118 * H117, "")</f>
        <v>-2255.6390977443607</v>
      </c>
      <c r="J117" s="24">
        <v>130</v>
      </c>
      <c r="K117" s="25">
        <f t="shared" si="60"/>
        <v>-2.2556390977443608E-2</v>
      </c>
      <c r="L117" s="104">
        <f>IF(ISNUMBER(J117), $B118 * K117, "")</f>
        <v>-3383.458646616541</v>
      </c>
      <c r="M117" s="102">
        <v>131</v>
      </c>
      <c r="N117" s="25">
        <f t="shared" si="61"/>
        <v>-1.5037593984962405E-2</v>
      </c>
      <c r="O117" s="104">
        <f>IF(ISNUMBER(M117), $B118 * N117, "")</f>
        <v>-2255.6390977443607</v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-6.6357952080442343E-4</v>
      </c>
      <c r="F118" s="28">
        <f>SUM(F98:F117)</f>
        <v>-1990.7385624132712</v>
      </c>
      <c r="G118" s="26" t="s">
        <v>268</v>
      </c>
      <c r="H118" s="27">
        <f>IF(COUNT(H98:H117), SUM(H98:H117) / COUNT(H98:H117), 0)</f>
        <v>-2.8202167511060323E-2</v>
      </c>
      <c r="I118" s="28">
        <f>SUM(I98:I117)</f>
        <v>-84606.502533180945</v>
      </c>
      <c r="J118" s="26" t="s">
        <v>268</v>
      </c>
      <c r="K118" s="27">
        <f>IF(COUNT(K98:K117), SUM(K98:K117) / COUNT(K98:K117), 0)</f>
        <v>-1.3954153670105487E-2</v>
      </c>
      <c r="L118" s="28">
        <f>SUM(L98:L117)</f>
        <v>-41862.461010316474</v>
      </c>
      <c r="M118" s="26" t="s">
        <v>268</v>
      </c>
      <c r="N118" s="27">
        <f>IF(COUNT(N98:N117), SUM(N98:N117) / COUNT(N98:N117), 0)</f>
        <v>-1.8246673055905088E-2</v>
      </c>
      <c r="O118" s="28">
        <f>SUM(O98:O117)</f>
        <v>-54740.019167715276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209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2021-11-12(금) 오전 00:00</v>
      </c>
      <c r="C123" s="281"/>
      <c r="D123" s="240" t="str">
        <f>TEXT($G$1, "[$-ko-KR]yyyy-mm-dd(ddd) ") &amp; "오후 14:00"</f>
        <v>2021-11-12(금) 오후 14:00</v>
      </c>
      <c r="E123" s="241"/>
      <c r="F123" s="242"/>
      <c r="G123" s="240" t="str">
        <f>TEXT($G$1, "[$-ko-KR]yyyy-mm-dd(ddd) ") &amp; "오후 19:00"</f>
        <v>2021-11-12(금) 오후 19:00</v>
      </c>
      <c r="H123" s="241"/>
      <c r="I123" s="242"/>
      <c r="J123" s="240" t="str">
        <f>TEXT($G$1, "[$-ko-KR]yyyy-mm-dd(ddd) ") &amp; "오후 21:00"</f>
        <v>2021-11-12(금) 오후 21:00</v>
      </c>
      <c r="K123" s="241"/>
      <c r="L123" s="242"/>
      <c r="M123" s="240" t="str">
        <f>TEXT($G$1+1, "[$-ko-KR]yyyy-mm-dd(ddd) ") &amp; "오전 00:00"</f>
        <v>2021-11-13(토)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0" t="s">
        <v>57</v>
      </c>
      <c r="H124" s="211" t="s">
        <v>265</v>
      </c>
      <c r="I124" s="21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333</v>
      </c>
      <c r="B125" s="124">
        <v>0.23300000000000001</v>
      </c>
      <c r="C125" s="76">
        <v>8.6580087000000007E-3</v>
      </c>
      <c r="D125" s="13">
        <v>0.249</v>
      </c>
      <c r="E125" s="14">
        <f>IF(ISNUMBER(D125), (D125 - $B125) / $B125, "")</f>
        <v>6.8669527896995652E-2</v>
      </c>
      <c r="F125" s="16">
        <f>IF(ISNUMBER(D125), $B145 * E125, "")</f>
        <v>10300.429184549348</v>
      </c>
      <c r="G125" s="29">
        <v>0.24299999999999999</v>
      </c>
      <c r="H125" s="14">
        <f>IF(ISNUMBER(G125), (G125 - $B125) / $B125, "")</f>
        <v>4.2918454935622234E-2</v>
      </c>
      <c r="I125" s="100">
        <f>IF(ISNUMBER(G125), $B145 * H125, "")</f>
        <v>6437.7682403433355</v>
      </c>
      <c r="J125" s="13">
        <v>0.252</v>
      </c>
      <c r="K125" s="14">
        <f>IF(ISNUMBER(J125), (J125 - $B125) / $B125, "")</f>
        <v>8.1545064377682358E-2</v>
      </c>
      <c r="L125" s="16">
        <f>IF(ISNUMBER(J125), $B145 * K125, "")</f>
        <v>12231.759656652353</v>
      </c>
      <c r="M125" s="29">
        <v>0.247</v>
      </c>
      <c r="N125" s="14">
        <f>IF(ISNUMBER(M125), (M125 - $B125) / $B125, "")</f>
        <v>6.0085836909871175E-2</v>
      </c>
      <c r="O125" s="16">
        <f>IF(ISNUMBER(M125), $B145 * N125, "")</f>
        <v>9012.8755364806766</v>
      </c>
      <c r="Q125" s="238"/>
      <c r="R125" s="238"/>
      <c r="S125" s="238"/>
    </row>
    <row r="126" spans="1:19" ht="17.25" thickBot="1">
      <c r="A126" s="125" t="s">
        <v>119</v>
      </c>
      <c r="B126" s="126">
        <v>36.6</v>
      </c>
      <c r="C126" s="77">
        <v>8.2644628000000005E-3</v>
      </c>
      <c r="D126" s="15">
        <v>36.700000000000003</v>
      </c>
      <c r="E126" s="32">
        <f t="shared" ref="E126:E129" si="62">IF(ISNUMBER(D126), (D126 - $B126) / $B126, "")</f>
        <v>2.7322404371585085E-3</v>
      </c>
      <c r="F126" s="18">
        <f>IF(ISNUMBER(D126), $B145 * E126, "")</f>
        <v>409.8360655737763</v>
      </c>
      <c r="G126" s="31">
        <v>36.299999999999997</v>
      </c>
      <c r="H126" s="32">
        <f t="shared" ref="H126:H129" si="63">IF(ISNUMBER(G126), (G126 - $B126) / $B126, "")</f>
        <v>-8.1967213114755265E-3</v>
      </c>
      <c r="I126" s="101">
        <f>IF(ISNUMBER(G126), $B145 * H126, "")</f>
        <v>-1229.5081967213289</v>
      </c>
      <c r="J126" s="15">
        <v>36.1</v>
      </c>
      <c r="K126" s="32">
        <f t="shared" ref="K126:K129" si="64">IF(ISNUMBER(J126), (J126 - $B126) / $B126, "")</f>
        <v>-1.3661202185792349E-2</v>
      </c>
      <c r="L126" s="18">
        <f>IF(ISNUMBER(J126), $B145 * K126, "")</f>
        <v>-2049.1803278688526</v>
      </c>
      <c r="M126" s="31">
        <v>36.299999999999997</v>
      </c>
      <c r="N126" s="32">
        <f t="shared" ref="N126:N129" si="65">IF(ISNUMBER(M126), (M126 - $B126) / $B126, "")</f>
        <v>-8.1967213114755265E-3</v>
      </c>
      <c r="O126" s="18">
        <f>IF(ISNUMBER(M126), $B145 * N126, "")</f>
        <v>-1229.5081967213289</v>
      </c>
      <c r="Q126" s="238"/>
      <c r="R126" s="238"/>
      <c r="S126" s="238"/>
    </row>
    <row r="127" spans="1:19" ht="17.25" thickBot="1">
      <c r="A127" s="125" t="s">
        <v>187</v>
      </c>
      <c r="B127" s="126">
        <v>18.600000000000001</v>
      </c>
      <c r="C127" s="77">
        <v>5.4054054000000004E-3</v>
      </c>
      <c r="D127" s="15">
        <v>18.600000000000001</v>
      </c>
      <c r="E127" s="32">
        <f t="shared" si="62"/>
        <v>0</v>
      </c>
      <c r="F127" s="18">
        <f>IF(ISNUMBER(D127), $B145 * E127, "")</f>
        <v>0</v>
      </c>
      <c r="G127" s="31">
        <v>18.3</v>
      </c>
      <c r="H127" s="32">
        <f t="shared" si="63"/>
        <v>-1.6129032258064554E-2</v>
      </c>
      <c r="I127" s="101">
        <f>IF(ISNUMBER(G127), $B145 * H127, "")</f>
        <v>-2419.354838709683</v>
      </c>
      <c r="J127" s="15">
        <v>18.399999999999999</v>
      </c>
      <c r="K127" s="32">
        <f t="shared" si="64"/>
        <v>-1.0752688172043163E-2</v>
      </c>
      <c r="L127" s="18">
        <f>IF(ISNUMBER(J127), $B145 * K127, "")</f>
        <v>-1612.9032258064744</v>
      </c>
      <c r="M127" s="31">
        <v>18.3</v>
      </c>
      <c r="N127" s="32">
        <f t="shared" si="65"/>
        <v>-1.6129032258064554E-2</v>
      </c>
      <c r="O127" s="18">
        <f>IF(ISNUMBER(M127), $B145 * N127, "")</f>
        <v>-2419.354838709683</v>
      </c>
      <c r="Q127" s="243"/>
      <c r="R127" s="243"/>
      <c r="S127" s="243"/>
    </row>
    <row r="128" spans="1:19" ht="17.25" thickBot="1">
      <c r="A128" s="125" t="s">
        <v>145</v>
      </c>
      <c r="B128" s="126">
        <v>24.3</v>
      </c>
      <c r="C128" s="77">
        <v>4.1322314000000002E-3</v>
      </c>
      <c r="D128" s="15">
        <v>23.9</v>
      </c>
      <c r="E128" s="32">
        <f t="shared" si="62"/>
        <v>-1.6460905349794327E-2</v>
      </c>
      <c r="F128" s="18">
        <f>IF(ISNUMBER(D128), $B145 * E128, "")</f>
        <v>-2469.135802469149</v>
      </c>
      <c r="G128" s="31">
        <v>23.3</v>
      </c>
      <c r="H128" s="32">
        <f t="shared" si="63"/>
        <v>-4.1152263374485597E-2</v>
      </c>
      <c r="I128" s="101">
        <f>IF(ISNUMBER(G128), $B145 * H128, "")</f>
        <v>-6172.8395061728397</v>
      </c>
      <c r="J128" s="15">
        <v>23.4</v>
      </c>
      <c r="K128" s="32">
        <f t="shared" si="64"/>
        <v>-3.7037037037037125E-2</v>
      </c>
      <c r="L128" s="18">
        <f>IF(ISNUMBER(J128), $B145 * K128, "")</f>
        <v>-5555.5555555555684</v>
      </c>
      <c r="M128" s="31">
        <v>23.7</v>
      </c>
      <c r="N128" s="32">
        <f t="shared" si="65"/>
        <v>-2.4691358024691416E-2</v>
      </c>
      <c r="O128" s="18">
        <f>IF(ISNUMBER(M128), $B145 * N128, "")</f>
        <v>-3703.7037037037126</v>
      </c>
      <c r="Q128" s="243"/>
      <c r="R128" s="243"/>
      <c r="S128" s="243"/>
    </row>
    <row r="129" spans="1:19" ht="17.25" thickBot="1">
      <c r="A129" s="127" t="s">
        <v>64</v>
      </c>
      <c r="B129" s="128">
        <v>59.2</v>
      </c>
      <c r="C129" s="78">
        <v>3.3898305000000001E-3</v>
      </c>
      <c r="D129" s="20">
        <v>58.4</v>
      </c>
      <c r="E129" s="21">
        <f t="shared" si="62"/>
        <v>-1.3513513513513585E-2</v>
      </c>
      <c r="F129" s="22">
        <f>IF(ISNUMBER(D129), $B145 * E129, "")</f>
        <v>-2027.0270270270378</v>
      </c>
      <c r="G129" s="30">
        <v>57</v>
      </c>
      <c r="H129" s="21">
        <f t="shared" si="63"/>
        <v>-3.7162162162162206E-2</v>
      </c>
      <c r="I129" s="105">
        <f>IF(ISNUMBER(G129), $B145 * H129, "")</f>
        <v>-5574.3243243243305</v>
      </c>
      <c r="J129" s="20">
        <v>57.5</v>
      </c>
      <c r="K129" s="21">
        <f t="shared" si="64"/>
        <v>-2.8716216216216263E-2</v>
      </c>
      <c r="L129" s="22">
        <f>IF(ISNUMBER(J129), $B145 * K129, "")</f>
        <v>-4307.4324324324398</v>
      </c>
      <c r="M129" s="30">
        <v>57.2</v>
      </c>
      <c r="N129" s="21">
        <f t="shared" si="65"/>
        <v>-3.3783783783783779E-2</v>
      </c>
      <c r="O129" s="22">
        <f>IF(ISNUMBER(M129), $B145 * N129, "")</f>
        <v>-5067.5675675675666</v>
      </c>
      <c r="Q129" s="243"/>
      <c r="R129" s="243"/>
      <c r="S129" s="243"/>
    </row>
    <row r="130" spans="1:19" ht="17.25" thickBot="1">
      <c r="A130" s="125" t="s">
        <v>71</v>
      </c>
      <c r="B130" s="129">
        <v>33.700000000000003</v>
      </c>
      <c r="C130" s="80">
        <v>0</v>
      </c>
      <c r="D130" s="106">
        <v>34.1</v>
      </c>
      <c r="E130" s="107">
        <f>IF(ISNUMBER(D130), (D130 - $B130) / $B130, "")</f>
        <v>1.1869436201780372E-2</v>
      </c>
      <c r="F130" s="108">
        <f>IF(ISNUMBER(D130), $B145 * E130, "")</f>
        <v>1780.4154302670559</v>
      </c>
      <c r="G130" s="109">
        <v>33.5</v>
      </c>
      <c r="H130" s="107">
        <f>IF(ISNUMBER(G130), (G130 - $B130) / $B130, "")</f>
        <v>-5.9347181008902912E-3</v>
      </c>
      <c r="I130" s="110">
        <f>IF(ISNUMBER(G130), $B145 * H130, "")</f>
        <v>-890.20771513354373</v>
      </c>
      <c r="J130" s="106">
        <v>33.6</v>
      </c>
      <c r="K130" s="107">
        <f>IF(ISNUMBER(J130), (J130 - $B130) / $B130, "")</f>
        <v>-2.9673590504451456E-3</v>
      </c>
      <c r="L130" s="108">
        <f>IF(ISNUMBER(J130), $B145 * K130, "")</f>
        <v>-445.10385756677186</v>
      </c>
      <c r="M130" s="109">
        <v>34.200000000000003</v>
      </c>
      <c r="N130" s="107">
        <f>IF(ISNUMBER(M130), (M130 - $B130) / $B130, "")</f>
        <v>1.4836795252225518E-2</v>
      </c>
      <c r="O130" s="108">
        <f>IF(ISNUMBER(M130), $B145 * N130, "")</f>
        <v>2225.5192878338275</v>
      </c>
      <c r="Q130" s="243"/>
      <c r="R130" s="243"/>
      <c r="S130" s="243"/>
    </row>
    <row r="131" spans="1:19" ht="17.25" thickBot="1">
      <c r="A131" s="125" t="s">
        <v>147</v>
      </c>
      <c r="B131" s="126">
        <v>13.8</v>
      </c>
      <c r="C131" s="77">
        <v>0</v>
      </c>
      <c r="D131" s="15">
        <v>13.6</v>
      </c>
      <c r="E131" s="32">
        <f t="shared" ref="E131:E134" si="66">IF(ISNUMBER(D131), (D131 - $B131) / $B131, "")</f>
        <v>-1.4492753623188482E-2</v>
      </c>
      <c r="F131" s="18">
        <f>IF(ISNUMBER(D131), $B145 * E131, "")</f>
        <v>-2173.9130434782724</v>
      </c>
      <c r="G131" s="31">
        <v>13.4</v>
      </c>
      <c r="H131" s="32">
        <f t="shared" ref="H131:H134" si="67">IF(ISNUMBER(G131), (G131 - $B131) / $B131, "")</f>
        <v>-2.8985507246376836E-2</v>
      </c>
      <c r="I131" s="101">
        <f>IF(ISNUMBER(G131), $B145 * H131, "")</f>
        <v>-4347.8260869565256</v>
      </c>
      <c r="J131" s="15">
        <v>13.5</v>
      </c>
      <c r="K131" s="32">
        <f t="shared" ref="K131:K134" si="68">IF(ISNUMBER(J131), (J131 - $B131) / $B131, "")</f>
        <v>-2.173913043478266E-2</v>
      </c>
      <c r="L131" s="18">
        <f>IF(ISNUMBER(J131), $B145 * K131, "")</f>
        <v>-3260.8695652173992</v>
      </c>
      <c r="M131" s="31">
        <v>13.5</v>
      </c>
      <c r="N131" s="32">
        <f t="shared" ref="N131:N134" si="69">IF(ISNUMBER(M131), (M131 - $B131) / $B131, "")</f>
        <v>-2.173913043478266E-2</v>
      </c>
      <c r="O131" s="18">
        <f>IF(ISNUMBER(M131), $B145 * N131, "")</f>
        <v>-3260.8695652173992</v>
      </c>
      <c r="Q131" s="243"/>
      <c r="R131" s="243"/>
      <c r="S131" s="243"/>
    </row>
    <row r="132" spans="1:19" ht="17.25" thickBot="1">
      <c r="A132" s="125" t="s">
        <v>199</v>
      </c>
      <c r="B132" s="126">
        <v>84.4</v>
      </c>
      <c r="C132" s="77">
        <v>0</v>
      </c>
      <c r="D132" s="15">
        <v>83.5</v>
      </c>
      <c r="E132" s="32">
        <f t="shared" si="66"/>
        <v>-1.0663507109004806E-2</v>
      </c>
      <c r="F132" s="18">
        <f>IF(ISNUMBER(D132), $B145 * E132, "")</f>
        <v>-1599.5260663507208</v>
      </c>
      <c r="G132" s="31">
        <v>82.5</v>
      </c>
      <c r="H132" s="32">
        <f t="shared" si="67"/>
        <v>-2.2511848341232293E-2</v>
      </c>
      <c r="I132" s="101">
        <f>IF(ISNUMBER(G132), $B145 * H132, "")</f>
        <v>-3376.7772511848439</v>
      </c>
      <c r="J132" s="15">
        <v>82.4</v>
      </c>
      <c r="K132" s="32">
        <f t="shared" si="68"/>
        <v>-2.3696682464454975E-2</v>
      </c>
      <c r="L132" s="18">
        <f>IF(ISNUMBER(J132), $B145 * K132, "")</f>
        <v>-3554.502369668246</v>
      </c>
      <c r="M132" s="31">
        <v>82.6</v>
      </c>
      <c r="N132" s="32">
        <f t="shared" si="69"/>
        <v>-2.1327014218009612E-2</v>
      </c>
      <c r="O132" s="18">
        <f>IF(ISNUMBER(M132), $B145 * N132, "")</f>
        <v>-3199.0521327014417</v>
      </c>
      <c r="Q132" s="243"/>
      <c r="R132" s="243"/>
      <c r="S132" s="243"/>
    </row>
    <row r="133" spans="1:19" ht="17.25" thickBot="1">
      <c r="A133" s="125" t="s">
        <v>231</v>
      </c>
      <c r="B133" s="126">
        <v>82.2</v>
      </c>
      <c r="C133" s="77">
        <v>-1.2150667999999999E-3</v>
      </c>
      <c r="D133" s="15">
        <v>81.599999999999994</v>
      </c>
      <c r="E133" s="32">
        <f t="shared" si="66"/>
        <v>-7.2992700729928046E-3</v>
      </c>
      <c r="F133" s="18">
        <f>IF(ISNUMBER(D133), $B145 * E133, "")</f>
        <v>-1094.8905109489208</v>
      </c>
      <c r="G133" s="31">
        <v>80.400000000000006</v>
      </c>
      <c r="H133" s="32">
        <f t="shared" si="67"/>
        <v>-2.1897810218978069E-2</v>
      </c>
      <c r="I133" s="101">
        <f>IF(ISNUMBER(G133), $B145 * H133, "")</f>
        <v>-3284.6715328467103</v>
      </c>
      <c r="J133" s="15">
        <v>80.400000000000006</v>
      </c>
      <c r="K133" s="32">
        <f t="shared" si="68"/>
        <v>-2.1897810218978069E-2</v>
      </c>
      <c r="L133" s="18">
        <f>IF(ISNUMBER(J133), $B145 * K133, "")</f>
        <v>-3284.6715328467103</v>
      </c>
      <c r="M133" s="31">
        <v>81</v>
      </c>
      <c r="N133" s="32">
        <f t="shared" si="69"/>
        <v>-1.4598540145985436E-2</v>
      </c>
      <c r="O133" s="18">
        <f>IF(ISNUMBER(M133), $B145 * N133, "")</f>
        <v>-2189.7810218978152</v>
      </c>
      <c r="Q133" s="33"/>
      <c r="R133" s="33"/>
    </row>
    <row r="134" spans="1:19" ht="17.25" thickBot="1">
      <c r="A134" s="130" t="s">
        <v>97</v>
      </c>
      <c r="B134" s="131">
        <v>4.66</v>
      </c>
      <c r="C134" s="79">
        <v>-2.1413275999999999E-3</v>
      </c>
      <c r="D134" s="24">
        <v>4.63</v>
      </c>
      <c r="E134" s="25">
        <f t="shared" si="66"/>
        <v>-6.4377682403434005E-3</v>
      </c>
      <c r="F134" s="104">
        <f>IF(ISNUMBER(D134), $B145 * E134, "")</f>
        <v>-965.66523605151008</v>
      </c>
      <c r="G134" s="102">
        <v>4.4800000000000004</v>
      </c>
      <c r="H134" s="25">
        <f t="shared" si="67"/>
        <v>-3.8626609442060027E-2</v>
      </c>
      <c r="I134" s="103">
        <f>IF(ISNUMBER(G134), $B145 * H134, "")</f>
        <v>-5793.9914163090043</v>
      </c>
      <c r="J134" s="24">
        <v>4.5</v>
      </c>
      <c r="K134" s="25">
        <f t="shared" si="68"/>
        <v>-3.4334763948497882E-2</v>
      </c>
      <c r="L134" s="104">
        <f>IF(ISNUMBER(J134), $B145 * K134, "")</f>
        <v>-5150.2145922746822</v>
      </c>
      <c r="M134" s="102">
        <v>4.51</v>
      </c>
      <c r="N134" s="25">
        <f t="shared" si="69"/>
        <v>-3.2188841201716813E-2</v>
      </c>
      <c r="O134" s="104">
        <f>IF(ISNUMBER(M134), $B145 * N134, "")</f>
        <v>-4828.3261802575216</v>
      </c>
      <c r="Q134" s="252"/>
      <c r="R134" s="253"/>
      <c r="S134" s="254"/>
    </row>
    <row r="135" spans="1:19">
      <c r="A135" s="123" t="s">
        <v>201</v>
      </c>
      <c r="B135" s="124">
        <v>19.8</v>
      </c>
      <c r="C135" s="76">
        <v>-5.0251256000000003E-3</v>
      </c>
      <c r="D135" s="13">
        <v>19.600000000000001</v>
      </c>
      <c r="E135" s="14">
        <f>IF(ISNUMBER(D135), (D135 - $B135) / $B135, "")</f>
        <v>-1.0101010101010065E-2</v>
      </c>
      <c r="F135" s="16">
        <f>IF(ISNUMBER(D135), $B145 * E135, "")</f>
        <v>-1515.1515151515098</v>
      </c>
      <c r="G135" s="29">
        <v>19.2</v>
      </c>
      <c r="H135" s="14">
        <f>IF(ISNUMBER(G135), (G135 - $B135) / $B135, "")</f>
        <v>-3.0303030303030373E-2</v>
      </c>
      <c r="I135" s="100">
        <f>IF(ISNUMBER(G135), $B145 * H135, "")</f>
        <v>-4545.454545454556</v>
      </c>
      <c r="J135" s="13">
        <v>19.2</v>
      </c>
      <c r="K135" s="14">
        <f>IF(ISNUMBER(J135), (J135 - $B135) / $B135, "")</f>
        <v>-3.0303030303030373E-2</v>
      </c>
      <c r="L135" s="16">
        <f>IF(ISNUMBER(J135), $B145 * K135, "")</f>
        <v>-4545.454545454556</v>
      </c>
      <c r="M135" s="29">
        <v>19.399999999999999</v>
      </c>
      <c r="N135" s="14">
        <f>IF(ISNUMBER(M135), (M135 - $B135) / $B135, "")</f>
        <v>-2.0202020202020308E-2</v>
      </c>
      <c r="O135" s="16">
        <f>IF(ISNUMBER(M135), $B145 * N135, "")</f>
        <v>-3030.3030303030464</v>
      </c>
      <c r="Q135" s="255"/>
      <c r="R135" s="256"/>
      <c r="S135" s="257"/>
    </row>
    <row r="136" spans="1:19" ht="17.25" thickBot="1">
      <c r="A136" s="125" t="s">
        <v>205</v>
      </c>
      <c r="B136" s="126">
        <v>15.2</v>
      </c>
      <c r="C136" s="77">
        <v>-6.5359477000000001E-3</v>
      </c>
      <c r="D136" s="15">
        <v>15</v>
      </c>
      <c r="E136" s="32">
        <f t="shared" ref="E136:E139" si="70">IF(ISNUMBER(D136), (D136 - $B136) / $B136, "")</f>
        <v>-1.3157894736842059E-2</v>
      </c>
      <c r="F136" s="18">
        <f>IF(ISNUMBER(D136), $B145 * E136, "")</f>
        <v>-1973.684210526309</v>
      </c>
      <c r="G136" s="31">
        <v>14.7</v>
      </c>
      <c r="H136" s="32">
        <f t="shared" ref="H136:H139" si="71">IF(ISNUMBER(G136), (G136 - $B136) / $B136, "")</f>
        <v>-3.2894736842105261E-2</v>
      </c>
      <c r="I136" s="101">
        <f>IF(ISNUMBER(G136), $B145 * H136, "")</f>
        <v>-4934.2105263157891</v>
      </c>
      <c r="J136" s="15">
        <v>14.7</v>
      </c>
      <c r="K136" s="32">
        <f t="shared" ref="K136:K139" si="72">IF(ISNUMBER(J136), (J136 - $B136) / $B136, "")</f>
        <v>-3.2894736842105261E-2</v>
      </c>
      <c r="L136" s="18">
        <f>IF(ISNUMBER(J136), $B145 * K136, "")</f>
        <v>-4934.2105263157891</v>
      </c>
      <c r="M136" s="31">
        <v>14.8</v>
      </c>
      <c r="N136" s="32">
        <f t="shared" ref="N136:N139" si="73">IF(ISNUMBER(M136), (M136 - $B136) / $B136, "")</f>
        <v>-2.6315789473684119E-2</v>
      </c>
      <c r="O136" s="18">
        <f>IF(ISNUMBER(M136), $B145 * N136, "")</f>
        <v>-3947.368421052618</v>
      </c>
      <c r="Q136" s="258"/>
      <c r="R136" s="259"/>
      <c r="S136" s="260"/>
    </row>
    <row r="137" spans="1:19" ht="17.25" thickBot="1">
      <c r="A137" s="125" t="s">
        <v>175</v>
      </c>
      <c r="B137" s="126">
        <v>20.9</v>
      </c>
      <c r="C137" s="77">
        <v>-9.478673E-3</v>
      </c>
      <c r="D137" s="15">
        <v>20.8</v>
      </c>
      <c r="E137" s="32">
        <f t="shared" si="70"/>
        <v>-4.7846889952152093E-3</v>
      </c>
      <c r="F137" s="18">
        <f>IF(ISNUMBER(D137), $B145 * E137, "")</f>
        <v>-717.70334928228135</v>
      </c>
      <c r="G137" s="31">
        <v>20.3</v>
      </c>
      <c r="H137" s="32">
        <f t="shared" si="71"/>
        <v>-2.8708133971291766E-2</v>
      </c>
      <c r="I137" s="101">
        <f>IF(ISNUMBER(G137), $B145 * H137, "")</f>
        <v>-4306.220095693765</v>
      </c>
      <c r="J137" s="15">
        <v>20.3</v>
      </c>
      <c r="K137" s="32">
        <f t="shared" si="72"/>
        <v>-2.8708133971291766E-2</v>
      </c>
      <c r="L137" s="18">
        <f>IF(ISNUMBER(J137), $B145 * K137, "")</f>
        <v>-4306.220095693765</v>
      </c>
      <c r="M137" s="31">
        <v>20.5</v>
      </c>
      <c r="N137" s="32">
        <f t="shared" si="73"/>
        <v>-1.9138755980861177E-2</v>
      </c>
      <c r="O137" s="18">
        <f>IF(ISNUMBER(M137), $B145 * N137, "")</f>
        <v>-2870.8133971291768</v>
      </c>
      <c r="Q137" s="243"/>
      <c r="R137" s="243"/>
      <c r="S137" s="243"/>
    </row>
    <row r="138" spans="1:19" ht="17.25" thickBot="1">
      <c r="A138" s="125" t="s">
        <v>185</v>
      </c>
      <c r="B138" s="126">
        <v>15.4</v>
      </c>
      <c r="C138" s="77">
        <v>-1.2820512799999999E-2</v>
      </c>
      <c r="D138" s="15">
        <v>15.5</v>
      </c>
      <c r="E138" s="32">
        <f t="shared" si="70"/>
        <v>6.4935064935064705E-3</v>
      </c>
      <c r="F138" s="18">
        <f>IF(ISNUMBER(D138), $B145 * E138, "")</f>
        <v>974.02597402597053</v>
      </c>
      <c r="G138" s="31">
        <v>15.4</v>
      </c>
      <c r="H138" s="32">
        <f t="shared" si="71"/>
        <v>0</v>
      </c>
      <c r="I138" s="101">
        <f>IF(ISNUMBER(G138), $B145 * H138, "")</f>
        <v>0</v>
      </c>
      <c r="J138" s="15">
        <v>15.3</v>
      </c>
      <c r="K138" s="32">
        <f t="shared" si="72"/>
        <v>-6.4935064935064705E-3</v>
      </c>
      <c r="L138" s="18">
        <f>IF(ISNUMBER(J138), $B145 * K138, "")</f>
        <v>-974.02597402597053</v>
      </c>
      <c r="M138" s="31">
        <v>15.3</v>
      </c>
      <c r="N138" s="32">
        <f t="shared" si="73"/>
        <v>-6.4935064935064705E-3</v>
      </c>
      <c r="O138" s="18">
        <f>IF(ISNUMBER(M138), $B145 * N138, "")</f>
        <v>-974.02597402597053</v>
      </c>
      <c r="Q138" s="238"/>
      <c r="R138" s="238"/>
      <c r="S138" s="238"/>
    </row>
    <row r="139" spans="1:19" ht="17.25" thickBot="1">
      <c r="A139" s="127" t="s">
        <v>207</v>
      </c>
      <c r="B139" s="128">
        <v>19.100000000000001</v>
      </c>
      <c r="C139" s="78">
        <v>-1.54639175E-2</v>
      </c>
      <c r="D139" s="20">
        <v>19</v>
      </c>
      <c r="E139" s="21">
        <f t="shared" si="70"/>
        <v>-5.2356020942409117E-3</v>
      </c>
      <c r="F139" s="22">
        <f>IF(ISNUMBER(D139), $B145 * E139, "")</f>
        <v>-785.34031413613673</v>
      </c>
      <c r="G139" s="30">
        <v>18.8</v>
      </c>
      <c r="H139" s="21">
        <f t="shared" si="71"/>
        <v>-1.570680628272255E-2</v>
      </c>
      <c r="I139" s="105">
        <f>IF(ISNUMBER(G139), $B145 * H139, "")</f>
        <v>-2356.0209424083828</v>
      </c>
      <c r="J139" s="20">
        <v>18.8</v>
      </c>
      <c r="K139" s="21">
        <f t="shared" si="72"/>
        <v>-1.570680628272255E-2</v>
      </c>
      <c r="L139" s="22">
        <f>IF(ISNUMBER(J139), $B145 * K139, "")</f>
        <v>-2356.0209424083828</v>
      </c>
      <c r="M139" s="30">
        <v>18.8</v>
      </c>
      <c r="N139" s="21">
        <f t="shared" si="73"/>
        <v>-1.570680628272255E-2</v>
      </c>
      <c r="O139" s="22">
        <f>IF(ISNUMBER(M139), $B145 * N139, "")</f>
        <v>-2356.0209424083828</v>
      </c>
      <c r="Q139" s="238"/>
      <c r="R139" s="238"/>
      <c r="S139" s="238"/>
    </row>
    <row r="140" spans="1:19" ht="17.25" thickBot="1">
      <c r="A140" s="125" t="s">
        <v>213</v>
      </c>
      <c r="B140" s="129">
        <v>11.8</v>
      </c>
      <c r="C140" s="80">
        <v>-1.6666666699999999E-2</v>
      </c>
      <c r="D140" s="106">
        <v>11.9</v>
      </c>
      <c r="E140" s="107">
        <f>IF(ISNUMBER(D140), (D140 - $B140) / $B140, "")</f>
        <v>8.4745762711864094E-3</v>
      </c>
      <c r="F140" s="108">
        <f>IF(ISNUMBER(D140), $B145 * E140, "")</f>
        <v>1271.1864406779614</v>
      </c>
      <c r="G140" s="109">
        <v>11.7</v>
      </c>
      <c r="H140" s="107">
        <f>IF(ISNUMBER(G140), (G140 - $B140) / $B140, "")</f>
        <v>-8.4745762711865603E-3</v>
      </c>
      <c r="I140" s="110">
        <f>IF(ISNUMBER(G140), $B145 * H140, "")</f>
        <v>-1271.1864406779841</v>
      </c>
      <c r="J140" s="106">
        <v>11.8</v>
      </c>
      <c r="K140" s="107">
        <f>IF(ISNUMBER(J140), (J140 - $B140) / $B140, "")</f>
        <v>0</v>
      </c>
      <c r="L140" s="108">
        <f>IF(ISNUMBER(J140), $B145 * K140, "")</f>
        <v>0</v>
      </c>
      <c r="M140" s="109">
        <v>11.7</v>
      </c>
      <c r="N140" s="107">
        <f>IF(ISNUMBER(M140), (M140 - $B140) / $B140, "")</f>
        <v>-8.4745762711865603E-3</v>
      </c>
      <c r="O140" s="108">
        <f>IF(ISNUMBER(M140), $B145 * N140, "")</f>
        <v>-1271.1864406779841</v>
      </c>
      <c r="Q140" s="243"/>
      <c r="R140" s="243"/>
      <c r="S140" s="243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-2.4422665846988967E-4</v>
      </c>
      <c r="F145" s="28">
        <f>SUM(F125:F144)</f>
        <v>-586.14398032773533</v>
      </c>
      <c r="G145" s="26" t="s">
        <v>268</v>
      </c>
      <c r="H145" s="27">
        <f>IF(COUNT(H125:H144), SUM(H125:H144) / COUNT(H125:H144), 0)</f>
        <v>-1.8360343824402478E-2</v>
      </c>
      <c r="I145" s="28">
        <f>SUM(I125:I144)</f>
        <v>-44064.825178565952</v>
      </c>
      <c r="J145" s="26" t="s">
        <v>268</v>
      </c>
      <c r="K145" s="27">
        <f>IF(COUNT(K125:K144), SUM(K125:K144) / COUNT(K125:K144), 0)</f>
        <v>-1.4210252452701357E-2</v>
      </c>
      <c r="L145" s="28">
        <f>SUM(L125:L144)</f>
        <v>-34104.605886483252</v>
      </c>
      <c r="M145" s="26" t="s">
        <v>268</v>
      </c>
      <c r="N145" s="27">
        <f>IF(COUNT(N125:N144), SUM(N125:N144) / COUNT(N125:N144), 0)</f>
        <v>-1.2128952745024643E-2</v>
      </c>
      <c r="O145" s="28">
        <f>SUM(O125:O144)</f>
        <v>-29109.486588059146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209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2021-11-12(금) 오전 00:00</v>
      </c>
      <c r="C150" s="281"/>
      <c r="D150" s="240" t="str">
        <f>TEXT($G$1, "[$-ko-KR]yyyy-mm-dd(ddd) ") &amp; "오후 14:00"</f>
        <v>2021-11-12(금) 오후 14:00</v>
      </c>
      <c r="E150" s="241"/>
      <c r="F150" s="242"/>
      <c r="G150" s="240" t="str">
        <f>TEXT($G$1, "[$-ko-KR]yyyy-mm-dd(ddd) ") &amp; "오후 19:00"</f>
        <v>2021-11-12(금) 오후 19:00</v>
      </c>
      <c r="H150" s="241"/>
      <c r="I150" s="242"/>
      <c r="J150" s="240" t="str">
        <f>TEXT($G$1, "[$-ko-KR]yyyy-mm-dd(ddd) ") &amp; "오후 21:00"</f>
        <v>2021-11-12(금) 오후 21:00</v>
      </c>
      <c r="K150" s="241"/>
      <c r="L150" s="242"/>
      <c r="M150" s="240" t="str">
        <f>TEXT($G$1+1, "[$-ko-KR]yyyy-mm-dd(ddd) ") &amp; "오전 00:00"</f>
        <v>2021-11-13(토)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0" t="s">
        <v>57</v>
      </c>
      <c r="H151" s="211" t="s">
        <v>265</v>
      </c>
      <c r="I151" s="21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51</v>
      </c>
      <c r="B152" s="124">
        <v>473</v>
      </c>
      <c r="C152" s="76">
        <v>4.2462845000000001E-3</v>
      </c>
      <c r="D152" s="13">
        <v>469</v>
      </c>
      <c r="E152" s="14">
        <f>IF(ISNUMBER(D152), (D152 - $B152) / $B152, "")</f>
        <v>-8.4566596194503175E-3</v>
      </c>
      <c r="F152" s="16">
        <f>IF(ISNUMBER(D152), $B172 * E152, "")</f>
        <v>-1268.4989429175475</v>
      </c>
      <c r="G152" s="29">
        <v>455</v>
      </c>
      <c r="H152" s="14">
        <f>IF(ISNUMBER(G152), (G152 - $B152) / $B152, "")</f>
        <v>-3.8054968287526428E-2</v>
      </c>
      <c r="I152" s="100">
        <f>IF(ISNUMBER(G152), $B172 * H152, "")</f>
        <v>-5708.2452431289639</v>
      </c>
      <c r="J152" s="13">
        <v>458</v>
      </c>
      <c r="K152" s="14">
        <f>IF(ISNUMBER(J152), (J152 - $B152) / $B152, "")</f>
        <v>-3.1712473572938688E-2</v>
      </c>
      <c r="L152" s="16">
        <f>IF(ISNUMBER(J152), $B172 * K152, "")</f>
        <v>-4756.8710359408033</v>
      </c>
      <c r="M152" s="29">
        <v>454</v>
      </c>
      <c r="N152" s="14">
        <f>IF(ISNUMBER(M152), (M152 - $B152) / $B152, "")</f>
        <v>-4.0169133192389003E-2</v>
      </c>
      <c r="O152" s="16">
        <f>IF(ISNUMBER(M152), $B172 * N152, "")</f>
        <v>-6025.3699788583508</v>
      </c>
      <c r="Q152" s="238"/>
      <c r="R152" s="238"/>
      <c r="S152" s="238"/>
    </row>
    <row r="153" spans="1:19" ht="17.25" thickBot="1">
      <c r="A153" s="125" t="s">
        <v>121</v>
      </c>
      <c r="B153" s="126">
        <v>568</v>
      </c>
      <c r="C153" s="77">
        <v>3.5335688999999998E-3</v>
      </c>
      <c r="D153" s="15">
        <v>562</v>
      </c>
      <c r="E153" s="32">
        <f t="shared" ref="E153:E156" si="78">IF(ISNUMBER(D153), (D153 - $B153) / $B153, "")</f>
        <v>-1.0563380281690141E-2</v>
      </c>
      <c r="F153" s="18">
        <f>IF(ISNUMBER(D153), $B172 * E153, "")</f>
        <v>-1584.5070422535211</v>
      </c>
      <c r="G153" s="31">
        <v>548</v>
      </c>
      <c r="H153" s="32">
        <f t="shared" ref="H153:H156" si="79">IF(ISNUMBER(G153), (G153 - $B153) / $B153, "")</f>
        <v>-3.5211267605633804E-2</v>
      </c>
      <c r="I153" s="101">
        <f>IF(ISNUMBER(G153), $B172 * H153, "")</f>
        <v>-5281.6901408450703</v>
      </c>
      <c r="J153" s="15">
        <v>550</v>
      </c>
      <c r="K153" s="32">
        <f t="shared" ref="K153:K156" si="80">IF(ISNUMBER(J153), (J153 - $B153) / $B153, "")</f>
        <v>-3.1690140845070422E-2</v>
      </c>
      <c r="L153" s="18">
        <f>IF(ISNUMBER(J153), $B172 * K153, "")</f>
        <v>-4753.5211267605637</v>
      </c>
      <c r="M153" s="31">
        <v>552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38"/>
      <c r="R153" s="238"/>
      <c r="S153" s="238"/>
    </row>
    <row r="154" spans="1:19" ht="17.25" thickBot="1">
      <c r="A154" s="125" t="s">
        <v>56</v>
      </c>
      <c r="B154" s="126">
        <v>235</v>
      </c>
      <c r="C154" s="77">
        <v>0</v>
      </c>
      <c r="D154" s="15">
        <v>235</v>
      </c>
      <c r="E154" s="32">
        <f t="shared" si="78"/>
        <v>0</v>
      </c>
      <c r="F154" s="18">
        <f>IF(ISNUMBER(D154), $B172 * E154, "")</f>
        <v>0</v>
      </c>
      <c r="G154" s="31">
        <v>227</v>
      </c>
      <c r="H154" s="32">
        <f t="shared" si="79"/>
        <v>-3.4042553191489362E-2</v>
      </c>
      <c r="I154" s="101">
        <f>IF(ISNUMBER(G154), $B172 * H154, "")</f>
        <v>-5106.3829787234044</v>
      </c>
      <c r="J154" s="15">
        <v>230</v>
      </c>
      <c r="K154" s="32">
        <f t="shared" si="80"/>
        <v>-2.1276595744680851E-2</v>
      </c>
      <c r="L154" s="18">
        <f>IF(ISNUMBER(J154), $B172 * K154, "")</f>
        <v>-3191.4893617021276</v>
      </c>
      <c r="M154" s="31">
        <v>227</v>
      </c>
      <c r="N154" s="32">
        <f t="shared" si="81"/>
        <v>-3.4042553191489362E-2</v>
      </c>
      <c r="O154" s="18">
        <f>IF(ISNUMBER(M154), $B172 * N154, "")</f>
        <v>-5106.3829787234044</v>
      </c>
      <c r="Q154" s="243"/>
      <c r="R154" s="243"/>
      <c r="S154" s="243"/>
    </row>
    <row r="155" spans="1:19" ht="17.25" thickBot="1">
      <c r="A155" s="125" t="s">
        <v>129</v>
      </c>
      <c r="B155" s="126">
        <v>126</v>
      </c>
      <c r="C155" s="77">
        <v>0</v>
      </c>
      <c r="D155" s="15">
        <v>124</v>
      </c>
      <c r="E155" s="32">
        <f t="shared" si="78"/>
        <v>-1.5873015873015872E-2</v>
      </c>
      <c r="F155" s="18">
        <f>IF(ISNUMBER(D155), $B172 * E155, "")</f>
        <v>-2380.9523809523807</v>
      </c>
      <c r="G155" s="31">
        <v>122</v>
      </c>
      <c r="H155" s="32">
        <f t="shared" si="79"/>
        <v>-3.1746031746031744E-2</v>
      </c>
      <c r="I155" s="101">
        <f>IF(ISNUMBER(G155), $B172 * H155, "")</f>
        <v>-4761.9047619047615</v>
      </c>
      <c r="J155" s="15">
        <v>121</v>
      </c>
      <c r="K155" s="32">
        <f t="shared" si="80"/>
        <v>-3.968253968253968E-2</v>
      </c>
      <c r="L155" s="18">
        <f>IF(ISNUMBER(J155), $B172 * K155, "")</f>
        <v>-5952.3809523809523</v>
      </c>
      <c r="M155" s="31">
        <v>120</v>
      </c>
      <c r="N155" s="32">
        <f t="shared" si="81"/>
        <v>-4.7619047619047616E-2</v>
      </c>
      <c r="O155" s="18">
        <f>IF(ISNUMBER(M155), $B172 * N155, "")</f>
        <v>-7142.8571428571422</v>
      </c>
      <c r="Q155" s="243"/>
      <c r="R155" s="243"/>
      <c r="S155" s="243"/>
    </row>
    <row r="156" spans="1:19" ht="17.25" thickBot="1">
      <c r="A156" s="127" t="s">
        <v>237</v>
      </c>
      <c r="B156" s="128">
        <v>149</v>
      </c>
      <c r="C156" s="78">
        <v>0</v>
      </c>
      <c r="D156" s="20">
        <v>149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-2.6845637583892617E-2</v>
      </c>
      <c r="I156" s="105">
        <f>IF(ISNUMBER(G156), $B172 * H156, "")</f>
        <v>-4026.8456375838923</v>
      </c>
      <c r="J156" s="20">
        <v>146</v>
      </c>
      <c r="K156" s="21">
        <f t="shared" si="80"/>
        <v>-2.0134228187919462E-2</v>
      </c>
      <c r="L156" s="22">
        <f>IF(ISNUMBER(J156), $B172 * K156, "")</f>
        <v>-3020.1342281879192</v>
      </c>
      <c r="M156" s="30">
        <v>146</v>
      </c>
      <c r="N156" s="21">
        <f t="shared" si="81"/>
        <v>-2.0134228187919462E-2</v>
      </c>
      <c r="O156" s="22">
        <f>IF(ISNUMBER(M156), $B172 * N156, "")</f>
        <v>-3020.1342281879192</v>
      </c>
      <c r="Q156" s="243"/>
      <c r="R156" s="243"/>
      <c r="S156" s="243"/>
    </row>
    <row r="157" spans="1:19" ht="17.25" thickBot="1">
      <c r="A157" s="125" t="s">
        <v>191</v>
      </c>
      <c r="B157" s="129">
        <v>135</v>
      </c>
      <c r="C157" s="80">
        <v>0</v>
      </c>
      <c r="D157" s="106">
        <v>134</v>
      </c>
      <c r="E157" s="107">
        <f>IF(ISNUMBER(D157), (D157 - $B157) / $B157, "")</f>
        <v>-7.4074074074074077E-3</v>
      </c>
      <c r="F157" s="108">
        <f>IF(ISNUMBER(D157), $B172 * E157, "")</f>
        <v>-1111.1111111111111</v>
      </c>
      <c r="G157" s="109">
        <v>132</v>
      </c>
      <c r="H157" s="107">
        <f>IF(ISNUMBER(G157), (G157 - $B157) / $B157, "")</f>
        <v>-2.2222222222222223E-2</v>
      </c>
      <c r="I157" s="110">
        <f>IF(ISNUMBER(G157), $B172 * H157, "")</f>
        <v>-3333.3333333333335</v>
      </c>
      <c r="J157" s="106">
        <v>132</v>
      </c>
      <c r="K157" s="107">
        <f>IF(ISNUMBER(J157), (J157 - $B157) / $B157, "")</f>
        <v>-2.2222222222222223E-2</v>
      </c>
      <c r="L157" s="108">
        <f>IF(ISNUMBER(J157), $B172 * K157, "")</f>
        <v>-3333.3333333333335</v>
      </c>
      <c r="M157" s="109">
        <v>133</v>
      </c>
      <c r="N157" s="107">
        <f>IF(ISNUMBER(M157), (M157 - $B157) / $B157, "")</f>
        <v>-1.4814814814814815E-2</v>
      </c>
      <c r="O157" s="108">
        <f>IF(ISNUMBER(M157), $B172 * N157, "")</f>
        <v>-2222.2222222222222</v>
      </c>
      <c r="Q157" s="243"/>
      <c r="R157" s="243"/>
      <c r="S157" s="243"/>
    </row>
    <row r="158" spans="1:19" ht="17.25" thickBot="1">
      <c r="A158" s="125" t="s">
        <v>233</v>
      </c>
      <c r="B158" s="126">
        <v>719</v>
      </c>
      <c r="C158" s="77">
        <v>-4.1551247000000003E-3</v>
      </c>
      <c r="D158" s="15">
        <v>715</v>
      </c>
      <c r="E158" s="32">
        <f t="shared" ref="E158:E161" si="82">IF(ISNUMBER(D158), (D158 - $B158) / $B158, "")</f>
        <v>-5.5632823365785811E-3</v>
      </c>
      <c r="F158" s="18">
        <f>IF(ISNUMBER(D158), $B172 * E158, "")</f>
        <v>-834.49235048678713</v>
      </c>
      <c r="G158" s="31">
        <v>704</v>
      </c>
      <c r="H158" s="32">
        <f t="shared" ref="H158:H161" si="83">IF(ISNUMBER(G158), (G158 - $B158) / $B158, "")</f>
        <v>-2.0862308762169681E-2</v>
      </c>
      <c r="I158" s="101">
        <f>IF(ISNUMBER(G158), $B172 * H158, "")</f>
        <v>-3129.3463143254521</v>
      </c>
      <c r="J158" s="15">
        <v>708</v>
      </c>
      <c r="K158" s="32">
        <f t="shared" ref="K158:K161" si="84">IF(ISNUMBER(J158), (J158 - $B158) / $B158, "")</f>
        <v>-1.5299026425591099E-2</v>
      </c>
      <c r="L158" s="18">
        <f>IF(ISNUMBER(J158), $B172 * K158, "")</f>
        <v>-2294.8539638386646</v>
      </c>
      <c r="M158" s="31">
        <v>707</v>
      </c>
      <c r="N158" s="32">
        <f t="shared" ref="N158:N161" si="85">IF(ISNUMBER(M158), (M158 - $B158) / $B158, "")</f>
        <v>-1.6689847009735744E-2</v>
      </c>
      <c r="O158" s="18">
        <f>IF(ISNUMBER(M158), $B172 * N158, "")</f>
        <v>-2503.4770514603615</v>
      </c>
      <c r="Q158" s="243"/>
      <c r="R158" s="243"/>
      <c r="S158" s="243"/>
    </row>
    <row r="159" spans="1:19" ht="17.25" thickBot="1">
      <c r="A159" s="125" t="s">
        <v>239</v>
      </c>
      <c r="B159" s="126">
        <v>642</v>
      </c>
      <c r="C159" s="77">
        <v>-4.6511627999999998E-3</v>
      </c>
      <c r="D159" s="15">
        <v>638</v>
      </c>
      <c r="E159" s="32">
        <f t="shared" si="82"/>
        <v>-6.2305295950155761E-3</v>
      </c>
      <c r="F159" s="18">
        <f>IF(ISNUMBER(D159), $B172 * E159, "")</f>
        <v>-934.57943925233644</v>
      </c>
      <c r="G159" s="31">
        <v>625</v>
      </c>
      <c r="H159" s="32">
        <f t="shared" si="83"/>
        <v>-2.6479750778816199E-2</v>
      </c>
      <c r="I159" s="101">
        <f>IF(ISNUMBER(G159), $B172 * H159, "")</f>
        <v>-3971.9626168224299</v>
      </c>
      <c r="J159" s="15">
        <v>626</v>
      </c>
      <c r="K159" s="32">
        <f t="shared" si="84"/>
        <v>-2.4922118380062305E-2</v>
      </c>
      <c r="L159" s="18">
        <f>IF(ISNUMBER(J159), $B172 * K159, "")</f>
        <v>-3738.3177570093458</v>
      </c>
      <c r="M159" s="31">
        <v>626</v>
      </c>
      <c r="N159" s="32">
        <f t="shared" si="85"/>
        <v>-2.4922118380062305E-2</v>
      </c>
      <c r="O159" s="18">
        <f>IF(ISNUMBER(M159), $B172 * N159, "")</f>
        <v>-3738.3177570093458</v>
      </c>
      <c r="Q159" s="243"/>
      <c r="R159" s="243"/>
      <c r="S159" s="243"/>
    </row>
    <row r="160" spans="1:19" ht="17.25" thickBot="1">
      <c r="A160" s="125" t="s">
        <v>203</v>
      </c>
      <c r="B160" s="126">
        <v>803</v>
      </c>
      <c r="C160" s="77">
        <v>-4.9566295000000003E-3</v>
      </c>
      <c r="D160" s="15">
        <v>799</v>
      </c>
      <c r="E160" s="32">
        <f t="shared" si="82"/>
        <v>-4.9813200498132005E-3</v>
      </c>
      <c r="F160" s="18">
        <f>IF(ISNUMBER(D160), $B172 * E160, "")</f>
        <v>-747.19800747198008</v>
      </c>
      <c r="G160" s="31">
        <v>790</v>
      </c>
      <c r="H160" s="32">
        <f t="shared" si="83"/>
        <v>-1.61892901618929E-2</v>
      </c>
      <c r="I160" s="101">
        <f>IF(ISNUMBER(G160), $B172 * H160, "")</f>
        <v>-2428.3935242839352</v>
      </c>
      <c r="J160" s="15">
        <v>786</v>
      </c>
      <c r="K160" s="32">
        <f t="shared" si="84"/>
        <v>-2.1170610211706103E-2</v>
      </c>
      <c r="L160" s="18">
        <f>IF(ISNUMBER(J160), $B172 * K160, "")</f>
        <v>-3175.5915317559156</v>
      </c>
      <c r="M160" s="31">
        <v>788</v>
      </c>
      <c r="N160" s="32">
        <f t="shared" si="85"/>
        <v>-1.86799501867995E-2</v>
      </c>
      <c r="O160" s="18">
        <f>IF(ISNUMBER(M160), $B172 * N160, "")</f>
        <v>-2801.992528019925</v>
      </c>
      <c r="Q160" s="33"/>
      <c r="R160" s="33"/>
    </row>
    <row r="161" spans="1:19" ht="17.25" thickBot="1">
      <c r="A161" s="130" t="s">
        <v>163</v>
      </c>
      <c r="B161" s="131">
        <v>388</v>
      </c>
      <c r="C161" s="79">
        <v>-5.1282050999999999E-3</v>
      </c>
      <c r="D161" s="24">
        <v>408</v>
      </c>
      <c r="E161" s="25">
        <f t="shared" si="82"/>
        <v>5.1546391752577317E-2</v>
      </c>
      <c r="F161" s="104">
        <f>IF(ISNUMBER(D161), $B172 * E161, "")</f>
        <v>7731.9587628865975</v>
      </c>
      <c r="G161" s="102">
        <v>406</v>
      </c>
      <c r="H161" s="25">
        <f t="shared" si="83"/>
        <v>4.6391752577319589E-2</v>
      </c>
      <c r="I161" s="103">
        <f>IF(ISNUMBER(G161), $B172 * H161, "")</f>
        <v>6958.7628865979386</v>
      </c>
      <c r="J161" s="24">
        <v>413</v>
      </c>
      <c r="K161" s="25">
        <f t="shared" si="84"/>
        <v>6.4432989690721643E-2</v>
      </c>
      <c r="L161" s="104">
        <f>IF(ISNUMBER(J161), $B172 * K161, "")</f>
        <v>9664.9484536082473</v>
      </c>
      <c r="M161" s="102">
        <v>412</v>
      </c>
      <c r="N161" s="25">
        <f t="shared" si="85"/>
        <v>6.1855670103092786E-2</v>
      </c>
      <c r="O161" s="104">
        <f>IF(ISNUMBER(M161), $B172 * N161, "")</f>
        <v>9278.350515463917</v>
      </c>
      <c r="Q161" s="252"/>
      <c r="R161" s="253"/>
      <c r="S161" s="254"/>
    </row>
    <row r="162" spans="1:19">
      <c r="A162" s="123" t="s">
        <v>189</v>
      </c>
      <c r="B162" s="124">
        <v>361</v>
      </c>
      <c r="C162" s="76">
        <v>-5.5096418999999999E-3</v>
      </c>
      <c r="D162" s="13">
        <v>357</v>
      </c>
      <c r="E162" s="14">
        <f>IF(ISNUMBER(D162), (D162 - $B162) / $B162, "")</f>
        <v>-1.1080332409972299E-2</v>
      </c>
      <c r="F162" s="16">
        <f>IF(ISNUMBER(D162), $B172 * E162, "")</f>
        <v>-1662.0498614958449</v>
      </c>
      <c r="G162" s="29">
        <v>351</v>
      </c>
      <c r="H162" s="14">
        <f>IF(ISNUMBER(G162), (G162 - $B162) / $B162, "")</f>
        <v>-2.7700831024930747E-2</v>
      </c>
      <c r="I162" s="100">
        <f>IF(ISNUMBER(G162), $B172 * H162, "")</f>
        <v>-4155.1246537396119</v>
      </c>
      <c r="J162" s="13">
        <v>353</v>
      </c>
      <c r="K162" s="14">
        <f>IF(ISNUMBER(J162), (J162 - $B162) / $B162, "")</f>
        <v>-2.2160664819944598E-2</v>
      </c>
      <c r="L162" s="16">
        <f>IF(ISNUMBER(J162), $B172 * K162, "")</f>
        <v>-3324.0997229916898</v>
      </c>
      <c r="M162" s="29">
        <v>353</v>
      </c>
      <c r="N162" s="14">
        <f>IF(ISNUMBER(M162), (M162 - $B162) / $B162, "")</f>
        <v>-2.2160664819944598E-2</v>
      </c>
      <c r="O162" s="16">
        <f>IF(ISNUMBER(M162), $B172 * N162, "")</f>
        <v>-3324.0997229916898</v>
      </c>
      <c r="Q162" s="255"/>
      <c r="R162" s="256"/>
      <c r="S162" s="257"/>
    </row>
    <row r="163" spans="1:19" ht="17.25" thickBot="1">
      <c r="A163" s="125" t="s">
        <v>161</v>
      </c>
      <c r="B163" s="126">
        <v>662</v>
      </c>
      <c r="C163" s="77">
        <v>-7.4962518999999997E-3</v>
      </c>
      <c r="D163" s="15">
        <v>661</v>
      </c>
      <c r="E163" s="32">
        <f t="shared" ref="E163:E166" si="86">IF(ISNUMBER(D163), (D163 - $B163) / $B163, "")</f>
        <v>-1.5105740181268882E-3</v>
      </c>
      <c r="F163" s="18">
        <f>IF(ISNUMBER(D163), $B172 * E163, "")</f>
        <v>-226.58610271903322</v>
      </c>
      <c r="G163" s="31">
        <v>651</v>
      </c>
      <c r="H163" s="32">
        <f t="shared" ref="H163:H166" si="87">IF(ISNUMBER(G163), (G163 - $B163) / $B163, "")</f>
        <v>-1.6616314199395771E-2</v>
      </c>
      <c r="I163" s="101">
        <f>IF(ISNUMBER(G163), $B172 * H163, "")</f>
        <v>-2492.4471299093657</v>
      </c>
      <c r="J163" s="15">
        <v>650</v>
      </c>
      <c r="K163" s="32">
        <f t="shared" ref="K163:K166" si="88">IF(ISNUMBER(J163), (J163 - $B163) / $B163, "")</f>
        <v>-1.812688821752266E-2</v>
      </c>
      <c r="L163" s="18">
        <f>IF(ISNUMBER(J163), $B172 * K163, "")</f>
        <v>-2719.0332326283992</v>
      </c>
      <c r="M163" s="31">
        <v>653</v>
      </c>
      <c r="N163" s="32">
        <f t="shared" ref="N163:N166" si="89">IF(ISNUMBER(M163), (M163 - $B163) / $B163, "")</f>
        <v>-1.3595166163141994E-2</v>
      </c>
      <c r="O163" s="18">
        <f>IF(ISNUMBER(M163), $B172 * N163, "")</f>
        <v>-2039.2749244712991</v>
      </c>
      <c r="Q163" s="258"/>
      <c r="R163" s="259"/>
      <c r="S163" s="260"/>
    </row>
    <row r="164" spans="1:19" ht="17.25" thickBot="1">
      <c r="A164" s="125" t="s">
        <v>235</v>
      </c>
      <c r="B164" s="126">
        <v>131</v>
      </c>
      <c r="C164" s="77">
        <v>-7.5757576E-3</v>
      </c>
      <c r="D164" s="15">
        <v>130</v>
      </c>
      <c r="E164" s="32">
        <f t="shared" si="86"/>
        <v>-7.6335877862595417E-3</v>
      </c>
      <c r="F164" s="18">
        <f>IF(ISNUMBER(D164), $B172 * E164, "")</f>
        <v>-1145.0381679389313</v>
      </c>
      <c r="G164" s="31">
        <v>125</v>
      </c>
      <c r="H164" s="32">
        <f t="shared" si="87"/>
        <v>-4.5801526717557252E-2</v>
      </c>
      <c r="I164" s="101">
        <f>IF(ISNUMBER(G164), $B172 * H164, "")</f>
        <v>-6870.2290076335876</v>
      </c>
      <c r="J164" s="15">
        <v>127</v>
      </c>
      <c r="K164" s="32">
        <f t="shared" si="88"/>
        <v>-3.0534351145038167E-2</v>
      </c>
      <c r="L164" s="18">
        <f>IF(ISNUMBER(J164), $B172 * K164, "")</f>
        <v>-4580.1526717557254</v>
      </c>
      <c r="M164" s="31">
        <v>126</v>
      </c>
      <c r="N164" s="32">
        <f t="shared" si="89"/>
        <v>-3.8167938931297711E-2</v>
      </c>
      <c r="O164" s="18">
        <f>IF(ISNUMBER(M164), $B172 * N164, "")</f>
        <v>-5725.1908396946565</v>
      </c>
      <c r="Q164" s="243"/>
      <c r="R164" s="243"/>
      <c r="S164" s="243"/>
    </row>
    <row r="165" spans="1:19" ht="17.25" thickBot="1">
      <c r="A165" s="125" t="s">
        <v>219</v>
      </c>
      <c r="B165" s="126">
        <v>213</v>
      </c>
      <c r="C165" s="77">
        <v>-9.3023255999999995E-3</v>
      </c>
      <c r="D165" s="15">
        <v>221</v>
      </c>
      <c r="E165" s="32">
        <f t="shared" si="86"/>
        <v>3.7558685446009391E-2</v>
      </c>
      <c r="F165" s="18">
        <f>IF(ISNUMBER(D165), $B172 * E165, "")</f>
        <v>5633.8028169014087</v>
      </c>
      <c r="G165" s="31">
        <v>215</v>
      </c>
      <c r="H165" s="32">
        <f t="shared" si="87"/>
        <v>9.3896713615023476E-3</v>
      </c>
      <c r="I165" s="101">
        <f>IF(ISNUMBER(G165), $B172 * H165, "")</f>
        <v>1408.4507042253522</v>
      </c>
      <c r="J165" s="15">
        <v>220</v>
      </c>
      <c r="K165" s="32">
        <f t="shared" si="88"/>
        <v>3.2863849765258218E-2</v>
      </c>
      <c r="L165" s="18">
        <f>IF(ISNUMBER(J165), $B172 * K165, "")</f>
        <v>4929.5774647887329</v>
      </c>
      <c r="M165" s="31">
        <v>222</v>
      </c>
      <c r="N165" s="32">
        <f t="shared" si="89"/>
        <v>4.2253521126760563E-2</v>
      </c>
      <c r="O165" s="18">
        <f>IF(ISNUMBER(M165), $B172 * N165, "")</f>
        <v>6338.0281690140846</v>
      </c>
      <c r="Q165" s="238"/>
      <c r="R165" s="238"/>
      <c r="S165" s="238"/>
    </row>
    <row r="166" spans="1:19" ht="17.25" thickBot="1">
      <c r="A166" s="127" t="s">
        <v>247</v>
      </c>
      <c r="B166" s="128">
        <v>102</v>
      </c>
      <c r="C166" s="78">
        <v>-9.7087379000000001E-3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98.7</v>
      </c>
      <c r="H166" s="21">
        <f t="shared" si="87"/>
        <v>-3.2352941176470564E-2</v>
      </c>
      <c r="I166" s="105">
        <f>IF(ISNUMBER(G166), $B172 * H166, "")</f>
        <v>-4852.9411764705847</v>
      </c>
      <c r="J166" s="20">
        <v>99.4</v>
      </c>
      <c r="K166" s="21">
        <f t="shared" si="88"/>
        <v>-2.5490196078431317E-2</v>
      </c>
      <c r="L166" s="22">
        <f>IF(ISNUMBER(J166), $B172 * K166, "")</f>
        <v>-3823.5294117646977</v>
      </c>
      <c r="M166" s="30">
        <v>99.4</v>
      </c>
      <c r="N166" s="21">
        <f t="shared" si="89"/>
        <v>-2.5490196078431317E-2</v>
      </c>
      <c r="O166" s="22">
        <f>IF(ISNUMBER(M166), $B172 * N166, "")</f>
        <v>-3823.5294117646977</v>
      </c>
      <c r="Q166" s="238"/>
      <c r="R166" s="238"/>
      <c r="S166" s="238"/>
    </row>
    <row r="167" spans="1:19" ht="17.25" thickBot="1">
      <c r="A167" s="125" t="s">
        <v>197</v>
      </c>
      <c r="B167" s="129">
        <v>204</v>
      </c>
      <c r="C167" s="80">
        <v>-1.44927536E-2</v>
      </c>
      <c r="D167" s="106">
        <v>202</v>
      </c>
      <c r="E167" s="107">
        <f>IF(ISNUMBER(D167), (D167 - $B167) / $B167, "")</f>
        <v>-9.8039215686274508E-3</v>
      </c>
      <c r="F167" s="108">
        <f>IF(ISNUMBER(D167), $B172 * E167, "")</f>
        <v>-1470.5882352941176</v>
      </c>
      <c r="G167" s="109">
        <v>200</v>
      </c>
      <c r="H167" s="107">
        <f>IF(ISNUMBER(G167), (G167 - $B167) / $B167, "")</f>
        <v>-1.9607843137254902E-2</v>
      </c>
      <c r="I167" s="110">
        <f>IF(ISNUMBER(G167), $B172 * H167, "")</f>
        <v>-2941.1764705882351</v>
      </c>
      <c r="J167" s="106">
        <v>201</v>
      </c>
      <c r="K167" s="107">
        <f>IF(ISNUMBER(J167), (J167 - $B167) / $B167, "")</f>
        <v>-1.4705882352941176E-2</v>
      </c>
      <c r="L167" s="108">
        <f>IF(ISNUMBER(J167), $B172 * K167, "")</f>
        <v>-2205.8823529411766</v>
      </c>
      <c r="M167" s="109">
        <v>200</v>
      </c>
      <c r="N167" s="107">
        <f>IF(ISNUMBER(M167), (M167 - $B167) / $B167, "")</f>
        <v>-1.9607843137254902E-2</v>
      </c>
      <c r="O167" s="108">
        <f>IF(ISNUMBER(M167), $B172 * N167, "")</f>
        <v>-2941.1764705882351</v>
      </c>
      <c r="Q167" s="243"/>
      <c r="R167" s="243"/>
      <c r="S167" s="243"/>
    </row>
    <row r="168" spans="1:19" ht="17.25" thickBot="1">
      <c r="A168" s="125" t="s">
        <v>135</v>
      </c>
      <c r="B168" s="126">
        <v>417</v>
      </c>
      <c r="C168" s="77">
        <v>-1.88235294E-2</v>
      </c>
      <c r="D168" s="15">
        <v>417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408</v>
      </c>
      <c r="H168" s="32">
        <f t="shared" ref="H168:H171" si="91">IF(ISNUMBER(G168), (G168 - $B168) / $B168, "")</f>
        <v>-2.1582733812949641E-2</v>
      </c>
      <c r="I168" s="101">
        <f>IF(ISNUMBER(G168), $B172 * H168, "")</f>
        <v>-3237.4100719424464</v>
      </c>
      <c r="J168" s="15">
        <v>412</v>
      </c>
      <c r="K168" s="32">
        <f t="shared" ref="K168:K171" si="92">IF(ISNUMBER(J168), (J168 - $B168) / $B168, "")</f>
        <v>-1.1990407673860911E-2</v>
      </c>
      <c r="L168" s="18">
        <f>IF(ISNUMBER(J168), $B172 * K168, "")</f>
        <v>-1798.5611510791366</v>
      </c>
      <c r="M168" s="31">
        <v>409</v>
      </c>
      <c r="N168" s="32">
        <f t="shared" ref="N168:N171" si="93">IF(ISNUMBER(M168), (M168 - $B168) / $B168, "")</f>
        <v>-1.9184652278177457E-2</v>
      </c>
      <c r="O168" s="18">
        <f>IF(ISNUMBER(M168), $B172 * N168, "")</f>
        <v>-2877.6978417266187</v>
      </c>
      <c r="Q168" s="243"/>
      <c r="R168" s="243"/>
      <c r="S168" s="243"/>
    </row>
    <row r="169" spans="1:19" ht="17.25" thickBot="1">
      <c r="A169" s="125" t="s">
        <v>171</v>
      </c>
      <c r="B169" s="126">
        <v>449</v>
      </c>
      <c r="C169" s="77">
        <v>-2.1786492399999999E-2</v>
      </c>
      <c r="D169" s="15">
        <v>452</v>
      </c>
      <c r="E169" s="32">
        <f t="shared" si="90"/>
        <v>6.6815144766146995E-3</v>
      </c>
      <c r="F169" s="18">
        <f>IF(ISNUMBER(D169), $B172 * E169, "")</f>
        <v>1002.2271714922049</v>
      </c>
      <c r="G169" s="31">
        <v>439</v>
      </c>
      <c r="H169" s="32">
        <f t="shared" si="91"/>
        <v>-2.2271714922048998E-2</v>
      </c>
      <c r="I169" s="101">
        <f>IF(ISNUMBER(G169), $B172 * H169, "")</f>
        <v>-3340.7572383073498</v>
      </c>
      <c r="J169" s="15">
        <v>439</v>
      </c>
      <c r="K169" s="32">
        <f t="shared" si="92"/>
        <v>-2.2271714922048998E-2</v>
      </c>
      <c r="L169" s="18">
        <f>IF(ISNUMBER(J169), $B172 * K169, "")</f>
        <v>-3340.7572383073498</v>
      </c>
      <c r="M169" s="31">
        <v>441</v>
      </c>
      <c r="N169" s="32">
        <f t="shared" si="93"/>
        <v>-1.7817371937639197E-2</v>
      </c>
      <c r="O169" s="18">
        <f>IF(ISNUMBER(M169), $B172 * N169, "")</f>
        <v>-2672.6057906458796</v>
      </c>
      <c r="Q169" s="243"/>
      <c r="R169" s="243"/>
      <c r="S169" s="243"/>
    </row>
    <row r="170" spans="1:19">
      <c r="A170" s="125" t="s">
        <v>159</v>
      </c>
      <c r="B170" s="126">
        <v>115</v>
      </c>
      <c r="C170" s="77">
        <v>-2.54237288E-2</v>
      </c>
      <c r="D170" s="15">
        <v>114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112</v>
      </c>
      <c r="H170" s="32">
        <f t="shared" si="91"/>
        <v>-2.6086956521739129E-2</v>
      </c>
      <c r="I170" s="101">
        <f>IF(ISNUMBER(G170), $B172 * H170, "")</f>
        <v>-3913.0434782608695</v>
      </c>
      <c r="J170" s="15">
        <v>112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111</v>
      </c>
      <c r="N170" s="32">
        <f t="shared" si="93"/>
        <v>-3.4782608695652174E-2</v>
      </c>
      <c r="O170" s="18">
        <f>IF(ISNUMBER(M170), $B172 * N170, "")</f>
        <v>-5217.391304347826</v>
      </c>
      <c r="Q170" s="265"/>
      <c r="R170" s="266"/>
      <c r="S170" s="267"/>
    </row>
    <row r="171" spans="1:19" ht="17.25" thickBot="1">
      <c r="A171" s="130" t="s">
        <v>107</v>
      </c>
      <c r="B171" s="131">
        <v>188</v>
      </c>
      <c r="C171" s="79">
        <v>-2.59067358E-2</v>
      </c>
      <c r="D171" s="24">
        <v>186</v>
      </c>
      <c r="E171" s="25">
        <f t="shared" si="90"/>
        <v>-1.0638297872340425E-2</v>
      </c>
      <c r="F171" s="104">
        <f>IF(ISNUMBER(D171), $B172 * E171, "")</f>
        <v>-1595.7446808510638</v>
      </c>
      <c r="G171" s="102">
        <v>184</v>
      </c>
      <c r="H171" s="25">
        <f t="shared" si="91"/>
        <v>-2.1276595744680851E-2</v>
      </c>
      <c r="I171" s="103">
        <f>IF(ISNUMBER(G171), $B172 * H171, "")</f>
        <v>-3191.4893617021276</v>
      </c>
      <c r="J171" s="24">
        <v>184</v>
      </c>
      <c r="K171" s="25">
        <f t="shared" si="92"/>
        <v>-2.1276595744680851E-2</v>
      </c>
      <c r="L171" s="104">
        <f>IF(ISNUMBER(J171), $B172 * K171, "")</f>
        <v>-3191.4893617021276</v>
      </c>
      <c r="M171" s="102">
        <v>185</v>
      </c>
      <c r="N171" s="25">
        <f t="shared" si="93"/>
        <v>-1.5957446808510637E-2</v>
      </c>
      <c r="O171" s="104">
        <f>IF(ISNUMBER(M171), $B172 * N171, "")</f>
        <v>-2393.6170212765956</v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-6.3256846585046651E-4</v>
      </c>
      <c r="F172" s="28">
        <f>SUM(F152:F171)</f>
        <v>-1897.7053975514011</v>
      </c>
      <c r="G172" s="26" t="s">
        <v>268</v>
      </c>
      <c r="H172" s="27">
        <f>IF(COUNT(H152:H171), SUM(H152:H171) / COUNT(H152:H171), 0)</f>
        <v>-2.145850318289404E-2</v>
      </c>
      <c r="I172" s="28">
        <f>SUM(I152:I171)</f>
        <v>-64375.50954868213</v>
      </c>
      <c r="J172" s="26" t="s">
        <v>268</v>
      </c>
      <c r="K172" s="27">
        <f>IF(COUNT(K152:K171), SUM(K152:K171) / COUNT(K152:K171), 0)</f>
        <v>-1.6172838664647939E-2</v>
      </c>
      <c r="L172" s="28">
        <f>SUM(L152:L171)</f>
        <v>-48518.515993943816</v>
      </c>
      <c r="M172" s="26" t="s">
        <v>268</v>
      </c>
      <c r="N172" s="27">
        <f>IF(COUNT(N152:N171), SUM(N152:N171) / COUNT(N152:N171), 0)</f>
        <v>-1.7394770214348078E-2</v>
      </c>
      <c r="O172" s="28">
        <f>SUM(O152:O171)</f>
        <v>-52184.310643044228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209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2021-11-12(금) 오전 00:00</v>
      </c>
      <c r="C177" s="281"/>
      <c r="D177" s="240" t="str">
        <f>TEXT($G$1, "[$-ko-KR]yyyy-mm-dd(ddd) ") &amp; "오후 14:00"</f>
        <v>2021-11-12(금) 오후 14:00</v>
      </c>
      <c r="E177" s="241"/>
      <c r="F177" s="242"/>
      <c r="G177" s="240" t="str">
        <f>TEXT($G$1, "[$-ko-KR]yyyy-mm-dd(ddd) ") &amp; "오후 19:00"</f>
        <v>2021-11-12(금) 오후 19:00</v>
      </c>
      <c r="H177" s="241"/>
      <c r="I177" s="242"/>
      <c r="J177" s="240" t="str">
        <f>TEXT($G$1, "[$-ko-KR]yyyy-mm-dd(ddd) ") &amp; "오후 21:00"</f>
        <v>2021-11-12(금) 오후 21:00</v>
      </c>
      <c r="K177" s="241"/>
      <c r="L177" s="242"/>
      <c r="M177" s="240" t="str">
        <f>TEXT($G$1+1, "[$-ko-KR]yyyy-mm-dd(ddd) ") &amp; "오전 00:00"</f>
        <v>2021-11-13(토)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0" t="s">
        <v>57</v>
      </c>
      <c r="H178" s="211" t="s">
        <v>265</v>
      </c>
      <c r="I178" s="21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175</v>
      </c>
      <c r="B179" s="124">
        <v>20.9</v>
      </c>
      <c r="C179" s="76">
        <v>-9.478673E-3</v>
      </c>
      <c r="D179" s="13">
        <v>20.8</v>
      </c>
      <c r="E179" s="14">
        <f>IF(ISNUMBER(D179), (D179 - $B179) / $B179, "")</f>
        <v>-4.7846889952152093E-3</v>
      </c>
      <c r="F179" s="16">
        <f>IF(ISNUMBER(D179), $B199 * E179, "")</f>
        <v>-717.70334928228135</v>
      </c>
      <c r="G179" s="29">
        <v>20.3</v>
      </c>
      <c r="H179" s="14">
        <f>IF(ISNUMBER(G179), (G179 - $B179) / $B179, "")</f>
        <v>-2.8708133971291766E-2</v>
      </c>
      <c r="I179" s="100">
        <f>IF(ISNUMBER(G179), $B199 * H179, "")</f>
        <v>-4306.220095693765</v>
      </c>
      <c r="J179" s="13">
        <v>20.3</v>
      </c>
      <c r="K179" s="14">
        <f>IF(ISNUMBER(J179), (J179 - $B179) / $B179, "")</f>
        <v>-2.8708133971291766E-2</v>
      </c>
      <c r="L179" s="16">
        <f>IF(ISNUMBER(J179), $B199 * K179, "")</f>
        <v>-4306.220095693765</v>
      </c>
      <c r="M179" s="29">
        <v>20.5</v>
      </c>
      <c r="N179" s="14">
        <f>IF(ISNUMBER(M179), (M179 - $B179) / $B179, "")</f>
        <v>-1.9138755980861177E-2</v>
      </c>
      <c r="O179" s="16">
        <f>IF(ISNUMBER(M179), $B199 * N179, "")</f>
        <v>-2870.8133971291768</v>
      </c>
      <c r="Q179" s="238"/>
      <c r="R179" s="238"/>
      <c r="S179" s="238"/>
    </row>
    <row r="180" spans="1:19" ht="17.25" thickBot="1">
      <c r="A180" s="125" t="s">
        <v>247</v>
      </c>
      <c r="B180" s="126">
        <v>102</v>
      </c>
      <c r="C180" s="77">
        <v>-9.7087379000000001E-3</v>
      </c>
      <c r="D180" s="15">
        <v>102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98.7</v>
      </c>
      <c r="H180" s="32">
        <f t="shared" ref="H180:H183" si="95">IF(ISNUMBER(G180), (G180 - $B180) / $B180, "")</f>
        <v>-3.2352941176470564E-2</v>
      </c>
      <c r="I180" s="101">
        <f>IF(ISNUMBER(G180), $B199 * H180, "")</f>
        <v>-4852.9411764705847</v>
      </c>
      <c r="J180" s="15">
        <v>99.4</v>
      </c>
      <c r="K180" s="32">
        <f t="shared" ref="K180:K183" si="96">IF(ISNUMBER(J180), (J180 - $B180) / $B180, "")</f>
        <v>-2.5490196078431317E-2</v>
      </c>
      <c r="L180" s="18">
        <f>IF(ISNUMBER(J180), $B199 * K180, "")</f>
        <v>-3823.5294117646977</v>
      </c>
      <c r="M180" s="31">
        <v>99.4</v>
      </c>
      <c r="N180" s="32">
        <f t="shared" ref="N180:N183" si="97">IF(ISNUMBER(M180), (M180 - $B180) / $B180, "")</f>
        <v>-2.5490196078431317E-2</v>
      </c>
      <c r="O180" s="18">
        <f>IF(ISNUMBER(M180), $B199 * N180, "")</f>
        <v>-3823.5294117646977</v>
      </c>
      <c r="Q180" s="238"/>
      <c r="R180" s="238"/>
      <c r="S180" s="238"/>
    </row>
    <row r="181" spans="1:19" ht="17.25" thickBot="1">
      <c r="A181" s="125" t="s">
        <v>109</v>
      </c>
      <c r="B181" s="126">
        <v>8905</v>
      </c>
      <c r="C181" s="77">
        <v>-1.0555555600000001E-2</v>
      </c>
      <c r="D181" s="15">
        <v>8850</v>
      </c>
      <c r="E181" s="32">
        <f t="shared" si="94"/>
        <v>-6.1763054463784394E-3</v>
      </c>
      <c r="F181" s="18">
        <f>IF(ISNUMBER(D181), $B199 * E181, "")</f>
        <v>-926.44581695676595</v>
      </c>
      <c r="G181" s="31">
        <v>8585</v>
      </c>
      <c r="H181" s="32">
        <f t="shared" si="95"/>
        <v>-3.5934868051656375E-2</v>
      </c>
      <c r="I181" s="101">
        <f>IF(ISNUMBER(G181), $B199 * H181, "")</f>
        <v>-5390.2302077484565</v>
      </c>
      <c r="J181" s="15">
        <v>8665</v>
      </c>
      <c r="K181" s="32">
        <f t="shared" si="96"/>
        <v>-2.695115103874228E-2</v>
      </c>
      <c r="L181" s="18">
        <f>IF(ISNUMBER(J181), $B199 * K181, "")</f>
        <v>-4042.6726558113419</v>
      </c>
      <c r="M181" s="31">
        <v>8640</v>
      </c>
      <c r="N181" s="32">
        <f t="shared" si="97"/>
        <v>-2.9758562605277934E-2</v>
      </c>
      <c r="O181" s="18">
        <f>IF(ISNUMBER(M181), $B199 * N181, "")</f>
        <v>-4463.7843907916904</v>
      </c>
      <c r="Q181" s="243"/>
      <c r="R181" s="243"/>
      <c r="S181" s="243"/>
    </row>
    <row r="182" spans="1:19" ht="17.25" thickBot="1">
      <c r="A182" s="125" t="s">
        <v>179</v>
      </c>
      <c r="B182" s="126">
        <v>63570</v>
      </c>
      <c r="C182" s="77">
        <v>-1.13530327E-2</v>
      </c>
      <c r="D182" s="15">
        <v>63200</v>
      </c>
      <c r="E182" s="32">
        <f t="shared" si="94"/>
        <v>-5.8203555136070477E-3</v>
      </c>
      <c r="F182" s="18">
        <f>IF(ISNUMBER(D182), $B199 * E182, "")</f>
        <v>-873.05332704105717</v>
      </c>
      <c r="G182" s="31">
        <v>62630</v>
      </c>
      <c r="H182" s="32">
        <f t="shared" si="95"/>
        <v>-1.4786849142677364E-2</v>
      </c>
      <c r="I182" s="101">
        <f>IF(ISNUMBER(G182), $B199 * H182, "")</f>
        <v>-2218.0273714016048</v>
      </c>
      <c r="J182" s="15">
        <v>62010</v>
      </c>
      <c r="K182" s="32">
        <f t="shared" si="96"/>
        <v>-2.4539877300613498E-2</v>
      </c>
      <c r="L182" s="18">
        <f>IF(ISNUMBER(J182), $B199 * K182, "")</f>
        <v>-3680.9815950920247</v>
      </c>
      <c r="M182" s="31">
        <v>62780</v>
      </c>
      <c r="N182" s="32">
        <f t="shared" si="97"/>
        <v>-1.2427245556079911E-2</v>
      </c>
      <c r="O182" s="18">
        <f>IF(ISNUMBER(M182), $B199 * N182, "")</f>
        <v>-1864.0868334119866</v>
      </c>
      <c r="Q182" s="243"/>
      <c r="R182" s="243"/>
      <c r="S182" s="243"/>
    </row>
    <row r="183" spans="1:19" ht="17.25" thickBot="1">
      <c r="A183" s="127" t="s">
        <v>101</v>
      </c>
      <c r="B183" s="128">
        <v>1295</v>
      </c>
      <c r="C183" s="78">
        <v>-1.14503817E-2</v>
      </c>
      <c r="D183" s="20">
        <v>1290</v>
      </c>
      <c r="E183" s="21">
        <f t="shared" si="94"/>
        <v>-3.8610038610038611E-3</v>
      </c>
      <c r="F183" s="22">
        <f>IF(ISNUMBER(D183), $B199 * E183, "")</f>
        <v>-579.15057915057912</v>
      </c>
      <c r="G183" s="30">
        <v>1240</v>
      </c>
      <c r="H183" s="21">
        <f t="shared" si="95"/>
        <v>-4.2471042471042469E-2</v>
      </c>
      <c r="I183" s="105">
        <f>IF(ISNUMBER(G183), $B199 * H183, "")</f>
        <v>-6370.6563706563702</v>
      </c>
      <c r="J183" s="20">
        <v>1250</v>
      </c>
      <c r="K183" s="21">
        <f t="shared" si="96"/>
        <v>-3.4749034749034749E-2</v>
      </c>
      <c r="L183" s="22">
        <f>IF(ISNUMBER(J183), $B199 * K183, "")</f>
        <v>-5212.3552123552126</v>
      </c>
      <c r="M183" s="30">
        <v>1245</v>
      </c>
      <c r="N183" s="21">
        <f t="shared" si="97"/>
        <v>-3.8610038610038609E-2</v>
      </c>
      <c r="O183" s="22">
        <f>IF(ISNUMBER(M183), $B199 * N183, "")</f>
        <v>-5791.5057915057914</v>
      </c>
      <c r="Q183" s="243"/>
      <c r="R183" s="243"/>
      <c r="S183" s="243"/>
    </row>
    <row r="184" spans="1:19" ht="17.25" thickBot="1">
      <c r="A184" s="125" t="s">
        <v>139</v>
      </c>
      <c r="B184" s="129">
        <v>10500</v>
      </c>
      <c r="C184" s="80">
        <v>-1.2229538999999999E-2</v>
      </c>
      <c r="D184" s="106">
        <v>10450</v>
      </c>
      <c r="E184" s="107">
        <f>IF(ISNUMBER(D184), (D184 - $B184) / $B184, "")</f>
        <v>-4.7619047619047623E-3</v>
      </c>
      <c r="F184" s="108">
        <f>IF(ISNUMBER(D184), $B199 * E184, "")</f>
        <v>-714.28571428571433</v>
      </c>
      <c r="G184" s="109">
        <v>10320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10340</v>
      </c>
      <c r="K184" s="107">
        <f>IF(ISNUMBER(J184), (J184 - $B184) / $B184, "")</f>
        <v>-1.5238095238095238E-2</v>
      </c>
      <c r="L184" s="108">
        <f>IF(ISNUMBER(J184), $B199 * K184, "")</f>
        <v>-2285.7142857142858</v>
      </c>
      <c r="M184" s="109">
        <v>10370</v>
      </c>
      <c r="N184" s="107">
        <f>IF(ISNUMBER(M184), (M184 - $B184) / $B184, "")</f>
        <v>-1.2380952380952381E-2</v>
      </c>
      <c r="O184" s="108">
        <f>IF(ISNUMBER(M184), $B199 * N184, "")</f>
        <v>-1857.1428571428571</v>
      </c>
      <c r="Q184" s="243"/>
      <c r="R184" s="243"/>
      <c r="S184" s="243"/>
    </row>
    <row r="185" spans="1:19" ht="17.25" thickBot="1">
      <c r="A185" s="125" t="s">
        <v>185</v>
      </c>
      <c r="B185" s="126">
        <v>15.4</v>
      </c>
      <c r="C185" s="77">
        <v>-1.2820512799999999E-2</v>
      </c>
      <c r="D185" s="15">
        <v>15.5</v>
      </c>
      <c r="E185" s="32">
        <f t="shared" ref="E185:E188" si="98">IF(ISNUMBER(D185), (D185 - $B185) / $B185, "")</f>
        <v>6.4935064935064705E-3</v>
      </c>
      <c r="F185" s="18">
        <f>IF(ISNUMBER(D185), $B199 * E185, "")</f>
        <v>974.02597402597053</v>
      </c>
      <c r="G185" s="31">
        <v>15.4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15.3</v>
      </c>
      <c r="K185" s="32">
        <f t="shared" ref="K185:K188" si="100">IF(ISNUMBER(J185), (J185 - $B185) / $B185, "")</f>
        <v>-6.4935064935064705E-3</v>
      </c>
      <c r="L185" s="18">
        <f>IF(ISNUMBER(J185), $B199 * K185, "")</f>
        <v>-974.02597402597053</v>
      </c>
      <c r="M185" s="31">
        <v>15.3</v>
      </c>
      <c r="N185" s="32">
        <f t="shared" ref="N185:N188" si="101">IF(ISNUMBER(M185), (M185 - $B185) / $B185, "")</f>
        <v>-6.4935064935064705E-3</v>
      </c>
      <c r="O185" s="18">
        <f>IF(ISNUMBER(M185), $B199 * N185, "")</f>
        <v>-974.02597402597053</v>
      </c>
      <c r="Q185" s="243"/>
      <c r="R185" s="243"/>
      <c r="S185" s="243"/>
    </row>
    <row r="186" spans="1:19" ht="17.25" thickBot="1">
      <c r="A186" s="125" t="s">
        <v>99</v>
      </c>
      <c r="B186" s="126">
        <v>69190</v>
      </c>
      <c r="C186" s="77">
        <v>-1.31222365E-2</v>
      </c>
      <c r="D186" s="15">
        <v>68700</v>
      </c>
      <c r="E186" s="32">
        <f t="shared" si="98"/>
        <v>-7.0819482584188465E-3</v>
      </c>
      <c r="F186" s="18">
        <f>IF(ISNUMBER(D186), $B199 * E186, "")</f>
        <v>-1062.2922387628269</v>
      </c>
      <c r="G186" s="31">
        <v>67250</v>
      </c>
      <c r="H186" s="32">
        <f t="shared" si="99"/>
        <v>-2.8038733921086863E-2</v>
      </c>
      <c r="I186" s="101">
        <f>IF(ISNUMBER(G186), $B199 * H186, "")</f>
        <v>-4205.8100881630298</v>
      </c>
      <c r="J186" s="15">
        <v>67290</v>
      </c>
      <c r="K186" s="32">
        <f t="shared" si="100"/>
        <v>-2.7460615695909813E-2</v>
      </c>
      <c r="L186" s="18">
        <f>IF(ISNUMBER(J186), $B199 * K186, "")</f>
        <v>-4119.0923543864719</v>
      </c>
      <c r="M186" s="31">
        <v>67070</v>
      </c>
      <c r="N186" s="32">
        <f t="shared" si="101"/>
        <v>-3.0640265934383581E-2</v>
      </c>
      <c r="O186" s="18">
        <f>IF(ISNUMBER(M186), $B199 * N186, "")</f>
        <v>-4596.0398901575372</v>
      </c>
      <c r="Q186" s="243"/>
      <c r="R186" s="243"/>
      <c r="S186" s="243"/>
    </row>
    <row r="187" spans="1:19" ht="17.25" thickBot="1">
      <c r="A187" s="125" t="s">
        <v>241</v>
      </c>
      <c r="B187" s="126">
        <v>2235</v>
      </c>
      <c r="C187" s="77">
        <v>-1.3245033099999999E-2</v>
      </c>
      <c r="D187" s="15">
        <v>2210</v>
      </c>
      <c r="E187" s="32">
        <f t="shared" si="98"/>
        <v>-1.1185682326621925E-2</v>
      </c>
      <c r="F187" s="18">
        <f>IF(ISNUMBER(D187), $B199 * E187, "")</f>
        <v>-1677.8523489932886</v>
      </c>
      <c r="G187" s="31">
        <v>2165</v>
      </c>
      <c r="H187" s="32">
        <f t="shared" si="99"/>
        <v>-3.1319910514541388E-2</v>
      </c>
      <c r="I187" s="101">
        <f>IF(ISNUMBER(G187), $B199 * H187, "")</f>
        <v>-4697.9865771812083</v>
      </c>
      <c r="J187" s="15">
        <v>2180</v>
      </c>
      <c r="K187" s="32">
        <f t="shared" si="100"/>
        <v>-2.4608501118568233E-2</v>
      </c>
      <c r="L187" s="18">
        <f>IF(ISNUMBER(J187), $B199 * K187, "")</f>
        <v>-3691.2751677852348</v>
      </c>
      <c r="M187" s="31">
        <v>2180</v>
      </c>
      <c r="N187" s="32">
        <f t="shared" si="101"/>
        <v>-2.4608501118568233E-2</v>
      </c>
      <c r="O187" s="18">
        <f>IF(ISNUMBER(M187), $B199 * N187, "")</f>
        <v>-3691.2751677852348</v>
      </c>
      <c r="Q187" s="33"/>
      <c r="R187" s="33"/>
    </row>
    <row r="188" spans="1:19" ht="17.25" thickBot="1">
      <c r="A188" s="130" t="s">
        <v>197</v>
      </c>
      <c r="B188" s="131">
        <v>204</v>
      </c>
      <c r="C188" s="79">
        <v>-1.44927536E-2</v>
      </c>
      <c r="D188" s="24">
        <v>202</v>
      </c>
      <c r="E188" s="25">
        <f t="shared" si="98"/>
        <v>-9.8039215686274508E-3</v>
      </c>
      <c r="F188" s="104">
        <f>IF(ISNUMBER(D188), $B199 * E188, "")</f>
        <v>-1470.5882352941176</v>
      </c>
      <c r="G188" s="102">
        <v>200</v>
      </c>
      <c r="H188" s="25">
        <f t="shared" si="99"/>
        <v>-1.9607843137254902E-2</v>
      </c>
      <c r="I188" s="103">
        <f>IF(ISNUMBER(G188), $B199 * H188, "")</f>
        <v>-2941.1764705882351</v>
      </c>
      <c r="J188" s="24">
        <v>201</v>
      </c>
      <c r="K188" s="25">
        <f t="shared" si="100"/>
        <v>-1.4705882352941176E-2</v>
      </c>
      <c r="L188" s="104">
        <f>IF(ISNUMBER(J188), $B199 * K188, "")</f>
        <v>-2205.8823529411766</v>
      </c>
      <c r="M188" s="102">
        <v>200</v>
      </c>
      <c r="N188" s="25">
        <f t="shared" si="101"/>
        <v>-1.9607843137254902E-2</v>
      </c>
      <c r="O188" s="104">
        <f>IF(ISNUMBER(M188), $B199 * N188, "")</f>
        <v>-2941.1764705882351</v>
      </c>
      <c r="Q188" s="252"/>
      <c r="R188" s="253"/>
      <c r="S188" s="254"/>
    </row>
    <row r="189" spans="1:19">
      <c r="A189" s="123" t="s">
        <v>91</v>
      </c>
      <c r="B189" s="124">
        <v>81490</v>
      </c>
      <c r="C189" s="76">
        <v>-1.49885169E-2</v>
      </c>
      <c r="D189" s="13">
        <v>80010</v>
      </c>
      <c r="E189" s="14">
        <f>IF(ISNUMBER(D189), (D189 - $B189) / $B189, "")</f>
        <v>-1.8161737636519817E-2</v>
      </c>
      <c r="F189" s="16">
        <f>IF(ISNUMBER(D189), $B199 * E189, "")</f>
        <v>-2724.2606454779725</v>
      </c>
      <c r="G189" s="29">
        <v>78700</v>
      </c>
      <c r="H189" s="14">
        <f>IF(ISNUMBER(G189), (G189 - $B189) / $B189, "")</f>
        <v>-3.4237329733709659E-2</v>
      </c>
      <c r="I189" s="100">
        <f>IF(ISNUMBER(G189), $B199 * H189, "")</f>
        <v>-5135.5994600564491</v>
      </c>
      <c r="J189" s="13">
        <v>78520</v>
      </c>
      <c r="K189" s="14">
        <f>IF(ISNUMBER(J189), (J189 - $B189) / $B189, "")</f>
        <v>-3.6446189716529638E-2</v>
      </c>
      <c r="L189" s="16">
        <f>IF(ISNUMBER(J189), $B199 * K189, "")</f>
        <v>-5466.9284574794456</v>
      </c>
      <c r="M189" s="29">
        <v>78730</v>
      </c>
      <c r="N189" s="14">
        <f>IF(ISNUMBER(M189), (M189 - $B189) / $B189, "")</f>
        <v>-3.3869186403239659E-2</v>
      </c>
      <c r="O189" s="16">
        <f>IF(ISNUMBER(M189), $B199 * N189, "")</f>
        <v>-5080.3779604859492</v>
      </c>
      <c r="Q189" s="255"/>
      <c r="R189" s="256"/>
      <c r="S189" s="257"/>
    </row>
    <row r="190" spans="1:19" ht="17.25" thickBot="1">
      <c r="A190" s="125" t="s">
        <v>207</v>
      </c>
      <c r="B190" s="126">
        <v>19.100000000000001</v>
      </c>
      <c r="C190" s="77">
        <v>-1.54639175E-2</v>
      </c>
      <c r="D190" s="15">
        <v>19</v>
      </c>
      <c r="E190" s="32">
        <f t="shared" ref="E190:E193" si="102">IF(ISNUMBER(D190), (D190 - $B190) / $B190, "")</f>
        <v>-5.2356020942409117E-3</v>
      </c>
      <c r="F190" s="18">
        <f>IF(ISNUMBER(D190), $B199 * E190, "")</f>
        <v>-785.34031413613673</v>
      </c>
      <c r="G190" s="31">
        <v>18.8</v>
      </c>
      <c r="H190" s="32">
        <f t="shared" ref="H190:H193" si="103">IF(ISNUMBER(G190), (G190 - $B190) / $B190, "")</f>
        <v>-1.570680628272255E-2</v>
      </c>
      <c r="I190" s="101">
        <f>IF(ISNUMBER(G190), $B199 * H190, "")</f>
        <v>-2356.0209424083828</v>
      </c>
      <c r="J190" s="15">
        <v>18.8</v>
      </c>
      <c r="K190" s="32">
        <f t="shared" ref="K190:K193" si="104">IF(ISNUMBER(J190), (J190 - $B190) / $B190, "")</f>
        <v>-1.570680628272255E-2</v>
      </c>
      <c r="L190" s="18">
        <f>IF(ISNUMBER(J190), $B199 * K190, "")</f>
        <v>-2356.0209424083828</v>
      </c>
      <c r="M190" s="31">
        <v>18.8</v>
      </c>
      <c r="N190" s="32">
        <f t="shared" ref="N190:N193" si="105">IF(ISNUMBER(M190), (M190 - $B190) / $B190, "")</f>
        <v>-1.570680628272255E-2</v>
      </c>
      <c r="O190" s="18">
        <f>IF(ISNUMBER(M190), $B199 * N190, "")</f>
        <v>-2356.0209424083828</v>
      </c>
      <c r="Q190" s="258"/>
      <c r="R190" s="259"/>
      <c r="S190" s="260"/>
    </row>
    <row r="191" spans="1:19" ht="17.25" thickBot="1">
      <c r="A191" s="125" t="s">
        <v>81</v>
      </c>
      <c r="B191" s="126">
        <v>2540</v>
      </c>
      <c r="C191" s="77">
        <v>-1.5503876E-2</v>
      </c>
      <c r="D191" s="15">
        <v>2520</v>
      </c>
      <c r="E191" s="32">
        <f t="shared" si="102"/>
        <v>-7.874015748031496E-3</v>
      </c>
      <c r="F191" s="18">
        <f>IF(ISNUMBER(D191), $B199 * E191, "")</f>
        <v>-1181.1023622047244</v>
      </c>
      <c r="G191" s="31">
        <v>2465</v>
      </c>
      <c r="H191" s="32">
        <f t="shared" si="103"/>
        <v>-2.952755905511811E-2</v>
      </c>
      <c r="I191" s="101">
        <f>IF(ISNUMBER(G191), $B199 * H191, "")</f>
        <v>-4429.1338582677163</v>
      </c>
      <c r="J191" s="15">
        <v>2465</v>
      </c>
      <c r="K191" s="32">
        <f t="shared" si="104"/>
        <v>-2.952755905511811E-2</v>
      </c>
      <c r="L191" s="18">
        <f>IF(ISNUMBER(J191), $B199 * K191, "")</f>
        <v>-4429.1338582677163</v>
      </c>
      <c r="M191" s="31">
        <v>2465</v>
      </c>
      <c r="N191" s="32">
        <f t="shared" si="105"/>
        <v>-2.952755905511811E-2</v>
      </c>
      <c r="O191" s="18">
        <f>IF(ISNUMBER(M191), $B199 * N191, "")</f>
        <v>-4429.1338582677163</v>
      </c>
      <c r="Q191" s="243"/>
      <c r="R191" s="243"/>
      <c r="S191" s="243"/>
    </row>
    <row r="192" spans="1:19" ht="17.25" thickBot="1">
      <c r="A192" s="125" t="s">
        <v>213</v>
      </c>
      <c r="B192" s="126">
        <v>11.8</v>
      </c>
      <c r="C192" s="77">
        <v>-1.6666666699999999E-2</v>
      </c>
      <c r="D192" s="15">
        <v>11.9</v>
      </c>
      <c r="E192" s="32">
        <f t="shared" si="102"/>
        <v>8.4745762711864094E-3</v>
      </c>
      <c r="F192" s="18">
        <f>IF(ISNUMBER(D192), $B199 * E192, "")</f>
        <v>1271.1864406779614</v>
      </c>
      <c r="G192" s="31">
        <v>11.7</v>
      </c>
      <c r="H192" s="32">
        <f t="shared" si="103"/>
        <v>-8.4745762711865603E-3</v>
      </c>
      <c r="I192" s="101">
        <f>IF(ISNUMBER(G192), $B199 * H192, "")</f>
        <v>-1271.1864406779841</v>
      </c>
      <c r="J192" s="15">
        <v>11.8</v>
      </c>
      <c r="K192" s="32">
        <f t="shared" si="104"/>
        <v>0</v>
      </c>
      <c r="L192" s="18">
        <f>IF(ISNUMBER(J192), $B199 * K192, "")</f>
        <v>0</v>
      </c>
      <c r="M192" s="31">
        <v>11.7</v>
      </c>
      <c r="N192" s="32">
        <f t="shared" si="105"/>
        <v>-8.4745762711865603E-3</v>
      </c>
      <c r="O192" s="18">
        <f>IF(ISNUMBER(M192), $B199 * N192, "")</f>
        <v>-1271.1864406779841</v>
      </c>
      <c r="Q192" s="238"/>
      <c r="R192" s="238"/>
      <c r="S192" s="238"/>
    </row>
    <row r="193" spans="1:19" ht="17.25" thickBot="1">
      <c r="A193" s="127" t="s">
        <v>135</v>
      </c>
      <c r="B193" s="128">
        <v>417</v>
      </c>
      <c r="C193" s="78">
        <v>-1.88235294E-2</v>
      </c>
      <c r="D193" s="20">
        <v>417</v>
      </c>
      <c r="E193" s="21">
        <f t="shared" si="102"/>
        <v>0</v>
      </c>
      <c r="F193" s="22">
        <f>IF(ISNUMBER(D193), $B199 * E193, "")</f>
        <v>0</v>
      </c>
      <c r="G193" s="30">
        <v>408</v>
      </c>
      <c r="H193" s="21">
        <f t="shared" si="103"/>
        <v>-2.1582733812949641E-2</v>
      </c>
      <c r="I193" s="105">
        <f>IF(ISNUMBER(G193), $B199 * H193, "")</f>
        <v>-3237.4100719424464</v>
      </c>
      <c r="J193" s="20">
        <v>412</v>
      </c>
      <c r="K193" s="21">
        <f t="shared" si="104"/>
        <v>-1.1990407673860911E-2</v>
      </c>
      <c r="L193" s="22">
        <f>IF(ISNUMBER(J193), $B199 * K193, "")</f>
        <v>-1798.5611510791366</v>
      </c>
      <c r="M193" s="30">
        <v>409</v>
      </c>
      <c r="N193" s="21">
        <f t="shared" si="105"/>
        <v>-1.9184652278177457E-2</v>
      </c>
      <c r="O193" s="22">
        <f>IF(ISNUMBER(M193), $B199 * N193, "")</f>
        <v>-2877.6978417266187</v>
      </c>
      <c r="Q193" s="238"/>
      <c r="R193" s="238"/>
      <c r="S193" s="238"/>
    </row>
    <row r="194" spans="1:19" ht="17.25" thickBot="1">
      <c r="A194" s="125" t="s">
        <v>60</v>
      </c>
      <c r="B194" s="129">
        <v>3020</v>
      </c>
      <c r="C194" s="80">
        <v>-2.1069692099999999E-2</v>
      </c>
      <c r="D194" s="106">
        <v>3620</v>
      </c>
      <c r="E194" s="107">
        <f>IF(ISNUMBER(D194), (D194 - $B194) / $B194, "")</f>
        <v>0.19867549668874171</v>
      </c>
      <c r="F194" s="108">
        <f>IF(ISNUMBER(D194), $B199 * E194, "")</f>
        <v>29801.324503311258</v>
      </c>
      <c r="G194" s="109">
        <v>3630</v>
      </c>
      <c r="H194" s="107">
        <f>IF(ISNUMBER(G194), (G194 - $B194) / $B194, "")</f>
        <v>0.20198675496688742</v>
      </c>
      <c r="I194" s="110">
        <f>IF(ISNUMBER(G194), $B199 * H194, "")</f>
        <v>30298.013245033115</v>
      </c>
      <c r="J194" s="106">
        <v>4100</v>
      </c>
      <c r="K194" s="107">
        <f>IF(ISNUMBER(J194), (J194 - $B194) / $B194, "")</f>
        <v>0.35761589403973509</v>
      </c>
      <c r="L194" s="108">
        <f>IF(ISNUMBER(J194), $B199 * K194, "")</f>
        <v>53642.384105960264</v>
      </c>
      <c r="M194" s="109">
        <v>3905</v>
      </c>
      <c r="N194" s="107">
        <f>IF(ISNUMBER(M194), (M194 - $B194) / $B194, "")</f>
        <v>0.29304635761589404</v>
      </c>
      <c r="O194" s="108">
        <f>IF(ISNUMBER(M194), $B199 * N194, "")</f>
        <v>43956.953642384105</v>
      </c>
      <c r="Q194" s="243"/>
      <c r="R194" s="243"/>
      <c r="S194" s="243"/>
    </row>
    <row r="195" spans="1:19" ht="17.25" thickBot="1">
      <c r="A195" s="125" t="s">
        <v>171</v>
      </c>
      <c r="B195" s="126">
        <v>449</v>
      </c>
      <c r="C195" s="77">
        <v>-2.1786492399999999E-2</v>
      </c>
      <c r="D195" s="15">
        <v>452</v>
      </c>
      <c r="E195" s="32">
        <f t="shared" ref="E195:E198" si="106">IF(ISNUMBER(D195), (D195 - $B195) / $B195, "")</f>
        <v>6.6815144766146995E-3</v>
      </c>
      <c r="F195" s="18">
        <f>IF(ISNUMBER(D195), $B199 * E195, "")</f>
        <v>1002.2271714922049</v>
      </c>
      <c r="G195" s="31">
        <v>439</v>
      </c>
      <c r="H195" s="32">
        <f t="shared" ref="H195:H198" si="107">IF(ISNUMBER(G195), (G195 - $B195) / $B195, "")</f>
        <v>-2.2271714922048998E-2</v>
      </c>
      <c r="I195" s="101">
        <f>IF(ISNUMBER(G195), $B199 * H195, "")</f>
        <v>-3340.7572383073498</v>
      </c>
      <c r="J195" s="15">
        <v>439</v>
      </c>
      <c r="K195" s="32">
        <f t="shared" ref="K195:K198" si="108">IF(ISNUMBER(J195), (J195 - $B195) / $B195, "")</f>
        <v>-2.2271714922048998E-2</v>
      </c>
      <c r="L195" s="18">
        <f>IF(ISNUMBER(J195), $B199 * K195, "")</f>
        <v>-3340.7572383073498</v>
      </c>
      <c r="M195" s="31">
        <v>441</v>
      </c>
      <c r="N195" s="32">
        <f t="shared" ref="N195:N198" si="109">IF(ISNUMBER(M195), (M195 - $B195) / $B195, "")</f>
        <v>-1.7817371937639197E-2</v>
      </c>
      <c r="O195" s="18">
        <f>IF(ISNUMBER(M195), $B199 * N195, "")</f>
        <v>-2672.6057906458796</v>
      </c>
      <c r="Q195" s="243"/>
      <c r="R195" s="243"/>
      <c r="S195" s="243"/>
    </row>
    <row r="196" spans="1:19" ht="17.25" thickBot="1">
      <c r="A196" s="125" t="s">
        <v>159</v>
      </c>
      <c r="B196" s="126">
        <v>115</v>
      </c>
      <c r="C196" s="77">
        <v>-2.54237288E-2</v>
      </c>
      <c r="D196" s="15">
        <v>114</v>
      </c>
      <c r="E196" s="32">
        <f t="shared" si="106"/>
        <v>-8.6956521739130436E-3</v>
      </c>
      <c r="F196" s="18">
        <f>IF(ISNUMBER(D196), $B199 * E196, "")</f>
        <v>-1304.3478260869565</v>
      </c>
      <c r="G196" s="31">
        <v>112</v>
      </c>
      <c r="H196" s="32">
        <f t="shared" si="107"/>
        <v>-2.6086956521739129E-2</v>
      </c>
      <c r="I196" s="101">
        <f>IF(ISNUMBER(G196), $B199 * H196, "")</f>
        <v>-3913.0434782608695</v>
      </c>
      <c r="J196" s="15">
        <v>112</v>
      </c>
      <c r="K196" s="32">
        <f t="shared" si="108"/>
        <v>-2.6086956521739129E-2</v>
      </c>
      <c r="L196" s="18">
        <f>IF(ISNUMBER(J196), $B199 * K196, "")</f>
        <v>-3913.0434782608695</v>
      </c>
      <c r="M196" s="31">
        <v>111</v>
      </c>
      <c r="N196" s="32">
        <f t="shared" si="109"/>
        <v>-3.4782608695652174E-2</v>
      </c>
      <c r="O196" s="18">
        <f>IF(ISNUMBER(M196), $B199 * N196, "")</f>
        <v>-5217.391304347826</v>
      </c>
      <c r="Q196" s="243"/>
      <c r="R196" s="243"/>
      <c r="S196" s="243"/>
    </row>
    <row r="197" spans="1:19">
      <c r="A197" s="125" t="s">
        <v>107</v>
      </c>
      <c r="B197" s="126">
        <v>188</v>
      </c>
      <c r="C197" s="77">
        <v>-2.59067358E-2</v>
      </c>
      <c r="D197" s="15">
        <v>186</v>
      </c>
      <c r="E197" s="32">
        <f t="shared" si="106"/>
        <v>-1.0638297872340425E-2</v>
      </c>
      <c r="F197" s="18">
        <f>IF(ISNUMBER(D197), $B199 * E197, "")</f>
        <v>-1595.7446808510638</v>
      </c>
      <c r="G197" s="31">
        <v>184</v>
      </c>
      <c r="H197" s="32">
        <f t="shared" si="107"/>
        <v>-2.1276595744680851E-2</v>
      </c>
      <c r="I197" s="101">
        <f>IF(ISNUMBER(G197), $B199 * H197, "")</f>
        <v>-3191.4893617021276</v>
      </c>
      <c r="J197" s="15">
        <v>184</v>
      </c>
      <c r="K197" s="32">
        <f t="shared" si="108"/>
        <v>-2.1276595744680851E-2</v>
      </c>
      <c r="L197" s="18">
        <f>IF(ISNUMBER(J197), $B199 * K197, "")</f>
        <v>-3191.4893617021276</v>
      </c>
      <c r="M197" s="31">
        <v>185</v>
      </c>
      <c r="N197" s="32">
        <f t="shared" si="109"/>
        <v>-1.5957446808510637E-2</v>
      </c>
      <c r="O197" s="18">
        <f>IF(ISNUMBER(M197), $B199 * N197, "")</f>
        <v>-2393.6170212765956</v>
      </c>
      <c r="Q197" s="265"/>
      <c r="R197" s="266"/>
      <c r="S197" s="267"/>
    </row>
    <row r="198" spans="1:19" ht="17.25" thickBot="1">
      <c r="A198" s="130" t="s">
        <v>117</v>
      </c>
      <c r="B198" s="131">
        <v>5085</v>
      </c>
      <c r="C198" s="79">
        <v>-3.1428571400000001E-2</v>
      </c>
      <c r="D198" s="24">
        <v>5105</v>
      </c>
      <c r="E198" s="25">
        <f t="shared" si="106"/>
        <v>3.9331366764995086E-3</v>
      </c>
      <c r="F198" s="104">
        <f>IF(ISNUMBER(D198), $B199 * E198, "")</f>
        <v>589.97050147492632</v>
      </c>
      <c r="G198" s="102">
        <v>4950</v>
      </c>
      <c r="H198" s="25">
        <f t="shared" si="107"/>
        <v>-2.6548672566371681E-2</v>
      </c>
      <c r="I198" s="103">
        <f>IF(ISNUMBER(G198), $B199 * H198, "")</f>
        <v>-3982.3008849557523</v>
      </c>
      <c r="J198" s="24">
        <v>5015</v>
      </c>
      <c r="K198" s="25">
        <f t="shared" si="108"/>
        <v>-1.376597836774828E-2</v>
      </c>
      <c r="L198" s="104">
        <f>IF(ISNUMBER(J198), $B199 * K198, "")</f>
        <v>-2064.8967551622418</v>
      </c>
      <c r="M198" s="102">
        <v>5000</v>
      </c>
      <c r="N198" s="25">
        <f t="shared" si="109"/>
        <v>-1.6715830875122909E-2</v>
      </c>
      <c r="O198" s="104">
        <f>IF(ISNUMBER(M198), $B199 * N198, "")</f>
        <v>-2507.3746312684366</v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6.0088557174862774E-3</v>
      </c>
      <c r="F199" s="28">
        <f>SUM(F179:F198)</f>
        <v>18026.56715245884</v>
      </c>
      <c r="G199" s="26" t="s">
        <v>268</v>
      </c>
      <c r="H199" s="27">
        <f>IF(COUNT(H179:H198), SUM(H179:H198) / COUNT(H179:H198), 0)</f>
        <v>-1.270446847362593E-2</v>
      </c>
      <c r="I199" s="28">
        <f>SUM(I179:I198)</f>
        <v>-38113.405420877796</v>
      </c>
      <c r="J199" s="26" t="s">
        <v>268</v>
      </c>
      <c r="K199" s="27">
        <f>IF(COUNT(K179:K198), SUM(K179:K198) / COUNT(K179:K198), 0)</f>
        <v>-2.4200654140923957E-3</v>
      </c>
      <c r="L199" s="28">
        <f>SUM(L179:L198)</f>
        <v>-7260.1962422771876</v>
      </c>
      <c r="M199" s="26" t="s">
        <v>268</v>
      </c>
      <c r="N199" s="27">
        <f>IF(COUNT(N179:N198), SUM(N179:N198) / COUNT(N179:N198), 0)</f>
        <v>-5.9072774443414871E-3</v>
      </c>
      <c r="O199" s="28">
        <f>SUM(O179:O198)</f>
        <v>-17721.832333024468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A675-6726-43CA-BCC9-EFBD1E474402}">
  <sheetPr codeName="Sheet19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44513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7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317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325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91,047 KRW (3.03%)</v>
      </c>
      <c r="H3" s="233"/>
      <c r="I3" s="234"/>
      <c r="J3" s="4" t="s">
        <v>7</v>
      </c>
      <c r="K3" s="229" t="s">
        <v>318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319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38,121 KRW (1.49%)</v>
      </c>
      <c r="H5" s="233"/>
      <c r="I5" s="234"/>
      <c r="J5" s="4" t="s">
        <v>15</v>
      </c>
      <c r="K5" s="229" t="s">
        <v>320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321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70,425 KRW (2.35%)</v>
      </c>
      <c r="H7" s="233"/>
      <c r="I7" s="234"/>
      <c r="J7" s="4" t="s">
        <v>21</v>
      </c>
      <c r="K7" s="229" t="s">
        <v>322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26" t="s">
        <v>252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8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36,709 KRW (1.22%)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323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35" t="s">
        <v>324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 t="s">
        <v>315</v>
      </c>
      <c r="L11" s="236"/>
      <c r="M11" s="236"/>
      <c r="N11" s="236"/>
      <c r="O11" s="237"/>
      <c r="Q11" s="65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213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77602000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-7.2027122000000001E-3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2021-11-13(토) 오전 00:00</v>
      </c>
      <c r="C15" s="284"/>
      <c r="D15" s="240" t="str">
        <f>TEXT($G$1, "[$-ko-KR]yyyy-mm-dd(ddd) ") &amp; "오후 14:00"</f>
        <v>2021-11-13(토) 오후 14:00</v>
      </c>
      <c r="E15" s="241"/>
      <c r="F15" s="242"/>
      <c r="G15" s="240" t="str">
        <f>TEXT($G$1, "[$-ko-KR]yyyy-mm-dd(ddd) ") &amp; "오후 19:00"</f>
        <v>2021-11-13(토) 오후 19:00</v>
      </c>
      <c r="H15" s="241"/>
      <c r="I15" s="242"/>
      <c r="J15" s="240" t="str">
        <f>TEXT($G$1, "[$-ko-KR]yyyy-mm-dd(ddd) ") &amp; "오후 21:00"</f>
        <v>2021-11-13(토) 오후 21:00</v>
      </c>
      <c r="K15" s="241"/>
      <c r="L15" s="242"/>
      <c r="M15" s="240" t="str">
        <f>TEXT($G$1+1, "[$-ko-KR]yyyy-mm-dd(ddd) ") &amp; "오전 00:00"</f>
        <v>2021-11-14(일)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8"/>
      <c r="R36" s="269"/>
      <c r="S36" s="270"/>
    </row>
    <row r="37" spans="1:19" ht="17.25" customHeight="1" thickBot="1">
      <c r="A37" s="132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213" t="s">
        <v>264</v>
      </c>
      <c r="B41" s="217" t="s">
        <v>49</v>
      </c>
      <c r="C41" s="219"/>
      <c r="D41" s="217" t="s">
        <v>57</v>
      </c>
      <c r="E41" s="218"/>
      <c r="F41" s="219"/>
      <c r="G41" s="244">
        <f>_xlfn.IFNA(VLOOKUP(B41, 현재가테이블!$B$2:$D$200, 2, FALSE), "-")</f>
        <v>77602000</v>
      </c>
      <c r="H41" s="245"/>
      <c r="I41" s="246"/>
      <c r="J41" s="217" t="s">
        <v>58</v>
      </c>
      <c r="K41" s="218"/>
      <c r="L41" s="219"/>
      <c r="M41" s="247">
        <f>_xlfn.IFNA(VLOOKUP(B41, 현재가테이블!$B$2:$D$200, 3, FALSE), "-")</f>
        <v>-7.2027122000000001E-3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54</v>
      </c>
      <c r="B42" s="280" t="str">
        <f>TEXT($G$1, "[$-ko-KR]yyyy-mm-dd(ddd) ") &amp; "오전 00:00"</f>
        <v>2021-11-13(토) 오전 00:00</v>
      </c>
      <c r="C42" s="281"/>
      <c r="D42" s="240" t="str">
        <f>TEXT($G$1, "[$-ko-KR]yyyy-mm-dd(ddd) ") &amp; "오후 14:00"</f>
        <v>2021-11-13(토) 오후 14:00</v>
      </c>
      <c r="E42" s="241"/>
      <c r="F42" s="242"/>
      <c r="G42" s="240" t="str">
        <f>TEXT($G$1, "[$-ko-KR]yyyy-mm-dd(ddd) ") &amp; "오후 19:00"</f>
        <v>2021-11-13(토) 오후 19:00</v>
      </c>
      <c r="H42" s="241"/>
      <c r="I42" s="242"/>
      <c r="J42" s="240" t="str">
        <f>TEXT($G$1, "[$-ko-KR]yyyy-mm-dd(ddd) ") &amp; "오후 21:00"</f>
        <v>2021-11-13(토) 오후 21:00</v>
      </c>
      <c r="K42" s="241"/>
      <c r="L42" s="242"/>
      <c r="M42" s="240" t="str">
        <f>TEXT($G$1+1, "[$-ko-KR]yyyy-mm-dd(ddd) ") &amp; "오전 00:00"</f>
        <v>2021-11-14(일)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4" t="s">
        <v>57</v>
      </c>
      <c r="H43" s="215" t="s">
        <v>265</v>
      </c>
      <c r="I43" s="21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43"/>
      <c r="R43" s="243"/>
      <c r="S43" s="243"/>
    </row>
    <row r="44" spans="1:19" ht="17.25" customHeight="1" thickBot="1">
      <c r="A44" s="123" t="s">
        <v>333</v>
      </c>
      <c r="B44" s="124">
        <v>0.247</v>
      </c>
      <c r="C44" s="76">
        <v>4.66101695E-2</v>
      </c>
      <c r="D44" s="13">
        <v>0.248</v>
      </c>
      <c r="E44" s="14">
        <f>IF(ISNUMBER(D44), (D44 - $B44) / $B44, "")</f>
        <v>4.0485829959514205E-3</v>
      </c>
      <c r="F44" s="16">
        <f>IF(ISNUMBER(D44), $B64 * E44, "")</f>
        <v>607.28744939271303</v>
      </c>
      <c r="G44" s="29">
        <v>0.247</v>
      </c>
      <c r="H44" s="14">
        <f>IF(ISNUMBER(G44), (G44 - $B44) / $B44, "")</f>
        <v>0</v>
      </c>
      <c r="I44" s="100">
        <f>IF(ISNUMBER(G44), $B64 * H44, "")</f>
        <v>0</v>
      </c>
      <c r="J44" s="13">
        <v>0.24399999999999999</v>
      </c>
      <c r="K44" s="14">
        <f>IF(ISNUMBER(J44), (J44 - $B44) / $B44, "")</f>
        <v>-1.2145748987854262E-2</v>
      </c>
      <c r="L44" s="16">
        <f>IF(ISNUMBER(J44), $B64 * K44, "")</f>
        <v>-1821.8623481781392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 t="s">
        <v>71</v>
      </c>
      <c r="B45" s="126">
        <v>34.200000000000003</v>
      </c>
      <c r="C45" s="77">
        <v>5.8823529000000003E-3</v>
      </c>
      <c r="D45" s="15">
        <v>34.799999999999997</v>
      </c>
      <c r="E45" s="32">
        <f t="shared" ref="E45:E48" si="14">IF(ISNUMBER(D45), (D45 - $B45) / $B45, "")</f>
        <v>1.754385964912264E-2</v>
      </c>
      <c r="F45" s="18">
        <f>IF(ISNUMBER(D45), $B64 * E45, "")</f>
        <v>2631.5789473683958</v>
      </c>
      <c r="G45" s="31">
        <v>34.4</v>
      </c>
      <c r="H45" s="32">
        <f t="shared" ref="H45:H48" si="15">IF(ISNUMBER(G45), (G45 - $B45) / $B45, "")</f>
        <v>5.8479532163741438E-3</v>
      </c>
      <c r="I45" s="101">
        <f>IF(ISNUMBER(G45), $B64 * H45, "")</f>
        <v>877.19298245612151</v>
      </c>
      <c r="J45" s="15">
        <v>34.6</v>
      </c>
      <c r="K45" s="32">
        <f t="shared" ref="K45:K48" si="16">IF(ISNUMBER(J45), (J45 - $B45) / $B45, "")</f>
        <v>1.1695906432748496E-2</v>
      </c>
      <c r="L45" s="18">
        <f>IF(ISNUMBER(J45), $B64 * K45, "")</f>
        <v>1754.3859649122744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 t="s">
        <v>119</v>
      </c>
      <c r="B46" s="126">
        <v>36.299999999999997</v>
      </c>
      <c r="C46" s="77">
        <v>-8.1967212999999994E-3</v>
      </c>
      <c r="D46" s="15">
        <v>36.6</v>
      </c>
      <c r="E46" s="32">
        <f t="shared" si="14"/>
        <v>8.2644628099174736E-3</v>
      </c>
      <c r="F46" s="18">
        <f>IF(ISNUMBER(D46), $B64 * E46, "")</f>
        <v>1239.6694214876211</v>
      </c>
      <c r="G46" s="31">
        <v>36.5</v>
      </c>
      <c r="H46" s="32">
        <f t="shared" si="15"/>
        <v>5.509641873278316E-3</v>
      </c>
      <c r="I46" s="101">
        <f>IF(ISNUMBER(G46), $B64 * H46, "")</f>
        <v>826.44628099174736</v>
      </c>
      <c r="J46" s="15">
        <v>36.200000000000003</v>
      </c>
      <c r="K46" s="32">
        <f t="shared" si="16"/>
        <v>-2.754820936638962E-3</v>
      </c>
      <c r="L46" s="18">
        <f>IF(ISNUMBER(J46), $B64 * K46, "")</f>
        <v>-413.22314049584429</v>
      </c>
      <c r="M46" s="31"/>
      <c r="N46" s="32" t="str">
        <f t="shared" si="17"/>
        <v/>
      </c>
      <c r="O46" s="18" t="str">
        <f>IF(ISNUMBER(M46), $B64 * N46, "")</f>
        <v/>
      </c>
      <c r="Q46" s="243"/>
      <c r="R46" s="243"/>
      <c r="S46" s="243"/>
    </row>
    <row r="47" spans="1:19" ht="17.25" customHeight="1" thickBot="1">
      <c r="A47" s="125" t="s">
        <v>231</v>
      </c>
      <c r="B47" s="126">
        <v>81</v>
      </c>
      <c r="C47" s="77">
        <v>-1.33982948E-2</v>
      </c>
      <c r="D47" s="15">
        <v>85.5</v>
      </c>
      <c r="E47" s="32">
        <f t="shared" si="14"/>
        <v>5.5555555555555552E-2</v>
      </c>
      <c r="F47" s="18">
        <f>IF(ISNUMBER(D47), $B64 * E47, "")</f>
        <v>8333.3333333333321</v>
      </c>
      <c r="G47" s="31">
        <v>86.3</v>
      </c>
      <c r="H47" s="32">
        <f t="shared" si="15"/>
        <v>6.5432098765432059E-2</v>
      </c>
      <c r="I47" s="101">
        <f>IF(ISNUMBER(G47), $B64 * H47, "")</f>
        <v>9814.8148148148084</v>
      </c>
      <c r="J47" s="15">
        <v>87.3</v>
      </c>
      <c r="K47" s="32">
        <f t="shared" si="16"/>
        <v>7.7777777777777737E-2</v>
      </c>
      <c r="L47" s="18">
        <f>IF(ISNUMBER(J47), $B64 * K47, "")</f>
        <v>11666.666666666661</v>
      </c>
      <c r="M47" s="31"/>
      <c r="N47" s="32" t="str">
        <f t="shared" si="17"/>
        <v/>
      </c>
      <c r="O47" s="18" t="str">
        <f>IF(ISNUMBER(M47), $B64 * N47, "")</f>
        <v/>
      </c>
      <c r="Q47" s="243"/>
      <c r="R47" s="243"/>
      <c r="S47" s="243"/>
    </row>
    <row r="48" spans="1:19" ht="17.25" customHeight="1" thickBot="1">
      <c r="A48" s="127" t="s">
        <v>247</v>
      </c>
      <c r="B48" s="128">
        <v>99.4</v>
      </c>
      <c r="C48" s="78">
        <v>-1.5841584200000002E-2</v>
      </c>
      <c r="D48" s="20">
        <v>99.6</v>
      </c>
      <c r="E48" s="21">
        <f t="shared" si="14"/>
        <v>2.0120724346075316E-3</v>
      </c>
      <c r="F48" s="22">
        <f>IF(ISNUMBER(D48), $B64 * E48, "")</f>
        <v>301.81086519112972</v>
      </c>
      <c r="G48" s="30">
        <v>101</v>
      </c>
      <c r="H48" s="21">
        <f t="shared" si="15"/>
        <v>1.6096579476861109E-2</v>
      </c>
      <c r="I48" s="105">
        <f>IF(ISNUMBER(G48), $B64 * H48, "")</f>
        <v>2414.4869215291665</v>
      </c>
      <c r="J48" s="20">
        <v>101</v>
      </c>
      <c r="K48" s="21">
        <f t="shared" si="16"/>
        <v>1.6096579476861109E-2</v>
      </c>
      <c r="L48" s="22">
        <f>IF(ISNUMBER(J48), $B64 * K48, "")</f>
        <v>2414.4869215291665</v>
      </c>
      <c r="M48" s="30"/>
      <c r="N48" s="21" t="str">
        <f t="shared" si="17"/>
        <v/>
      </c>
      <c r="O48" s="22" t="str">
        <f>IF(ISNUMBER(M48), $B64 * N48, "")</f>
        <v/>
      </c>
      <c r="Q48" s="243"/>
      <c r="R48" s="243"/>
      <c r="S48" s="243"/>
    </row>
    <row r="49" spans="1:19" ht="17.25" customHeight="1" thickBot="1">
      <c r="A49" s="125" t="s">
        <v>185</v>
      </c>
      <c r="B49" s="129">
        <v>15.3</v>
      </c>
      <c r="C49" s="80">
        <v>-1.9230769200000001E-2</v>
      </c>
      <c r="D49" s="106">
        <v>15.3</v>
      </c>
      <c r="E49" s="107">
        <f>IF(ISNUMBER(D49), (D49 - $B49) / $B49, "")</f>
        <v>0</v>
      </c>
      <c r="F49" s="108">
        <f>IF(ISNUMBER(D49), $B64 * E49, "")</f>
        <v>0</v>
      </c>
      <c r="G49" s="109">
        <v>15.5</v>
      </c>
      <c r="H49" s="107">
        <f>IF(ISNUMBER(G49), (G49 - $B49) / $B49, "")</f>
        <v>1.3071895424836555E-2</v>
      </c>
      <c r="I49" s="110">
        <f>IF(ISNUMBER(G49), $B64 * H49, "")</f>
        <v>1960.7843137254831</v>
      </c>
      <c r="J49" s="106">
        <v>15.6</v>
      </c>
      <c r="K49" s="107">
        <f>IF(ISNUMBER(J49), (J49 - $B49) / $B49, "")</f>
        <v>1.9607843137254832E-2</v>
      </c>
      <c r="L49" s="108">
        <f>IF(ISNUMBER(J49), $B64 * K49, "")</f>
        <v>2941.1764705882247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3"/>
      <c r="R49" s="243"/>
      <c r="S49" s="243"/>
    </row>
    <row r="50" spans="1:19" ht="17.25" customHeight="1" thickBot="1">
      <c r="A50" s="125" t="s">
        <v>145</v>
      </c>
      <c r="B50" s="126">
        <v>23.7</v>
      </c>
      <c r="C50" s="77">
        <v>-2.0661156999999999E-2</v>
      </c>
      <c r="D50" s="15">
        <v>23.7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24.1</v>
      </c>
      <c r="H50" s="32">
        <f t="shared" ref="H50:H53" si="19">IF(ISNUMBER(G50), (G50 - $B50) / $B50, "")</f>
        <v>1.6877637130801777E-2</v>
      </c>
      <c r="I50" s="101">
        <f>IF(ISNUMBER(G50), $B64 * H50, "")</f>
        <v>2531.6455696202665</v>
      </c>
      <c r="J50" s="15">
        <v>24</v>
      </c>
      <c r="K50" s="32">
        <f t="shared" ref="K50:K53" si="20">IF(ISNUMBER(J50), (J50 - $B50) / $B50, "")</f>
        <v>1.2658227848101297E-2</v>
      </c>
      <c r="L50" s="18">
        <f>IF(ISNUMBER(J50), $B64 * K50, "")</f>
        <v>1898.7341772151944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3"/>
      <c r="R50" s="243"/>
      <c r="S50" s="243"/>
    </row>
    <row r="51" spans="1:19" ht="17.25" customHeight="1" thickBot="1">
      <c r="A51" s="125" t="s">
        <v>187</v>
      </c>
      <c r="B51" s="126">
        <v>18.3</v>
      </c>
      <c r="C51" s="77">
        <v>-2.1390374300000001E-2</v>
      </c>
      <c r="D51" s="15">
        <v>18.2</v>
      </c>
      <c r="E51" s="32">
        <f t="shared" si="18"/>
        <v>-5.4644808743170171E-3</v>
      </c>
      <c r="F51" s="18">
        <f>IF(ISNUMBER(D51), $B64 * E51, "")</f>
        <v>-819.67213114755259</v>
      </c>
      <c r="G51" s="31">
        <v>18.5</v>
      </c>
      <c r="H51" s="32">
        <f t="shared" si="19"/>
        <v>1.092896174863384E-2</v>
      </c>
      <c r="I51" s="101">
        <f>IF(ISNUMBER(G51), $B64 * H51, "")</f>
        <v>1639.3442622950761</v>
      </c>
      <c r="J51" s="15">
        <v>18.600000000000001</v>
      </c>
      <c r="K51" s="32">
        <f t="shared" si="20"/>
        <v>1.6393442622950859E-2</v>
      </c>
      <c r="L51" s="18">
        <f>IF(ISNUMBER(J51), $B64 * K51, "")</f>
        <v>2459.0163934426287</v>
      </c>
      <c r="M51" s="31"/>
      <c r="N51" s="32" t="str">
        <f t="shared" si="21"/>
        <v/>
      </c>
      <c r="O51" s="18" t="str">
        <f>IF(ISNUMBER(M51), $B64 * N51, "")</f>
        <v/>
      </c>
      <c r="Q51" s="243"/>
      <c r="R51" s="243"/>
      <c r="S51" s="243"/>
    </row>
    <row r="52" spans="1:19" ht="17.25" customHeight="1" thickBot="1">
      <c r="A52" s="125" t="s">
        <v>201</v>
      </c>
      <c r="B52" s="126">
        <v>19.399999999999999</v>
      </c>
      <c r="C52" s="77">
        <v>-2.5125628099999998E-2</v>
      </c>
      <c r="D52" s="15">
        <v>19.3</v>
      </c>
      <c r="E52" s="32">
        <f t="shared" si="18"/>
        <v>-5.1546391752576226E-3</v>
      </c>
      <c r="F52" s="18">
        <f>IF(ISNUMBER(D52), $B64 * E52, "")</f>
        <v>-773.19587628864338</v>
      </c>
      <c r="G52" s="31">
        <v>19.399999999999999</v>
      </c>
      <c r="H52" s="32">
        <f t="shared" si="19"/>
        <v>0</v>
      </c>
      <c r="I52" s="101">
        <f>IF(ISNUMBER(G52), $B64 * H52, "")</f>
        <v>0</v>
      </c>
      <c r="J52" s="15">
        <v>19.600000000000001</v>
      </c>
      <c r="K52" s="32">
        <f t="shared" si="20"/>
        <v>1.0309278350515611E-2</v>
      </c>
      <c r="L52" s="18">
        <f>IF(ISNUMBER(J52), $B64 * K52, "")</f>
        <v>1546.3917525773418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199</v>
      </c>
      <c r="B53" s="131">
        <v>82.6</v>
      </c>
      <c r="C53" s="79">
        <v>-2.59433962E-2</v>
      </c>
      <c r="D53" s="24">
        <v>83.9</v>
      </c>
      <c r="E53" s="25">
        <f t="shared" si="18"/>
        <v>1.5738498789346387E-2</v>
      </c>
      <c r="F53" s="104">
        <f>IF(ISNUMBER(D53), $B64 * E53, "")</f>
        <v>2360.7748184019579</v>
      </c>
      <c r="G53" s="102">
        <v>84.5</v>
      </c>
      <c r="H53" s="25">
        <f t="shared" si="19"/>
        <v>2.3002421307506123E-2</v>
      </c>
      <c r="I53" s="103">
        <f>IF(ISNUMBER(G53), $B64 * H53, "")</f>
        <v>3450.3631961259184</v>
      </c>
      <c r="J53" s="24">
        <v>85</v>
      </c>
      <c r="K53" s="25">
        <f t="shared" si="20"/>
        <v>2.9055690072639296E-2</v>
      </c>
      <c r="L53" s="104">
        <f>IF(ISNUMBER(J53), $B64 * K53, "")</f>
        <v>4358.353510895894</v>
      </c>
      <c r="M53" s="102"/>
      <c r="N53" s="25" t="str">
        <f t="shared" si="21"/>
        <v/>
      </c>
      <c r="O53" s="104" t="str">
        <f>IF(ISNUMBER(M53), $B64 * N53, "")</f>
        <v/>
      </c>
      <c r="Q53" s="252"/>
      <c r="R53" s="253"/>
      <c r="S53" s="254"/>
    </row>
    <row r="54" spans="1:19" ht="17.25" customHeight="1">
      <c r="A54" s="123" t="s">
        <v>205</v>
      </c>
      <c r="B54" s="124">
        <v>14.8</v>
      </c>
      <c r="C54" s="76">
        <v>-2.6315789499999999E-2</v>
      </c>
      <c r="D54" s="13">
        <v>14.8</v>
      </c>
      <c r="E54" s="14">
        <f>IF(ISNUMBER(D54), (D54 - $B54) / $B54, "")</f>
        <v>0</v>
      </c>
      <c r="F54" s="16">
        <f>IF(ISNUMBER(D54), $B64 * E54, "")</f>
        <v>0</v>
      </c>
      <c r="G54" s="29">
        <v>14.9</v>
      </c>
      <c r="H54" s="14">
        <f>IF(ISNUMBER(G54), (G54 - $B54) / $B54, "")</f>
        <v>6.7567567567567328E-3</v>
      </c>
      <c r="I54" s="100">
        <f>IF(ISNUMBER(G54), $B64 * H54, "")</f>
        <v>1013.5135135135099</v>
      </c>
      <c r="J54" s="13">
        <v>14.9</v>
      </c>
      <c r="K54" s="14">
        <f>IF(ISNUMBER(J54), (J54 - $B54) / $B54, "")</f>
        <v>6.7567567567567328E-3</v>
      </c>
      <c r="L54" s="16">
        <f>IF(ISNUMBER(J54), $B64 * K54, "")</f>
        <v>1013.5135135135099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5"/>
      <c r="R54" s="256"/>
      <c r="S54" s="257"/>
    </row>
    <row r="55" spans="1:19" ht="17.25" customHeight="1" thickBot="1">
      <c r="A55" s="125" t="s">
        <v>175</v>
      </c>
      <c r="B55" s="126">
        <v>20.5</v>
      </c>
      <c r="C55" s="77">
        <v>-2.8436019E-2</v>
      </c>
      <c r="D55" s="15">
        <v>20.5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20.6</v>
      </c>
      <c r="H55" s="32">
        <f t="shared" ref="H55:H58" si="23">IF(ISNUMBER(G55), (G55 - $B55) / $B55, "")</f>
        <v>4.8780487804878743E-3</v>
      </c>
      <c r="I55" s="101">
        <f>IF(ISNUMBER(G55), $B64 * H55, "")</f>
        <v>731.70731707318112</v>
      </c>
      <c r="J55" s="15">
        <v>20.7</v>
      </c>
      <c r="K55" s="32">
        <f t="shared" ref="K55:K58" si="24">IF(ISNUMBER(J55), (J55 - $B55) / $B55, "")</f>
        <v>9.7560975609755751E-3</v>
      </c>
      <c r="L55" s="18">
        <f>IF(ISNUMBER(J55), $B64 * K55, "")</f>
        <v>1463.4146341463363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8"/>
      <c r="R55" s="259"/>
      <c r="S55" s="260"/>
    </row>
    <row r="56" spans="1:19" ht="17.25" customHeight="1" thickBot="1">
      <c r="A56" s="125" t="s">
        <v>147</v>
      </c>
      <c r="B56" s="126">
        <v>13.5</v>
      </c>
      <c r="C56" s="77">
        <v>-2.87769784E-2</v>
      </c>
      <c r="D56" s="15">
        <v>13.5</v>
      </c>
      <c r="E56" s="32">
        <f t="shared" si="22"/>
        <v>0</v>
      </c>
      <c r="F56" s="18">
        <f>IF(ISNUMBER(D56), $B64 * E56, "")</f>
        <v>0</v>
      </c>
      <c r="G56" s="31">
        <v>13.6</v>
      </c>
      <c r="H56" s="32">
        <f t="shared" si="23"/>
        <v>7.4074074074073808E-3</v>
      </c>
      <c r="I56" s="101">
        <f>IF(ISNUMBER(G56), $B64 * H56, "")</f>
        <v>1111.1111111111072</v>
      </c>
      <c r="J56" s="15">
        <v>13.6</v>
      </c>
      <c r="K56" s="32">
        <f t="shared" si="24"/>
        <v>7.4074074074073808E-3</v>
      </c>
      <c r="L56" s="18">
        <f>IF(ISNUMBER(J56), $B64 * K56, "")</f>
        <v>1111.1111111111072</v>
      </c>
      <c r="M56" s="31"/>
      <c r="N56" s="32" t="str">
        <f t="shared" si="25"/>
        <v/>
      </c>
      <c r="O56" s="18" t="str">
        <f>IF(ISNUMBER(M56), $B64 * N56, "")</f>
        <v/>
      </c>
      <c r="Q56" s="243"/>
      <c r="R56" s="243"/>
      <c r="S56" s="243"/>
    </row>
    <row r="57" spans="1:19" ht="17.25" customHeight="1" thickBot="1">
      <c r="A57" s="125" t="s">
        <v>97</v>
      </c>
      <c r="B57" s="126">
        <v>4.51</v>
      </c>
      <c r="C57" s="77">
        <v>-3.0107526900000001E-2</v>
      </c>
      <c r="D57" s="15">
        <v>4.5</v>
      </c>
      <c r="E57" s="32">
        <f t="shared" si="22"/>
        <v>-2.2172949002216822E-3</v>
      </c>
      <c r="F57" s="18">
        <f>IF(ISNUMBER(D57), $B64 * E57, "")</f>
        <v>-332.59423503325235</v>
      </c>
      <c r="G57" s="31">
        <v>4.5599999999999996</v>
      </c>
      <c r="H57" s="32">
        <f t="shared" si="23"/>
        <v>1.1086474501108608E-2</v>
      </c>
      <c r="I57" s="101">
        <f>IF(ISNUMBER(G57), $B64 * H57, "")</f>
        <v>1662.9711751662912</v>
      </c>
      <c r="J57" s="15">
        <v>4.57</v>
      </c>
      <c r="K57" s="32">
        <f t="shared" si="24"/>
        <v>1.3303769401330488E-2</v>
      </c>
      <c r="L57" s="18">
        <f>IF(ISNUMBER(J57), $B64 * K57, "")</f>
        <v>1995.5654101995731</v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 t="s">
        <v>207</v>
      </c>
      <c r="B58" s="128">
        <v>18.8</v>
      </c>
      <c r="C58" s="78">
        <v>-3.0927835099999999E-2</v>
      </c>
      <c r="D58" s="20">
        <v>18.7</v>
      </c>
      <c r="E58" s="21">
        <f t="shared" si="22"/>
        <v>-5.3191489361702881E-3</v>
      </c>
      <c r="F58" s="22">
        <f>IF(ISNUMBER(D58), $B64 * E58, "")</f>
        <v>-797.87234042554326</v>
      </c>
      <c r="G58" s="30">
        <v>18.8</v>
      </c>
      <c r="H58" s="21">
        <f t="shared" si="23"/>
        <v>0</v>
      </c>
      <c r="I58" s="105">
        <f>IF(ISNUMBER(G58), $B64 * H58, "")</f>
        <v>0</v>
      </c>
      <c r="J58" s="20">
        <v>19</v>
      </c>
      <c r="K58" s="21">
        <f t="shared" si="24"/>
        <v>1.0638297872340387E-2</v>
      </c>
      <c r="L58" s="22">
        <f>IF(ISNUMBER(J58), $B64 * K58, "")</f>
        <v>1595.7446808510581</v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 t="s">
        <v>64</v>
      </c>
      <c r="B59" s="129">
        <v>57.2</v>
      </c>
      <c r="C59" s="80">
        <v>-3.2148900199999997E-2</v>
      </c>
      <c r="D59" s="106">
        <v>57.5</v>
      </c>
      <c r="E59" s="107">
        <f>IF(ISNUMBER(D59), (D59 - $B59) / $B59, "")</f>
        <v>5.2447552447551947E-3</v>
      </c>
      <c r="F59" s="108">
        <f>IF(ISNUMBER(D59), $B64 * E59, "")</f>
        <v>786.71328671327922</v>
      </c>
      <c r="G59" s="109">
        <v>57.7</v>
      </c>
      <c r="H59" s="107">
        <f>IF(ISNUMBER(G59), (G59 - $B59) / $B59, "")</f>
        <v>8.7412587412587402E-3</v>
      </c>
      <c r="I59" s="110">
        <f>IF(ISNUMBER(G59), $B64 * H59, "")</f>
        <v>1311.1888111888111</v>
      </c>
      <c r="J59" s="106">
        <v>57.8</v>
      </c>
      <c r="K59" s="107">
        <f>IF(ISNUMBER(J59), (J59 - $B59) / $B59, "")</f>
        <v>1.0489510489510389E-2</v>
      </c>
      <c r="L59" s="108">
        <f>IF(ISNUMBER(J59), $B64 * K59, "")</f>
        <v>1573.4265734265584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3"/>
      <c r="R59" s="243"/>
      <c r="S59" s="243"/>
    </row>
    <row r="60" spans="1:19" ht="17.25" customHeight="1" thickBot="1">
      <c r="A60" s="125" t="s">
        <v>213</v>
      </c>
      <c r="B60" s="126">
        <v>11.7</v>
      </c>
      <c r="C60" s="77">
        <v>-3.3057851200000002E-2</v>
      </c>
      <c r="D60" s="15">
        <v>11.8</v>
      </c>
      <c r="E60" s="32">
        <f t="shared" ref="E60:E63" si="26">IF(ISNUMBER(D60), (D60 - $B60) / $B60, "")</f>
        <v>8.5470085470086693E-3</v>
      </c>
      <c r="F60" s="18">
        <f>IF(ISNUMBER(D60), $B64 * E60, "")</f>
        <v>1282.0512820513004</v>
      </c>
      <c r="G60" s="31">
        <v>11.9</v>
      </c>
      <c r="H60" s="32">
        <f t="shared" ref="H60:H63" si="27">IF(ISNUMBER(G60), (G60 - $B60) / $B60, "")</f>
        <v>1.7094017094017186E-2</v>
      </c>
      <c r="I60" s="101">
        <f>IF(ISNUMBER(G60), $B64 * H60, "")</f>
        <v>2564.1025641025781</v>
      </c>
      <c r="J60" s="15">
        <v>11.9</v>
      </c>
      <c r="K60" s="32">
        <f t="shared" ref="K60:K63" si="28">IF(ISNUMBER(J60), (J60 - $B60) / $B60, "")</f>
        <v>1.7094017094017186E-2</v>
      </c>
      <c r="L60" s="18">
        <f>IF(ISNUMBER(J60), $B64 * K60, "")</f>
        <v>2564.1025641025781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8"/>
      <c r="R63" s="269"/>
      <c r="S63" s="270"/>
    </row>
    <row r="64" spans="1:19" ht="17.25" customHeight="1" thickBot="1">
      <c r="A64" s="132" t="s">
        <v>267</v>
      </c>
      <c r="B64" s="276">
        <f>$B$37</f>
        <v>150000</v>
      </c>
      <c r="C64" s="277"/>
      <c r="D64" s="26" t="s">
        <v>268</v>
      </c>
      <c r="E64" s="27">
        <f>IF(COUNT(E44:E63), SUM(E44:E63) / COUNT(E44:E63), 0)</f>
        <v>5.8117195376646037E-3</v>
      </c>
      <c r="F64" s="28">
        <f>SUM(F44:F63)</f>
        <v>14819.884821044736</v>
      </c>
      <c r="G64" s="26" t="s">
        <v>268</v>
      </c>
      <c r="H64" s="27">
        <f>IF(COUNT(H44:H63), SUM(H44:H63) / COUNT(H44:H63), 0)</f>
        <v>1.2513597189691791E-2</v>
      </c>
      <c r="I64" s="28">
        <f>SUM(I44:I63)</f>
        <v>31909.672833714063</v>
      </c>
      <c r="J64" s="26" t="s">
        <v>268</v>
      </c>
      <c r="K64" s="27">
        <f>IF(COUNT(K44:K63), SUM(K44:K63) / COUNT(K44:K63), 0)</f>
        <v>1.4949413669217305E-2</v>
      </c>
      <c r="L64" s="28">
        <f>SUM(L44:L63)</f>
        <v>38121.004856504114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213" t="s">
        <v>264</v>
      </c>
      <c r="B68" s="217" t="s">
        <v>49</v>
      </c>
      <c r="C68" s="219"/>
      <c r="D68" s="217" t="s">
        <v>57</v>
      </c>
      <c r="E68" s="218"/>
      <c r="F68" s="219"/>
      <c r="G68" s="244">
        <f>_xlfn.IFNA(VLOOKUP(B68, 현재가테이블!$B$2:$D$200, 2, FALSE), "-")</f>
        <v>77602000</v>
      </c>
      <c r="H68" s="245"/>
      <c r="I68" s="246"/>
      <c r="J68" s="217" t="s">
        <v>58</v>
      </c>
      <c r="K68" s="218"/>
      <c r="L68" s="219"/>
      <c r="M68" s="247">
        <f>_xlfn.IFNA(VLOOKUP(B68, 현재가테이블!$B$2:$D$200, 3, FALSE), "-")</f>
        <v>-7.2027122000000001E-3</v>
      </c>
      <c r="N68" s="248"/>
      <c r="O68" s="249"/>
      <c r="Q68" s="238"/>
      <c r="R68" s="238"/>
      <c r="S68" s="238"/>
    </row>
    <row r="69" spans="1:19" ht="17.25" thickBot="1">
      <c r="A69" s="278" t="s">
        <v>54</v>
      </c>
      <c r="B69" s="280" t="str">
        <f>TEXT($G$1, "[$-ko-KR]yyyy-mm-dd(ddd) ") &amp; "오전 00:00"</f>
        <v>2021-11-13(토) 오전 00:00</v>
      </c>
      <c r="C69" s="281"/>
      <c r="D69" s="240" t="str">
        <f>TEXT($G$1, "[$-ko-KR]yyyy-mm-dd(ddd) ") &amp; "오후 14:00"</f>
        <v>2021-11-13(토) 오후 14:00</v>
      </c>
      <c r="E69" s="241"/>
      <c r="F69" s="242"/>
      <c r="G69" s="240" t="str">
        <f>TEXT($G$1, "[$-ko-KR]yyyy-mm-dd(ddd) ") &amp; "오후 19:00"</f>
        <v>2021-11-13(토) 오후 19:00</v>
      </c>
      <c r="H69" s="241"/>
      <c r="I69" s="242"/>
      <c r="J69" s="240" t="str">
        <f>TEXT($G$1, "[$-ko-KR]yyyy-mm-dd(ddd) ") &amp; "오후 21:00"</f>
        <v>2021-11-13(토) 오후 21:00</v>
      </c>
      <c r="K69" s="241"/>
      <c r="L69" s="242"/>
      <c r="M69" s="240" t="str">
        <f>TEXT($G$1+1, "[$-ko-KR]yyyy-mm-dd(ddd) ") &amp; "오전 00:00"</f>
        <v>2021-11-14(일) 오전 00:00</v>
      </c>
      <c r="N69" s="241"/>
      <c r="O69" s="242"/>
      <c r="Q69" s="238"/>
      <c r="R69" s="238"/>
      <c r="S69" s="238"/>
    </row>
    <row r="70" spans="1:19" ht="17.25" thickBot="1">
      <c r="A70" s="279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4" t="s">
        <v>57</v>
      </c>
      <c r="H70" s="215" t="s">
        <v>265</v>
      </c>
      <c r="I70" s="21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43"/>
      <c r="R70" s="243"/>
      <c r="S70" s="243"/>
    </row>
    <row r="71" spans="1:19" ht="17.25" thickBot="1">
      <c r="A71" s="123" t="s">
        <v>334</v>
      </c>
      <c r="B71" s="124">
        <v>560</v>
      </c>
      <c r="C71" s="76">
        <v>6.4638783300000002E-2</v>
      </c>
      <c r="D71" s="13">
        <v>551</v>
      </c>
      <c r="E71" s="14">
        <f>IF(ISNUMBER(D71), (D71 - $B71) / $B71, "")</f>
        <v>-1.607142857142857E-2</v>
      </c>
      <c r="F71" s="16">
        <f>IF(ISNUMBER(D71), $B91 * E71, "")</f>
        <v>-2410.7142857142853</v>
      </c>
      <c r="G71" s="29">
        <v>549</v>
      </c>
      <c r="H71" s="14">
        <f>IF(ISNUMBER(G71), (G71 - $B71) / $B71, "")</f>
        <v>-1.9642857142857142E-2</v>
      </c>
      <c r="I71" s="100">
        <f>IF(ISNUMBER(G71), $B91 * H71, "")</f>
        <v>-2946.4285714285716</v>
      </c>
      <c r="J71" s="13">
        <v>534</v>
      </c>
      <c r="K71" s="14">
        <f>IF(ISNUMBER(J71), (J71 - $B71) / $B71, "")</f>
        <v>-4.642857142857143E-2</v>
      </c>
      <c r="L71" s="16">
        <f>IF(ISNUMBER(J71), $B91 * K71, "")</f>
        <v>-6964.2857142857147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 t="s">
        <v>163</v>
      </c>
      <c r="B72" s="126">
        <v>412</v>
      </c>
      <c r="C72" s="77">
        <v>4.5685279199999998E-2</v>
      </c>
      <c r="D72" s="15">
        <v>435</v>
      </c>
      <c r="E72" s="32">
        <f t="shared" ref="E72:E75" si="30">IF(ISNUMBER(D72), (D72 - $B72) / $B72, "")</f>
        <v>5.5825242718446605E-2</v>
      </c>
      <c r="F72" s="18">
        <f>IF(ISNUMBER(D72), $B91 * E72, "")</f>
        <v>8373.786407766991</v>
      </c>
      <c r="G72" s="31">
        <v>448</v>
      </c>
      <c r="H72" s="32">
        <f t="shared" ref="H72:H75" si="31">IF(ISNUMBER(G72), (G72 - $B72) / $B72, "")</f>
        <v>8.7378640776699032E-2</v>
      </c>
      <c r="I72" s="101">
        <f>IF(ISNUMBER(G72), $B91 * H72, "")</f>
        <v>13106.796116504855</v>
      </c>
      <c r="J72" s="15">
        <v>428</v>
      </c>
      <c r="K72" s="32">
        <f t="shared" ref="K72:K75" si="32">IF(ISNUMBER(J72), (J72 - $B72) / $B72, "")</f>
        <v>3.8834951456310676E-2</v>
      </c>
      <c r="L72" s="18">
        <f>IF(ISNUMBER(J72), $B91 * K72, "")</f>
        <v>5825.2427184466014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 t="s">
        <v>127</v>
      </c>
      <c r="B73" s="126">
        <v>149</v>
      </c>
      <c r="C73" s="77">
        <v>2.75862069E-2</v>
      </c>
      <c r="D73" s="15">
        <v>149</v>
      </c>
      <c r="E73" s="32">
        <f t="shared" si="30"/>
        <v>0</v>
      </c>
      <c r="F73" s="18">
        <f>IF(ISNUMBER(D73), $B91 * E73, "")</f>
        <v>0</v>
      </c>
      <c r="G73" s="31">
        <v>149</v>
      </c>
      <c r="H73" s="32">
        <f t="shared" si="31"/>
        <v>0</v>
      </c>
      <c r="I73" s="101">
        <f>IF(ISNUMBER(G73), $B91 * H73, "")</f>
        <v>0</v>
      </c>
      <c r="J73" s="15">
        <v>150</v>
      </c>
      <c r="K73" s="32">
        <f t="shared" si="32"/>
        <v>6.7114093959731542E-3</v>
      </c>
      <c r="L73" s="18">
        <f>IF(ISNUMBER(J73), $B91 * K73, "")</f>
        <v>1006.7114093959731</v>
      </c>
      <c r="M73" s="31"/>
      <c r="N73" s="32" t="str">
        <f t="shared" si="33"/>
        <v/>
      </c>
      <c r="O73" s="18" t="str">
        <f>IF(ISNUMBER(M73), $B91 * N73, "")</f>
        <v/>
      </c>
      <c r="Q73" s="243"/>
      <c r="R73" s="243"/>
      <c r="S73" s="243"/>
    </row>
    <row r="74" spans="1:19" ht="17.25" thickBot="1">
      <c r="A74" s="125" t="s">
        <v>141</v>
      </c>
      <c r="B74" s="126">
        <v>151</v>
      </c>
      <c r="C74" s="77">
        <v>2.72108844E-2</v>
      </c>
      <c r="D74" s="15">
        <v>153</v>
      </c>
      <c r="E74" s="32">
        <f t="shared" si="30"/>
        <v>1.3245033112582781E-2</v>
      </c>
      <c r="F74" s="18">
        <f>IF(ISNUMBER(D74), $B91 * E74, "")</f>
        <v>1986.7549668874171</v>
      </c>
      <c r="G74" s="31">
        <v>157</v>
      </c>
      <c r="H74" s="32">
        <f t="shared" si="31"/>
        <v>3.9735099337748346E-2</v>
      </c>
      <c r="I74" s="101">
        <f>IF(ISNUMBER(G74), $B91 * H74, "")</f>
        <v>5960.2649006622523</v>
      </c>
      <c r="J74" s="15">
        <v>155</v>
      </c>
      <c r="K74" s="32">
        <f t="shared" si="32"/>
        <v>2.6490066225165563E-2</v>
      </c>
      <c r="L74" s="18">
        <f>IF(ISNUMBER(J74), $B91 * K74, "")</f>
        <v>3973.5099337748343</v>
      </c>
      <c r="M74" s="31"/>
      <c r="N74" s="32" t="str">
        <f t="shared" si="33"/>
        <v/>
      </c>
      <c r="O74" s="18" t="str">
        <f>IF(ISNUMBER(M74), $B91 * N74, "")</f>
        <v/>
      </c>
      <c r="Q74" s="243"/>
      <c r="R74" s="243"/>
      <c r="S74" s="243"/>
    </row>
    <row r="75" spans="1:19" ht="17.25" thickBot="1">
      <c r="A75" s="127" t="s">
        <v>227</v>
      </c>
      <c r="B75" s="128">
        <v>679</v>
      </c>
      <c r="C75" s="78">
        <v>2.5679758300000001E-2</v>
      </c>
      <c r="D75" s="20">
        <v>705</v>
      </c>
      <c r="E75" s="21">
        <f t="shared" si="30"/>
        <v>3.8291605301914583E-2</v>
      </c>
      <c r="F75" s="22">
        <f>IF(ISNUMBER(D75), $B91 * E75, "")</f>
        <v>5743.7407952871872</v>
      </c>
      <c r="G75" s="30">
        <v>728</v>
      </c>
      <c r="H75" s="21">
        <f t="shared" si="31"/>
        <v>7.2164948453608241E-2</v>
      </c>
      <c r="I75" s="105">
        <f>IF(ISNUMBER(G75), $B91 * H75, "")</f>
        <v>10824.742268041236</v>
      </c>
      <c r="J75" s="20">
        <v>713</v>
      </c>
      <c r="K75" s="21">
        <f t="shared" si="32"/>
        <v>5.0073637702503684E-2</v>
      </c>
      <c r="L75" s="22">
        <f>IF(ISNUMBER(J75), $B91 * K75, "")</f>
        <v>7511.045655375553</v>
      </c>
      <c r="M75" s="30"/>
      <c r="N75" s="21" t="str">
        <f t="shared" si="33"/>
        <v/>
      </c>
      <c r="O75" s="22" t="str">
        <f>IF(ISNUMBER(M75), $B91 * N75, "")</f>
        <v/>
      </c>
      <c r="Q75" s="243"/>
      <c r="R75" s="243"/>
      <c r="S75" s="243"/>
    </row>
    <row r="76" spans="1:19" ht="17.25" thickBot="1">
      <c r="A76" s="125" t="s">
        <v>219</v>
      </c>
      <c r="B76" s="129">
        <v>222</v>
      </c>
      <c r="C76" s="80">
        <v>1.3698630099999999E-2</v>
      </c>
      <c r="D76" s="106">
        <v>225</v>
      </c>
      <c r="E76" s="107">
        <f>IF(ISNUMBER(D76), (D76 - $B76) / $B76, "")</f>
        <v>1.3513513513513514E-2</v>
      </c>
      <c r="F76" s="108">
        <f>IF(ISNUMBER(D76), $B91 * E76, "")</f>
        <v>2027.0270270270271</v>
      </c>
      <c r="G76" s="109">
        <v>227</v>
      </c>
      <c r="H76" s="107">
        <f>IF(ISNUMBER(G76), (G76 - $B76) / $B76, "")</f>
        <v>2.2522522522522521E-2</v>
      </c>
      <c r="I76" s="110">
        <f>IF(ISNUMBER(G76), $B91 * H76, "")</f>
        <v>3378.3783783783783</v>
      </c>
      <c r="J76" s="106">
        <v>227</v>
      </c>
      <c r="K76" s="107">
        <f>IF(ISNUMBER(J76), (J76 - $B76) / $B76, "")</f>
        <v>2.2522522522522521E-2</v>
      </c>
      <c r="L76" s="108">
        <f>IF(ISNUMBER(J76), $B91 * K76, "")</f>
        <v>3378.3783783783783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3"/>
      <c r="R76" s="243"/>
      <c r="S76" s="243"/>
    </row>
    <row r="77" spans="1:19" ht="17.25" thickBot="1">
      <c r="A77" s="125" t="s">
        <v>225</v>
      </c>
      <c r="B77" s="126">
        <v>942</v>
      </c>
      <c r="C77" s="77">
        <v>2.1276595999999998E-3</v>
      </c>
      <c r="D77" s="15">
        <v>937</v>
      </c>
      <c r="E77" s="32">
        <f t="shared" ref="E77:E80" si="34">IF(ISNUMBER(D77), (D77 - $B77) / $B77, "")</f>
        <v>-5.3078556263269636E-3</v>
      </c>
      <c r="F77" s="18">
        <f>IF(ISNUMBER(D77), $B91 * E77, "")</f>
        <v>-796.17834394904457</v>
      </c>
      <c r="G77" s="31">
        <v>937</v>
      </c>
      <c r="H77" s="32">
        <f t="shared" ref="H77:H80" si="35">IF(ISNUMBER(G77), (G77 - $B77) / $B77, "")</f>
        <v>-5.3078556263269636E-3</v>
      </c>
      <c r="I77" s="101">
        <f>IF(ISNUMBER(G77), $B91 * H77, "")</f>
        <v>-796.17834394904457</v>
      </c>
      <c r="J77" s="15">
        <v>936</v>
      </c>
      <c r="K77" s="32">
        <f t="shared" ref="K77:K80" si="36">IF(ISNUMBER(J77), (J77 - $B77) / $B77, "")</f>
        <v>-6.369426751592357E-3</v>
      </c>
      <c r="L77" s="18">
        <f>IF(ISNUMBER(J77), $B91 * K77, "")</f>
        <v>-955.41401273885356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3"/>
      <c r="R77" s="243"/>
      <c r="S77" s="243"/>
    </row>
    <row r="78" spans="1:19" ht="17.25" thickBot="1">
      <c r="A78" s="125" t="s">
        <v>115</v>
      </c>
      <c r="B78" s="126">
        <v>420</v>
      </c>
      <c r="C78" s="77">
        <v>-7.0921986000000003E-3</v>
      </c>
      <c r="D78" s="15">
        <v>458</v>
      </c>
      <c r="E78" s="32">
        <f t="shared" si="34"/>
        <v>9.0476190476190474E-2</v>
      </c>
      <c r="F78" s="18">
        <f>IF(ISNUMBER(D78), $B91 * E78, "")</f>
        <v>13571.428571428571</v>
      </c>
      <c r="G78" s="31">
        <v>469</v>
      </c>
      <c r="H78" s="32">
        <f t="shared" si="35"/>
        <v>0.11666666666666667</v>
      </c>
      <c r="I78" s="101">
        <f>IF(ISNUMBER(G78), $B91 * H78, "")</f>
        <v>17500</v>
      </c>
      <c r="J78" s="15">
        <v>489</v>
      </c>
      <c r="K78" s="32">
        <f t="shared" si="36"/>
        <v>0.16428571428571428</v>
      </c>
      <c r="L78" s="18">
        <f>IF(ISNUMBER(J78), $B91 * K78, "")</f>
        <v>24642.857142857141</v>
      </c>
      <c r="M78" s="31"/>
      <c r="N78" s="32" t="str">
        <f t="shared" si="37"/>
        <v/>
      </c>
      <c r="O78" s="18" t="str">
        <f>IF(ISNUMBER(M78), $B91 * N78, "")</f>
        <v/>
      </c>
      <c r="Q78" s="243"/>
      <c r="R78" s="243"/>
      <c r="S78" s="243"/>
    </row>
    <row r="79" spans="1:19" ht="17.25" thickBot="1">
      <c r="A79" s="125" t="s">
        <v>191</v>
      </c>
      <c r="B79" s="126">
        <v>133</v>
      </c>
      <c r="C79" s="77">
        <v>-7.4626865999999998E-3</v>
      </c>
      <c r="D79" s="15">
        <v>133</v>
      </c>
      <c r="E79" s="32">
        <f t="shared" si="34"/>
        <v>0</v>
      </c>
      <c r="F79" s="18">
        <f>IF(ISNUMBER(D79), $B91 * E79, "")</f>
        <v>0</v>
      </c>
      <c r="G79" s="31">
        <v>134</v>
      </c>
      <c r="H79" s="32">
        <f t="shared" si="35"/>
        <v>7.5187969924812026E-3</v>
      </c>
      <c r="I79" s="101">
        <f>IF(ISNUMBER(G79), $B91 * H79, "")</f>
        <v>1127.8195488721803</v>
      </c>
      <c r="J79" s="15">
        <v>134</v>
      </c>
      <c r="K79" s="32">
        <f t="shared" si="36"/>
        <v>7.5187969924812026E-3</v>
      </c>
      <c r="L79" s="18">
        <f>IF(ISNUMBER(J79), $B91 * K79, "")</f>
        <v>1127.8195488721803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217</v>
      </c>
      <c r="B80" s="131">
        <v>232</v>
      </c>
      <c r="C80" s="79">
        <v>-8.5470084999999998E-3</v>
      </c>
      <c r="D80" s="24">
        <v>234</v>
      </c>
      <c r="E80" s="25">
        <f t="shared" si="34"/>
        <v>8.6206896551724137E-3</v>
      </c>
      <c r="F80" s="104">
        <f>IF(ISNUMBER(D80), $B91 * E80, "")</f>
        <v>1293.1034482758621</v>
      </c>
      <c r="G80" s="102">
        <v>234</v>
      </c>
      <c r="H80" s="25">
        <f t="shared" si="35"/>
        <v>8.6206896551724137E-3</v>
      </c>
      <c r="I80" s="103">
        <f>IF(ISNUMBER(G80), $B91 * H80, "")</f>
        <v>1293.1034482758621</v>
      </c>
      <c r="J80" s="24">
        <v>237</v>
      </c>
      <c r="K80" s="25">
        <f t="shared" si="36"/>
        <v>2.1551724137931036E-2</v>
      </c>
      <c r="L80" s="104">
        <f>IF(ISNUMBER(J80), $B91 * K80, "")</f>
        <v>3232.7586206896553</v>
      </c>
      <c r="M80" s="102"/>
      <c r="N80" s="25" t="str">
        <f t="shared" si="37"/>
        <v/>
      </c>
      <c r="O80" s="104" t="str">
        <f>IF(ISNUMBER(M80), $B91 * N80, "")</f>
        <v/>
      </c>
      <c r="Q80" s="252"/>
      <c r="R80" s="253"/>
      <c r="S80" s="254"/>
    </row>
    <row r="81" spans="1:19">
      <c r="A81" s="123" t="s">
        <v>149</v>
      </c>
      <c r="B81" s="124">
        <v>131</v>
      </c>
      <c r="C81" s="76">
        <v>-1.5037594E-2</v>
      </c>
      <c r="D81" s="13">
        <v>132</v>
      </c>
      <c r="E81" s="14">
        <f>IF(ISNUMBER(D81), (D81 - $B81) / $B81, "")</f>
        <v>7.6335877862595417E-3</v>
      </c>
      <c r="F81" s="16">
        <f>IF(ISNUMBER(D81), $B91 * E81, "")</f>
        <v>1145.0381679389313</v>
      </c>
      <c r="G81" s="29">
        <v>136</v>
      </c>
      <c r="H81" s="14">
        <f>IF(ISNUMBER(G81), (G81 - $B81) / $B81, "")</f>
        <v>3.8167938931297711E-2</v>
      </c>
      <c r="I81" s="100">
        <f>IF(ISNUMBER(G81), $B91 * H81, "")</f>
        <v>5725.1908396946565</v>
      </c>
      <c r="J81" s="13">
        <v>136</v>
      </c>
      <c r="K81" s="14">
        <f>IF(ISNUMBER(J81), (J81 - $B81) / $B81, "")</f>
        <v>3.8167938931297711E-2</v>
      </c>
      <c r="L81" s="16">
        <f>IF(ISNUMBER(J81), $B91 * K81, "")</f>
        <v>5725.1908396946565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5"/>
      <c r="R81" s="256"/>
      <c r="S81" s="257"/>
    </row>
    <row r="82" spans="1:19" ht="17.25" thickBot="1">
      <c r="A82" s="125" t="s">
        <v>263</v>
      </c>
      <c r="B82" s="126">
        <v>312</v>
      </c>
      <c r="C82" s="77">
        <v>-1.57728707E-2</v>
      </c>
      <c r="D82" s="15">
        <v>311</v>
      </c>
      <c r="E82" s="32">
        <f t="shared" ref="E82:E85" si="38">IF(ISNUMBER(D82), (D82 - $B82) / $B82, "")</f>
        <v>-3.205128205128205E-3</v>
      </c>
      <c r="F82" s="18">
        <f>IF(ISNUMBER(D82), $B91 * E82, "")</f>
        <v>-480.76923076923077</v>
      </c>
      <c r="G82" s="31">
        <v>313</v>
      </c>
      <c r="H82" s="32">
        <f t="shared" ref="H82:H85" si="39">IF(ISNUMBER(G82), (G82 - $B82) / $B82, "")</f>
        <v>3.205128205128205E-3</v>
      </c>
      <c r="I82" s="101">
        <f>IF(ISNUMBER(G82), $B91 * H82, "")</f>
        <v>480.76923076923077</v>
      </c>
      <c r="J82" s="15">
        <v>314</v>
      </c>
      <c r="K82" s="32">
        <f t="shared" ref="K82:K85" si="40">IF(ISNUMBER(J82), (J82 - $B82) / $B82, "")</f>
        <v>6.41025641025641E-3</v>
      </c>
      <c r="L82" s="18">
        <f>IF(ISNUMBER(J82), $B91 * K82, "")</f>
        <v>961.53846153846155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8"/>
      <c r="R82" s="259"/>
      <c r="S82" s="260"/>
    </row>
    <row r="83" spans="1:19" ht="17.25" thickBot="1">
      <c r="A83" s="125" t="s">
        <v>215</v>
      </c>
      <c r="B83" s="126">
        <v>287</v>
      </c>
      <c r="C83" s="77">
        <v>-1.71232877E-2</v>
      </c>
      <c r="D83" s="15">
        <v>292</v>
      </c>
      <c r="E83" s="32">
        <f t="shared" si="38"/>
        <v>1.7421602787456445E-2</v>
      </c>
      <c r="F83" s="18">
        <f>IF(ISNUMBER(D83), $B91 * E83, "")</f>
        <v>2613.2404181184666</v>
      </c>
      <c r="G83" s="31">
        <v>289</v>
      </c>
      <c r="H83" s="32">
        <f t="shared" si="39"/>
        <v>6.9686411149825784E-3</v>
      </c>
      <c r="I83" s="101">
        <f>IF(ISNUMBER(G83), $B91 * H83, "")</f>
        <v>1045.2961672473868</v>
      </c>
      <c r="J83" s="15">
        <v>288</v>
      </c>
      <c r="K83" s="32">
        <f t="shared" si="40"/>
        <v>3.4843205574912892E-3</v>
      </c>
      <c r="L83" s="18">
        <f>IF(ISNUMBER(J83), $B91 * K83, "")</f>
        <v>522.64808362369342</v>
      </c>
      <c r="M83" s="31"/>
      <c r="N83" s="32" t="str">
        <f t="shared" si="41"/>
        <v/>
      </c>
      <c r="O83" s="18" t="str">
        <f>IF(ISNUMBER(M83), $B91 * N83, "")</f>
        <v/>
      </c>
      <c r="Q83" s="243"/>
      <c r="R83" s="243"/>
      <c r="S83" s="243"/>
    </row>
    <row r="84" spans="1:19" ht="17.25" thickBot="1">
      <c r="A84" s="125" t="s">
        <v>85</v>
      </c>
      <c r="B84" s="126">
        <v>613</v>
      </c>
      <c r="C84" s="77">
        <v>-1.7628205099999999E-2</v>
      </c>
      <c r="D84" s="15">
        <v>671</v>
      </c>
      <c r="E84" s="32">
        <f t="shared" si="38"/>
        <v>9.461663947797716E-2</v>
      </c>
      <c r="F84" s="18">
        <f>IF(ISNUMBER(D84), $B91 * E84, "")</f>
        <v>14192.495921696574</v>
      </c>
      <c r="G84" s="31">
        <v>683</v>
      </c>
      <c r="H84" s="32">
        <f t="shared" si="39"/>
        <v>0.11419249592169657</v>
      </c>
      <c r="I84" s="101">
        <f>IF(ISNUMBER(G84), $B91 * H84, "")</f>
        <v>17128.874388254484</v>
      </c>
      <c r="J84" s="15">
        <v>662</v>
      </c>
      <c r="K84" s="32">
        <f t="shared" si="40"/>
        <v>7.9934747145187598E-2</v>
      </c>
      <c r="L84" s="18">
        <f>IF(ISNUMBER(J84), $B91 * K84, "")</f>
        <v>11990.21207177814</v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 t="s">
        <v>229</v>
      </c>
      <c r="B85" s="128">
        <v>983</v>
      </c>
      <c r="C85" s="78">
        <v>-2.18905473E-2</v>
      </c>
      <c r="D85" s="20">
        <v>978</v>
      </c>
      <c r="E85" s="21">
        <f t="shared" si="38"/>
        <v>-5.0864699898270603E-3</v>
      </c>
      <c r="F85" s="22">
        <f>IF(ISNUMBER(D85), $B91 * E85, "")</f>
        <v>-762.97049847405901</v>
      </c>
      <c r="G85" s="30">
        <v>986</v>
      </c>
      <c r="H85" s="21">
        <f t="shared" si="39"/>
        <v>3.0518819938962359E-3</v>
      </c>
      <c r="I85" s="105">
        <f>IF(ISNUMBER(G85), $B91 * H85, "")</f>
        <v>457.78229908443541</v>
      </c>
      <c r="J85" s="20">
        <v>984</v>
      </c>
      <c r="K85" s="21">
        <f t="shared" si="40"/>
        <v>1.017293997965412E-3</v>
      </c>
      <c r="L85" s="22">
        <f>IF(ISNUMBER(J85), $B91 * K85, "")</f>
        <v>152.5940996948118</v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 t="s">
        <v>107</v>
      </c>
      <c r="B86" s="129">
        <v>185</v>
      </c>
      <c r="C86" s="80">
        <v>-2.6315789499999999E-2</v>
      </c>
      <c r="D86" s="106">
        <v>184</v>
      </c>
      <c r="E86" s="107">
        <f>IF(ISNUMBER(D86), (D86 - $B86) / $B86, "")</f>
        <v>-5.4054054054054057E-3</v>
      </c>
      <c r="F86" s="108">
        <f>IF(ISNUMBER(D86), $B91 * E86, "")</f>
        <v>-810.81081081081084</v>
      </c>
      <c r="G86" s="109">
        <v>186</v>
      </c>
      <c r="H86" s="107">
        <f>IF(ISNUMBER(G86), (G86 - $B86) / $B86, "")</f>
        <v>5.4054054054054057E-3</v>
      </c>
      <c r="I86" s="110">
        <f>IF(ISNUMBER(G86), $B91 * H86, "")</f>
        <v>810.81081081081084</v>
      </c>
      <c r="J86" s="106">
        <v>186</v>
      </c>
      <c r="K86" s="107">
        <f>IF(ISNUMBER(J86), (J86 - $B86) / $B86, "")</f>
        <v>5.4054054054054057E-3</v>
      </c>
      <c r="L86" s="108">
        <f>IF(ISNUMBER(J86), $B91 * K86, "")</f>
        <v>810.81081081081084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3"/>
      <c r="R86" s="243"/>
      <c r="S86" s="243"/>
    </row>
    <row r="87" spans="1:19" ht="17.25" thickBot="1">
      <c r="A87" s="125" t="s">
        <v>161</v>
      </c>
      <c r="B87" s="126">
        <v>653</v>
      </c>
      <c r="C87" s="77">
        <v>-2.68256334E-2</v>
      </c>
      <c r="D87" s="15">
        <v>655</v>
      </c>
      <c r="E87" s="32">
        <f t="shared" ref="E87:E90" si="42">IF(ISNUMBER(D87), (D87 - $B87) / $B87, "")</f>
        <v>3.0627871362940277E-3</v>
      </c>
      <c r="F87" s="18">
        <f>IF(ISNUMBER(D87), $B91 * E87, "")</f>
        <v>459.41807044410416</v>
      </c>
      <c r="G87" s="31">
        <v>657</v>
      </c>
      <c r="H87" s="32">
        <f t="shared" ref="H87:H90" si="43">IF(ISNUMBER(G87), (G87 - $B87) / $B87, "")</f>
        <v>6.1255742725880554E-3</v>
      </c>
      <c r="I87" s="101">
        <f>IF(ISNUMBER(G87), $B91 * H87, "")</f>
        <v>918.83614088820832</v>
      </c>
      <c r="J87" s="15">
        <v>658</v>
      </c>
      <c r="K87" s="32">
        <f t="shared" ref="K87:K90" si="44">IF(ISNUMBER(J87), (J87 - $B87) / $B87, "")</f>
        <v>7.656967840735069E-3</v>
      </c>
      <c r="L87" s="18">
        <f>IF(ISNUMBER(J87), $B91 * K87, "")</f>
        <v>1148.5451761102604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3"/>
      <c r="R87" s="243"/>
      <c r="S87" s="243"/>
    </row>
    <row r="88" spans="1:19" ht="17.25" thickBot="1">
      <c r="A88" s="125" t="s">
        <v>233</v>
      </c>
      <c r="B88" s="126">
        <v>707</v>
      </c>
      <c r="C88" s="77">
        <v>-2.7510316399999998E-2</v>
      </c>
      <c r="D88" s="15">
        <v>709</v>
      </c>
      <c r="E88" s="32">
        <f t="shared" si="42"/>
        <v>2.828854314002829E-3</v>
      </c>
      <c r="F88" s="18">
        <f>IF(ISNUMBER(D88), $B91 * E88, "")</f>
        <v>424.32814710042436</v>
      </c>
      <c r="G88" s="31">
        <v>709</v>
      </c>
      <c r="H88" s="32">
        <f t="shared" si="43"/>
        <v>2.828854314002829E-3</v>
      </c>
      <c r="I88" s="101">
        <f>IF(ISNUMBER(G88), $B91 * H88, "")</f>
        <v>424.32814710042436</v>
      </c>
      <c r="J88" s="15">
        <v>711</v>
      </c>
      <c r="K88" s="32">
        <f t="shared" si="44"/>
        <v>5.6577086280056579E-3</v>
      </c>
      <c r="L88" s="18">
        <f>IF(ISNUMBER(J88), $B91 * K88, "")</f>
        <v>848.65629420084872</v>
      </c>
      <c r="M88" s="31"/>
      <c r="N88" s="32" t="str">
        <f t="shared" si="45"/>
        <v/>
      </c>
      <c r="O88" s="18" t="str">
        <f>IF(ISNUMBER(M88), $B91 * N88, "")</f>
        <v/>
      </c>
      <c r="Q88" s="243"/>
      <c r="R88" s="243"/>
      <c r="S88" s="243"/>
    </row>
    <row r="89" spans="1:19">
      <c r="A89" s="125" t="s">
        <v>251</v>
      </c>
      <c r="B89" s="126">
        <v>384</v>
      </c>
      <c r="C89" s="77">
        <v>-2.7848101300000001E-2</v>
      </c>
      <c r="D89" s="15">
        <v>385</v>
      </c>
      <c r="E89" s="32">
        <f t="shared" si="42"/>
        <v>2.6041666666666665E-3</v>
      </c>
      <c r="F89" s="18">
        <f>IF(ISNUMBER(D89), $B91 * E89, "")</f>
        <v>390.625</v>
      </c>
      <c r="G89" s="31">
        <v>389</v>
      </c>
      <c r="H89" s="32">
        <f t="shared" si="43"/>
        <v>1.3020833333333334E-2</v>
      </c>
      <c r="I89" s="101">
        <f>IF(ISNUMBER(G89), $B91 * H89, "")</f>
        <v>1953.125</v>
      </c>
      <c r="J89" s="15">
        <v>389</v>
      </c>
      <c r="K89" s="32">
        <f t="shared" si="44"/>
        <v>1.3020833333333334E-2</v>
      </c>
      <c r="L89" s="18">
        <f>IF(ISNUMBER(J89), $B91 * K89, "")</f>
        <v>1953.125</v>
      </c>
      <c r="M89" s="31"/>
      <c r="N89" s="32" t="str">
        <f t="shared" si="45"/>
        <v/>
      </c>
      <c r="O89" s="18" t="str">
        <f>IF(ISNUMBER(M89), $B91 * N89, "")</f>
        <v/>
      </c>
      <c r="Q89" s="265"/>
      <c r="R89" s="266"/>
      <c r="S89" s="267"/>
    </row>
    <row r="90" spans="1:19" ht="17.25" thickBot="1">
      <c r="A90" s="130" t="s">
        <v>121</v>
      </c>
      <c r="B90" s="131">
        <v>552</v>
      </c>
      <c r="C90" s="79">
        <v>-2.8169014100000001E-2</v>
      </c>
      <c r="D90" s="24">
        <v>558</v>
      </c>
      <c r="E90" s="25">
        <f t="shared" si="42"/>
        <v>1.0869565217391304E-2</v>
      </c>
      <c r="F90" s="104">
        <f>IF(ISNUMBER(D90), $B91 * E90, "")</f>
        <v>1630.4347826086955</v>
      </c>
      <c r="G90" s="102">
        <v>568</v>
      </c>
      <c r="H90" s="25">
        <f t="shared" si="43"/>
        <v>2.8985507246376812E-2</v>
      </c>
      <c r="I90" s="103">
        <f>IF(ISNUMBER(G90), $B91 * H90, "")</f>
        <v>4347.826086956522</v>
      </c>
      <c r="J90" s="24">
        <v>565</v>
      </c>
      <c r="K90" s="25">
        <f t="shared" si="44"/>
        <v>2.355072463768116E-2</v>
      </c>
      <c r="L90" s="104">
        <f>IF(ISNUMBER(J90), $B91 * K90, "")</f>
        <v>3532.608695652174</v>
      </c>
      <c r="M90" s="102"/>
      <c r="N90" s="25" t="str">
        <f t="shared" si="45"/>
        <v/>
      </c>
      <c r="O90" s="104" t="str">
        <f>IF(ISNUMBER(M90), $B91 * N90, "")</f>
        <v/>
      </c>
      <c r="Q90" s="268"/>
      <c r="R90" s="269"/>
      <c r="S90" s="270"/>
    </row>
    <row r="91" spans="1:19" ht="17.25" thickBot="1">
      <c r="A91" s="132" t="s">
        <v>267</v>
      </c>
      <c r="B91" s="276">
        <f>$B$37</f>
        <v>150000</v>
      </c>
      <c r="C91" s="277"/>
      <c r="D91" s="26" t="s">
        <v>268</v>
      </c>
      <c r="E91" s="27">
        <f>IF(COUNT(E71:E90), SUM(E71:E90) / COUNT(E71:E90), 0)</f>
        <v>1.6196659518287609E-2</v>
      </c>
      <c r="F91" s="28">
        <f>SUM(F71:F90)</f>
        <v>48589.978554862813</v>
      </c>
      <c r="G91" s="26" t="s">
        <v>268</v>
      </c>
      <c r="H91" s="27">
        <f>IF(COUNT(H71:H90), SUM(H71:H90) / COUNT(H71:H90), 0)</f>
        <v>2.7580445618721104E-2</v>
      </c>
      <c r="I91" s="28">
        <f>SUM(I71:I90)</f>
        <v>82741.336856163311</v>
      </c>
      <c r="J91" s="26" t="s">
        <v>268</v>
      </c>
      <c r="K91" s="27">
        <f>IF(COUNT(K71:K90), SUM(K71:K90) / COUNT(K71:K90), 0)</f>
        <v>2.3474851071289868E-2</v>
      </c>
      <c r="L91" s="28">
        <f>SUM(L71:L90)</f>
        <v>70424.553213869614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213" t="s">
        <v>264</v>
      </c>
      <c r="B95" s="217" t="s">
        <v>49</v>
      </c>
      <c r="C95" s="219"/>
      <c r="D95" s="217" t="s">
        <v>57</v>
      </c>
      <c r="E95" s="218"/>
      <c r="F95" s="219"/>
      <c r="G95" s="244">
        <f>_xlfn.IFNA(VLOOKUP(B95, 현재가테이블!$B$2:$D$200, 2, FALSE), "-")</f>
        <v>77602000</v>
      </c>
      <c r="H95" s="245"/>
      <c r="I95" s="246"/>
      <c r="J95" s="217" t="s">
        <v>58</v>
      </c>
      <c r="K95" s="218"/>
      <c r="L95" s="219"/>
      <c r="M95" s="247">
        <f>_xlfn.IFNA(VLOOKUP(B95, 현재가테이블!$B$2:$D$200, 3, FALSE), "-")</f>
        <v>-7.2027122000000001E-3</v>
      </c>
      <c r="N95" s="248"/>
      <c r="O95" s="249"/>
      <c r="Q95" s="238"/>
      <c r="R95" s="238"/>
      <c r="S95" s="238"/>
    </row>
    <row r="96" spans="1:19" ht="17.25" thickBot="1">
      <c r="A96" s="278" t="s">
        <v>54</v>
      </c>
      <c r="B96" s="280" t="str">
        <f>TEXT($G$1, "[$-ko-KR]yyyy-mm-dd(ddd) ") &amp; "오전 00:00"</f>
        <v>2021-11-13(토) 오전 00:00</v>
      </c>
      <c r="C96" s="281"/>
      <c r="D96" s="240" t="str">
        <f>TEXT($G$1, "[$-ko-KR]yyyy-mm-dd(ddd) ") &amp; "오후 14:00"</f>
        <v>2021-11-13(토) 오후 14:00</v>
      </c>
      <c r="E96" s="241"/>
      <c r="F96" s="242"/>
      <c r="G96" s="240" t="str">
        <f>TEXT($G$1, "[$-ko-KR]yyyy-mm-dd(ddd) ") &amp; "오후 19:00"</f>
        <v>2021-11-13(토) 오후 19:00</v>
      </c>
      <c r="H96" s="241"/>
      <c r="I96" s="242"/>
      <c r="J96" s="240" t="str">
        <f>TEXT($G$1, "[$-ko-KR]yyyy-mm-dd(ddd) ") &amp; "오후 21:00"</f>
        <v>2021-11-13(토) 오후 21:00</v>
      </c>
      <c r="K96" s="241"/>
      <c r="L96" s="242"/>
      <c r="M96" s="240" t="str">
        <f>TEXT($G$1+1, "[$-ko-KR]yyyy-mm-dd(ddd) ") &amp; "오전 00:00"</f>
        <v>2021-11-14(일) 오전 00:00</v>
      </c>
      <c r="N96" s="241"/>
      <c r="O96" s="242"/>
      <c r="Q96" s="238"/>
      <c r="R96" s="238"/>
      <c r="S96" s="238"/>
    </row>
    <row r="97" spans="1:19" ht="17.25" thickBot="1">
      <c r="A97" s="279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4" t="s">
        <v>57</v>
      </c>
      <c r="H97" s="215" t="s">
        <v>265</v>
      </c>
      <c r="I97" s="21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43"/>
      <c r="R97" s="243"/>
      <c r="S97" s="243"/>
    </row>
    <row r="98" spans="1:19" ht="17.25" thickBot="1">
      <c r="A98" s="123" t="s">
        <v>60</v>
      </c>
      <c r="B98" s="124">
        <v>3905</v>
      </c>
      <c r="C98" s="76">
        <v>0.20153846149999999</v>
      </c>
      <c r="D98" s="13">
        <v>4420</v>
      </c>
      <c r="E98" s="14">
        <f>IF(ISNUMBER(D98), (D98 - $B98) / $B98, "")</f>
        <v>0.13188220230473752</v>
      </c>
      <c r="F98" s="16">
        <f>IF(ISNUMBER(D98), $B118 * E98, "")</f>
        <v>19782.330345710627</v>
      </c>
      <c r="G98" s="29">
        <v>4440</v>
      </c>
      <c r="H98" s="14">
        <f>IF(ISNUMBER(G98), (G98 - $B98) / $B98, "")</f>
        <v>0.13700384122919335</v>
      </c>
      <c r="I98" s="100">
        <f>IF(ISNUMBER(G98), $B118 * H98, "")</f>
        <v>20550.576184379002</v>
      </c>
      <c r="J98" s="13">
        <v>4085</v>
      </c>
      <c r="K98" s="14">
        <f>IF(ISNUMBER(J98), (J98 - $B98) / $B98, "")</f>
        <v>4.6094750320102434E-2</v>
      </c>
      <c r="L98" s="16">
        <f>IF(ISNUMBER(J98), $B118 * K98, "")</f>
        <v>6914.2125480153654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 t="s">
        <v>157</v>
      </c>
      <c r="B99" s="126">
        <v>2010</v>
      </c>
      <c r="C99" s="77">
        <v>8.3557951500000005E-2</v>
      </c>
      <c r="D99" s="15">
        <v>2075</v>
      </c>
      <c r="E99" s="32">
        <f t="shared" ref="E99:E102" si="46">IF(ISNUMBER(D99), (D99 - $B99) / $B99, "")</f>
        <v>3.2338308457711441E-2</v>
      </c>
      <c r="F99" s="18">
        <f>IF(ISNUMBER(D99), $B118 * E99, "")</f>
        <v>4850.746268656716</v>
      </c>
      <c r="G99" s="31">
        <v>2230</v>
      </c>
      <c r="H99" s="32">
        <f t="shared" ref="H99:H102" si="47">IF(ISNUMBER(G99), (G99 - $B99) / $B99, "")</f>
        <v>0.10945273631840796</v>
      </c>
      <c r="I99" s="101">
        <f>IF(ISNUMBER(G99), $B118 * H99, "")</f>
        <v>16417.910447761195</v>
      </c>
      <c r="J99" s="15">
        <v>2110</v>
      </c>
      <c r="K99" s="32">
        <f t="shared" ref="K99:K102" si="48">IF(ISNUMBER(J99), (J99 - $B99) / $B99, "")</f>
        <v>4.975124378109453E-2</v>
      </c>
      <c r="L99" s="18">
        <f>IF(ISNUMBER(J99), $B118 * K99, "")</f>
        <v>7462.6865671641799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 t="s">
        <v>111</v>
      </c>
      <c r="B100" s="126">
        <v>3180</v>
      </c>
      <c r="C100" s="77">
        <v>7.7966101699999998E-2</v>
      </c>
      <c r="D100" s="15">
        <v>3535</v>
      </c>
      <c r="E100" s="32">
        <f t="shared" si="46"/>
        <v>0.11163522012578617</v>
      </c>
      <c r="F100" s="18">
        <f>IF(ISNUMBER(D100), $B118 * E100, "")</f>
        <v>16745.283018867925</v>
      </c>
      <c r="G100" s="31">
        <v>3800</v>
      </c>
      <c r="H100" s="32">
        <f t="shared" si="47"/>
        <v>0.19496855345911951</v>
      </c>
      <c r="I100" s="101">
        <f>IF(ISNUMBER(G100), $B118 * H100, "")</f>
        <v>29245.283018867925</v>
      </c>
      <c r="J100" s="15">
        <v>3560</v>
      </c>
      <c r="K100" s="32">
        <f t="shared" si="48"/>
        <v>0.11949685534591195</v>
      </c>
      <c r="L100" s="18">
        <f>IF(ISNUMBER(J100), $B118 * K100, "")</f>
        <v>17924.528301886792</v>
      </c>
      <c r="M100" s="31"/>
      <c r="N100" s="32" t="str">
        <f t="shared" si="49"/>
        <v/>
      </c>
      <c r="O100" s="18" t="str">
        <f>IF(ISNUMBER(M100), $B118 * N100, "")</f>
        <v/>
      </c>
      <c r="Q100" s="243"/>
      <c r="R100" s="243"/>
      <c r="S100" s="243"/>
    </row>
    <row r="101" spans="1:19" ht="17.25" thickBot="1">
      <c r="A101" s="125" t="s">
        <v>334</v>
      </c>
      <c r="B101" s="126">
        <v>560</v>
      </c>
      <c r="C101" s="77">
        <v>6.4638783300000002E-2</v>
      </c>
      <c r="D101" s="15">
        <v>551</v>
      </c>
      <c r="E101" s="32">
        <f t="shared" si="46"/>
        <v>-1.607142857142857E-2</v>
      </c>
      <c r="F101" s="18">
        <f>IF(ISNUMBER(D101), $B118 * E101, "")</f>
        <v>-2410.7142857142853</v>
      </c>
      <c r="G101" s="31">
        <v>549</v>
      </c>
      <c r="H101" s="32">
        <f t="shared" si="47"/>
        <v>-1.9642857142857142E-2</v>
      </c>
      <c r="I101" s="101">
        <f>IF(ISNUMBER(G101), $B118 * H101, "")</f>
        <v>-2946.4285714285716</v>
      </c>
      <c r="J101" s="15">
        <v>534</v>
      </c>
      <c r="K101" s="32">
        <f t="shared" si="48"/>
        <v>-4.642857142857143E-2</v>
      </c>
      <c r="L101" s="18">
        <f>IF(ISNUMBER(J101), $B118 * K101, "")</f>
        <v>-6964.2857142857147</v>
      </c>
      <c r="M101" s="31"/>
      <c r="N101" s="32" t="str">
        <f t="shared" si="49"/>
        <v/>
      </c>
      <c r="O101" s="18" t="str">
        <f>IF(ISNUMBER(M101), $B118 * N101, "")</f>
        <v/>
      </c>
      <c r="Q101" s="243"/>
      <c r="R101" s="243"/>
      <c r="S101" s="243"/>
    </row>
    <row r="102" spans="1:19" ht="17.25" thickBot="1">
      <c r="A102" s="127" t="s">
        <v>333</v>
      </c>
      <c r="B102" s="128">
        <v>0.247</v>
      </c>
      <c r="C102" s="78">
        <v>4.66101695E-2</v>
      </c>
      <c r="D102" s="20">
        <v>0.248</v>
      </c>
      <c r="E102" s="21">
        <f t="shared" si="46"/>
        <v>4.0485829959514205E-3</v>
      </c>
      <c r="F102" s="22">
        <f>IF(ISNUMBER(D102), $B118 * E102, "")</f>
        <v>607.28744939271303</v>
      </c>
      <c r="G102" s="30">
        <v>0.247</v>
      </c>
      <c r="H102" s="21">
        <f t="shared" si="47"/>
        <v>0</v>
      </c>
      <c r="I102" s="105">
        <f>IF(ISNUMBER(G102), $B118 * H102, "")</f>
        <v>0</v>
      </c>
      <c r="J102" s="20">
        <v>0.24399999999999999</v>
      </c>
      <c r="K102" s="21">
        <f t="shared" si="48"/>
        <v>-1.2145748987854262E-2</v>
      </c>
      <c r="L102" s="22">
        <f>IF(ISNUMBER(J102), $B118 * K102, "")</f>
        <v>-1821.8623481781392</v>
      </c>
      <c r="M102" s="30"/>
      <c r="N102" s="21" t="str">
        <f t="shared" si="49"/>
        <v/>
      </c>
      <c r="O102" s="22" t="str">
        <f>IF(ISNUMBER(M102), $B118 * N102, "")</f>
        <v/>
      </c>
      <c r="Q102" s="243"/>
      <c r="R102" s="243"/>
      <c r="S102" s="243"/>
    </row>
    <row r="103" spans="1:19" ht="17.25" thickBot="1">
      <c r="A103" s="125" t="s">
        <v>163</v>
      </c>
      <c r="B103" s="129">
        <v>412</v>
      </c>
      <c r="C103" s="80">
        <v>4.5685279199999998E-2</v>
      </c>
      <c r="D103" s="106">
        <v>435</v>
      </c>
      <c r="E103" s="107">
        <f>IF(ISNUMBER(D103), (D103 - $B103) / $B103, "")</f>
        <v>5.5825242718446605E-2</v>
      </c>
      <c r="F103" s="108">
        <f>IF(ISNUMBER(D103), $B118 * E103, "")</f>
        <v>8373.786407766991</v>
      </c>
      <c r="G103" s="109">
        <v>448</v>
      </c>
      <c r="H103" s="107">
        <f>IF(ISNUMBER(G103), (G103 - $B103) / $B103, "")</f>
        <v>8.7378640776699032E-2</v>
      </c>
      <c r="I103" s="110">
        <f>IF(ISNUMBER(G103), $B118 * H103, "")</f>
        <v>13106.796116504855</v>
      </c>
      <c r="J103" s="106">
        <v>428</v>
      </c>
      <c r="K103" s="107">
        <f>IF(ISNUMBER(J103), (J103 - $B103) / $B103, "")</f>
        <v>3.8834951456310676E-2</v>
      </c>
      <c r="L103" s="108">
        <f>IF(ISNUMBER(J103), $B118 * K103, "")</f>
        <v>5825.2427184466014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3"/>
      <c r="R103" s="243"/>
      <c r="S103" s="243"/>
    </row>
    <row r="104" spans="1:19" ht="17.25" thickBot="1">
      <c r="A104" s="125" t="s">
        <v>105</v>
      </c>
      <c r="B104" s="126">
        <v>2610</v>
      </c>
      <c r="C104" s="77">
        <v>4.19161677E-2</v>
      </c>
      <c r="D104" s="15">
        <v>2775</v>
      </c>
      <c r="E104" s="32">
        <f t="shared" ref="E104:E107" si="50">IF(ISNUMBER(D104), (D104 - $B104) / $B104, "")</f>
        <v>6.3218390804597707E-2</v>
      </c>
      <c r="F104" s="18">
        <f>IF(ISNUMBER(D104), $B118 * E104, "")</f>
        <v>9482.7586206896558</v>
      </c>
      <c r="G104" s="31">
        <v>2800</v>
      </c>
      <c r="H104" s="32">
        <f t="shared" ref="H104:H107" si="51">IF(ISNUMBER(G104), (G104 - $B104) / $B104, "")</f>
        <v>7.2796934865900387E-2</v>
      </c>
      <c r="I104" s="101">
        <f>IF(ISNUMBER(G104), $B118 * H104, "")</f>
        <v>10919.540229885059</v>
      </c>
      <c r="J104" s="15">
        <v>2765</v>
      </c>
      <c r="K104" s="32">
        <f t="shared" ref="K104:K107" si="52">IF(ISNUMBER(J104), (J104 - $B104) / $B104, "")</f>
        <v>5.938697318007663E-2</v>
      </c>
      <c r="L104" s="18">
        <f>IF(ISNUMBER(J104), $B118 * K104, "")</f>
        <v>8908.045977011494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3"/>
      <c r="R104" s="243"/>
      <c r="S104" s="243"/>
    </row>
    <row r="105" spans="1:19" ht="17.25" thickBot="1">
      <c r="A105" s="125" t="s">
        <v>79</v>
      </c>
      <c r="B105" s="126">
        <v>1410</v>
      </c>
      <c r="C105" s="77">
        <v>3.67647059E-2</v>
      </c>
      <c r="D105" s="15">
        <v>1425</v>
      </c>
      <c r="E105" s="32">
        <f t="shared" si="50"/>
        <v>1.0638297872340425E-2</v>
      </c>
      <c r="F105" s="18">
        <f>IF(ISNUMBER(D105), $B118 * E105, "")</f>
        <v>1595.7446808510638</v>
      </c>
      <c r="G105" s="31">
        <v>1470</v>
      </c>
      <c r="H105" s="32">
        <f t="shared" si="51"/>
        <v>4.2553191489361701E-2</v>
      </c>
      <c r="I105" s="101">
        <f>IF(ISNUMBER(G105), $B118 * H105, "")</f>
        <v>6382.9787234042551</v>
      </c>
      <c r="J105" s="15">
        <v>1435</v>
      </c>
      <c r="K105" s="32">
        <f t="shared" si="52"/>
        <v>1.7730496453900711E-2</v>
      </c>
      <c r="L105" s="18">
        <f>IF(ISNUMBER(J105), $B118 * K105, "")</f>
        <v>2659.5744680851067</v>
      </c>
      <c r="M105" s="31"/>
      <c r="N105" s="32" t="str">
        <f t="shared" si="53"/>
        <v/>
      </c>
      <c r="O105" s="18" t="str">
        <f>IF(ISNUMBER(M105), $B118 * N105, "")</f>
        <v/>
      </c>
      <c r="Q105" s="243"/>
      <c r="R105" s="243"/>
      <c r="S105" s="243"/>
    </row>
    <row r="106" spans="1:19" ht="17.25" thickBot="1">
      <c r="A106" s="125" t="s">
        <v>211</v>
      </c>
      <c r="B106" s="126">
        <v>1820</v>
      </c>
      <c r="C106" s="77">
        <v>3.11614731E-2</v>
      </c>
      <c r="D106" s="15">
        <v>1975</v>
      </c>
      <c r="E106" s="32">
        <f t="shared" si="50"/>
        <v>8.5164835164835168E-2</v>
      </c>
      <c r="F106" s="18">
        <f>IF(ISNUMBER(D106), $B118 * E106, "")</f>
        <v>12774.725274725275</v>
      </c>
      <c r="G106" s="31">
        <v>2025</v>
      </c>
      <c r="H106" s="32">
        <f t="shared" si="51"/>
        <v>0.11263736263736264</v>
      </c>
      <c r="I106" s="101">
        <f>IF(ISNUMBER(G106), $B118 * H106, "")</f>
        <v>16895.604395604398</v>
      </c>
      <c r="J106" s="15">
        <v>1900</v>
      </c>
      <c r="K106" s="32">
        <f t="shared" si="52"/>
        <v>4.3956043956043959E-2</v>
      </c>
      <c r="L106" s="18">
        <f>IF(ISNUMBER(J106), $B118 * K106, "")</f>
        <v>6593.4065934065939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127</v>
      </c>
      <c r="B107" s="131">
        <v>149</v>
      </c>
      <c r="C107" s="79">
        <v>2.75862069E-2</v>
      </c>
      <c r="D107" s="24">
        <v>149</v>
      </c>
      <c r="E107" s="25">
        <f t="shared" si="50"/>
        <v>0</v>
      </c>
      <c r="F107" s="104">
        <f>IF(ISNUMBER(D107), $B118 * E107, "")</f>
        <v>0</v>
      </c>
      <c r="G107" s="102">
        <v>149</v>
      </c>
      <c r="H107" s="25">
        <f t="shared" si="51"/>
        <v>0</v>
      </c>
      <c r="I107" s="103">
        <f>IF(ISNUMBER(G107), $B118 * H107, "")</f>
        <v>0</v>
      </c>
      <c r="J107" s="24">
        <v>150</v>
      </c>
      <c r="K107" s="25">
        <f t="shared" si="52"/>
        <v>6.7114093959731542E-3</v>
      </c>
      <c r="L107" s="104">
        <f>IF(ISNUMBER(J107), $B118 * K107, "")</f>
        <v>1006.7114093959731</v>
      </c>
      <c r="M107" s="102"/>
      <c r="N107" s="25" t="str">
        <f t="shared" si="53"/>
        <v/>
      </c>
      <c r="O107" s="104" t="str">
        <f>IF(ISNUMBER(M107), $B118 * N107, "")</f>
        <v/>
      </c>
      <c r="Q107" s="252"/>
      <c r="R107" s="253"/>
      <c r="S107" s="254"/>
    </row>
    <row r="108" spans="1:19">
      <c r="A108" s="123" t="s">
        <v>141</v>
      </c>
      <c r="B108" s="124">
        <v>151</v>
      </c>
      <c r="C108" s="76">
        <v>2.72108844E-2</v>
      </c>
      <c r="D108" s="13">
        <v>153</v>
      </c>
      <c r="E108" s="14">
        <f>IF(ISNUMBER(D108), (D108 - $B108) / $B108, "")</f>
        <v>1.3245033112582781E-2</v>
      </c>
      <c r="F108" s="16">
        <f>IF(ISNUMBER(D108), $B118 * E108, "")</f>
        <v>1986.7549668874171</v>
      </c>
      <c r="G108" s="29">
        <v>157</v>
      </c>
      <c r="H108" s="14">
        <f>IF(ISNUMBER(G108), (G108 - $B108) / $B108, "")</f>
        <v>3.9735099337748346E-2</v>
      </c>
      <c r="I108" s="100">
        <f>IF(ISNUMBER(G108), $B118 * H108, "")</f>
        <v>5960.2649006622523</v>
      </c>
      <c r="J108" s="13">
        <v>155</v>
      </c>
      <c r="K108" s="14">
        <f>IF(ISNUMBER(J108), (J108 - $B108) / $B108, "")</f>
        <v>2.6490066225165563E-2</v>
      </c>
      <c r="L108" s="16">
        <f>IF(ISNUMBER(J108), $B118 * K108, "")</f>
        <v>3973.5099337748343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5"/>
      <c r="R108" s="256"/>
      <c r="S108" s="257"/>
    </row>
    <row r="109" spans="1:19" ht="17.25" thickBot="1">
      <c r="A109" s="125" t="s">
        <v>227</v>
      </c>
      <c r="B109" s="126">
        <v>679</v>
      </c>
      <c r="C109" s="77">
        <v>2.5679758300000001E-2</v>
      </c>
      <c r="D109" s="15">
        <v>705</v>
      </c>
      <c r="E109" s="32">
        <f t="shared" ref="E109:E112" si="54">IF(ISNUMBER(D109), (D109 - $B109) / $B109, "")</f>
        <v>3.8291605301914583E-2</v>
      </c>
      <c r="F109" s="18">
        <f>IF(ISNUMBER(D109), $B118 * E109, "")</f>
        <v>5743.7407952871872</v>
      </c>
      <c r="G109" s="31">
        <v>728</v>
      </c>
      <c r="H109" s="32">
        <f t="shared" ref="H109:H112" si="55">IF(ISNUMBER(G109), (G109 - $B109) / $B109, "")</f>
        <v>7.2164948453608241E-2</v>
      </c>
      <c r="I109" s="101">
        <f>IF(ISNUMBER(G109), $B118 * H109, "")</f>
        <v>10824.742268041236</v>
      </c>
      <c r="J109" s="15">
        <v>713</v>
      </c>
      <c r="K109" s="32">
        <f t="shared" ref="K109:K112" si="56">IF(ISNUMBER(J109), (J109 - $B109) / $B109, "")</f>
        <v>5.0073637702503684E-2</v>
      </c>
      <c r="L109" s="18">
        <f>IF(ISNUMBER(J109), $B118 * K109, "")</f>
        <v>7511.045655375553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8"/>
      <c r="R109" s="259"/>
      <c r="S109" s="260"/>
    </row>
    <row r="110" spans="1:19" ht="17.25" thickBot="1">
      <c r="A110" s="125" t="s">
        <v>165</v>
      </c>
      <c r="B110" s="126">
        <v>2815</v>
      </c>
      <c r="C110" s="77">
        <v>2.5500910700000001E-2</v>
      </c>
      <c r="D110" s="15">
        <v>2920</v>
      </c>
      <c r="E110" s="32">
        <f t="shared" si="54"/>
        <v>3.7300177619893425E-2</v>
      </c>
      <c r="F110" s="18">
        <f>IF(ISNUMBER(D110), $B118 * E110, "")</f>
        <v>5595.026642984014</v>
      </c>
      <c r="G110" s="31">
        <v>2945</v>
      </c>
      <c r="H110" s="32">
        <f t="shared" si="55"/>
        <v>4.6181172291296625E-2</v>
      </c>
      <c r="I110" s="101">
        <f>IF(ISNUMBER(G110), $B118 * H110, "")</f>
        <v>6927.1758436944938</v>
      </c>
      <c r="J110" s="15">
        <v>2900</v>
      </c>
      <c r="K110" s="32">
        <f t="shared" si="56"/>
        <v>3.0195381882770871E-2</v>
      </c>
      <c r="L110" s="18">
        <f>IF(ISNUMBER(J110), $B118 * K110, "")</f>
        <v>4529.3072824156307</v>
      </c>
      <c r="M110" s="31"/>
      <c r="N110" s="32" t="str">
        <f t="shared" si="57"/>
        <v/>
      </c>
      <c r="O110" s="18" t="str">
        <f>IF(ISNUMBER(M110), $B118 * N110, "")</f>
        <v/>
      </c>
      <c r="Q110" s="243"/>
      <c r="R110" s="243"/>
      <c r="S110" s="243"/>
    </row>
    <row r="111" spans="1:19" ht="17.25" thickBot="1">
      <c r="A111" s="125" t="s">
        <v>219</v>
      </c>
      <c r="B111" s="126">
        <v>222</v>
      </c>
      <c r="C111" s="77">
        <v>1.3698630099999999E-2</v>
      </c>
      <c r="D111" s="15">
        <v>225</v>
      </c>
      <c r="E111" s="32">
        <f t="shared" si="54"/>
        <v>1.3513513513513514E-2</v>
      </c>
      <c r="F111" s="18">
        <f>IF(ISNUMBER(D111), $B118 * E111, "")</f>
        <v>2027.0270270270271</v>
      </c>
      <c r="G111" s="31">
        <v>227</v>
      </c>
      <c r="H111" s="32">
        <f t="shared" si="55"/>
        <v>2.2522522522522521E-2</v>
      </c>
      <c r="I111" s="101">
        <f>IF(ISNUMBER(G111), $B118 * H111, "")</f>
        <v>3378.3783783783783</v>
      </c>
      <c r="J111" s="15">
        <v>227</v>
      </c>
      <c r="K111" s="32">
        <f t="shared" si="56"/>
        <v>2.2522522522522521E-2</v>
      </c>
      <c r="L111" s="18">
        <f>IF(ISNUMBER(J111), $B118 * K111, "")</f>
        <v>3378.3783783783783</v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 t="s">
        <v>153</v>
      </c>
      <c r="B112" s="128">
        <v>3665</v>
      </c>
      <c r="C112" s="78">
        <v>1.2430939199999999E-2</v>
      </c>
      <c r="D112" s="20">
        <v>3870</v>
      </c>
      <c r="E112" s="21">
        <f t="shared" si="54"/>
        <v>5.593451568894952E-2</v>
      </c>
      <c r="F112" s="22">
        <f>IF(ISNUMBER(D112), $B118 * E112, "")</f>
        <v>8390.1773533424275</v>
      </c>
      <c r="G112" s="30">
        <v>3965</v>
      </c>
      <c r="H112" s="21">
        <f t="shared" si="55"/>
        <v>8.1855388813096869E-2</v>
      </c>
      <c r="I112" s="105">
        <f>IF(ISNUMBER(G112), $B118 * H112, "")</f>
        <v>12278.30832196453</v>
      </c>
      <c r="J112" s="20">
        <v>3770</v>
      </c>
      <c r="K112" s="21">
        <f t="shared" si="56"/>
        <v>2.8649386084583901E-2</v>
      </c>
      <c r="L112" s="22">
        <f>IF(ISNUMBER(J112), $B118 * K112, "")</f>
        <v>4297.4079126875849</v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 t="s">
        <v>71</v>
      </c>
      <c r="B113" s="129">
        <v>34.200000000000003</v>
      </c>
      <c r="C113" s="80">
        <v>5.8823529000000003E-3</v>
      </c>
      <c r="D113" s="106">
        <v>34.799999999999997</v>
      </c>
      <c r="E113" s="107">
        <f>IF(ISNUMBER(D113), (D113 - $B113) / $B113, "")</f>
        <v>1.754385964912264E-2</v>
      </c>
      <c r="F113" s="108">
        <f>IF(ISNUMBER(D113), $B118 * E113, "")</f>
        <v>2631.5789473683958</v>
      </c>
      <c r="G113" s="109">
        <v>34.4</v>
      </c>
      <c r="H113" s="107">
        <f>IF(ISNUMBER(G113), (G113 - $B113) / $B113, "")</f>
        <v>5.8479532163741438E-3</v>
      </c>
      <c r="I113" s="110">
        <f>IF(ISNUMBER(G113), $B118 * H113, "")</f>
        <v>877.19298245612151</v>
      </c>
      <c r="J113" s="106">
        <v>34.6</v>
      </c>
      <c r="K113" s="107">
        <f>IF(ISNUMBER(J113), (J113 - $B113) / $B113, "")</f>
        <v>1.1695906432748496E-2</v>
      </c>
      <c r="L113" s="108">
        <f>IF(ISNUMBER(J113), $B118 * K113, "")</f>
        <v>1754.3859649122744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3"/>
      <c r="R113" s="243"/>
      <c r="S113" s="243"/>
    </row>
    <row r="114" spans="1:19" ht="17.25" thickBot="1">
      <c r="A114" s="125" t="s">
        <v>225</v>
      </c>
      <c r="B114" s="126">
        <v>942</v>
      </c>
      <c r="C114" s="77">
        <v>2.1276595999999998E-3</v>
      </c>
      <c r="D114" s="15">
        <v>937</v>
      </c>
      <c r="E114" s="32">
        <f t="shared" ref="E114:E117" si="58">IF(ISNUMBER(D114), (D114 - $B114) / $B114, "")</f>
        <v>-5.3078556263269636E-3</v>
      </c>
      <c r="F114" s="18">
        <f>IF(ISNUMBER(D114), $B118 * E114, "")</f>
        <v>-796.17834394904457</v>
      </c>
      <c r="G114" s="31">
        <v>937</v>
      </c>
      <c r="H114" s="32">
        <f t="shared" ref="H114:H117" si="59">IF(ISNUMBER(G114), (G114 - $B114) / $B114, "")</f>
        <v>-5.3078556263269636E-3</v>
      </c>
      <c r="I114" s="101">
        <f>IF(ISNUMBER(G114), $B118 * H114, "")</f>
        <v>-796.17834394904457</v>
      </c>
      <c r="J114" s="15">
        <v>936</v>
      </c>
      <c r="K114" s="32">
        <f t="shared" ref="K114:K117" si="60">IF(ISNUMBER(J114), (J114 - $B114) / $B114, "")</f>
        <v>-6.369426751592357E-3</v>
      </c>
      <c r="L114" s="18">
        <f>IF(ISNUMBER(J114), $B118 * K114, "")</f>
        <v>-955.41401273885356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3"/>
      <c r="R114" s="243"/>
      <c r="S114" s="243"/>
    </row>
    <row r="115" spans="1:19" ht="17.25" thickBot="1">
      <c r="A115" s="125" t="s">
        <v>123</v>
      </c>
      <c r="B115" s="126">
        <v>318150</v>
      </c>
      <c r="C115" s="77">
        <v>-2.1953897000000001E-3</v>
      </c>
      <c r="D115" s="15">
        <v>299500</v>
      </c>
      <c r="E115" s="32">
        <f t="shared" si="58"/>
        <v>-5.8620147729058623E-2</v>
      </c>
      <c r="F115" s="18">
        <f>IF(ISNUMBER(D115), $B118 * E115, "")</f>
        <v>-8793.0221593587939</v>
      </c>
      <c r="G115" s="31">
        <v>302250</v>
      </c>
      <c r="H115" s="32">
        <f t="shared" si="59"/>
        <v>-4.9976426214049977E-2</v>
      </c>
      <c r="I115" s="101">
        <f>IF(ISNUMBER(G115), $B118 * H115, "")</f>
        <v>-7496.4639321074965</v>
      </c>
      <c r="J115" s="15">
        <v>300650</v>
      </c>
      <c r="K115" s="32">
        <f t="shared" si="60"/>
        <v>-5.5005500550055007E-2</v>
      </c>
      <c r="L115" s="18">
        <f>IF(ISNUMBER(J115), $B118 * K115, "")</f>
        <v>-8250.8250825082505</v>
      </c>
      <c r="M115" s="31"/>
      <c r="N115" s="32" t="str">
        <f t="shared" si="61"/>
        <v/>
      </c>
      <c r="O115" s="18" t="str">
        <f>IF(ISNUMBER(M115), $B118 * N115, "")</f>
        <v/>
      </c>
      <c r="Q115" s="243"/>
      <c r="R115" s="243"/>
      <c r="S115" s="243"/>
    </row>
    <row r="116" spans="1:19">
      <c r="A116" s="125" t="s">
        <v>113</v>
      </c>
      <c r="B116" s="126">
        <v>6785</v>
      </c>
      <c r="C116" s="77">
        <v>-4.4020543000000004E-3</v>
      </c>
      <c r="D116" s="15">
        <v>6805</v>
      </c>
      <c r="E116" s="32">
        <f t="shared" si="58"/>
        <v>2.9476787030213707E-3</v>
      </c>
      <c r="F116" s="18">
        <f>IF(ISNUMBER(D116), $B118 * E116, "")</f>
        <v>442.15180545320561</v>
      </c>
      <c r="G116" s="31">
        <v>6815</v>
      </c>
      <c r="H116" s="32">
        <f t="shared" si="59"/>
        <v>4.4215180545320561E-3</v>
      </c>
      <c r="I116" s="101">
        <f>IF(ISNUMBER(G116), $B118 * H116, "")</f>
        <v>663.22770817980836</v>
      </c>
      <c r="J116" s="15">
        <v>6860</v>
      </c>
      <c r="K116" s="32">
        <f t="shared" si="60"/>
        <v>1.105379513633014E-2</v>
      </c>
      <c r="L116" s="18">
        <f>IF(ISNUMBER(J116), $B118 * K116, "")</f>
        <v>1658.0692704495209</v>
      </c>
      <c r="M116" s="31"/>
      <c r="N116" s="32" t="str">
        <f t="shared" si="61"/>
        <v/>
      </c>
      <c r="O116" s="18" t="str">
        <f>IF(ISNUMBER(M116), $B118 * N116, "")</f>
        <v/>
      </c>
      <c r="Q116" s="265"/>
      <c r="R116" s="266"/>
      <c r="S116" s="267"/>
    </row>
    <row r="117" spans="1:19" ht="17.25" thickBot="1">
      <c r="A117" s="130" t="s">
        <v>115</v>
      </c>
      <c r="B117" s="131">
        <v>420</v>
      </c>
      <c r="C117" s="79">
        <v>-7.0921986000000003E-3</v>
      </c>
      <c r="D117" s="24">
        <v>458</v>
      </c>
      <c r="E117" s="25">
        <f t="shared" si="58"/>
        <v>9.0476190476190474E-2</v>
      </c>
      <c r="F117" s="104">
        <f>IF(ISNUMBER(D117), $B118 * E117, "")</f>
        <v>13571.428571428571</v>
      </c>
      <c r="G117" s="102">
        <v>469</v>
      </c>
      <c r="H117" s="25">
        <f t="shared" si="59"/>
        <v>0.11666666666666667</v>
      </c>
      <c r="I117" s="103">
        <f>IF(ISNUMBER(G117), $B118 * H117, "")</f>
        <v>17500</v>
      </c>
      <c r="J117" s="24">
        <v>489</v>
      </c>
      <c r="K117" s="25">
        <f t="shared" si="60"/>
        <v>0.16428571428571428</v>
      </c>
      <c r="L117" s="104">
        <f>IF(ISNUMBER(J117), $B118 * K117, "")</f>
        <v>24642.857142857141</v>
      </c>
      <c r="M117" s="102"/>
      <c r="N117" s="25" t="str">
        <f t="shared" si="61"/>
        <v/>
      </c>
      <c r="O117" s="104" t="str">
        <f>IF(ISNUMBER(M117), $B118 * N117, "")</f>
        <v/>
      </c>
      <c r="Q117" s="268"/>
      <c r="R117" s="269"/>
      <c r="S117" s="270"/>
    </row>
    <row r="118" spans="1:19" ht="17.25" thickBot="1">
      <c r="A118" s="132" t="s">
        <v>267</v>
      </c>
      <c r="B118" s="276">
        <f>$B$37</f>
        <v>150000</v>
      </c>
      <c r="C118" s="277"/>
      <c r="D118" s="26" t="s">
        <v>268</v>
      </c>
      <c r="E118" s="27">
        <f>IF(COUNT(E98:E117), SUM(E98:E117) / COUNT(E98:E117), 0)</f>
        <v>3.4200211129139027E-2</v>
      </c>
      <c r="F118" s="28">
        <f>SUM(F98:F117)</f>
        <v>102600.63338741708</v>
      </c>
      <c r="G118" s="26" t="s">
        <v>268</v>
      </c>
      <c r="H118" s="27">
        <f>IF(COUNT(H98:H117), SUM(H98:H117) / COUNT(H98:H117), 0)</f>
        <v>5.3562969557432782E-2</v>
      </c>
      <c r="I118" s="28">
        <f>SUM(I98:I117)</f>
        <v>160688.90867229836</v>
      </c>
      <c r="J118" s="26" t="s">
        <v>268</v>
      </c>
      <c r="K118" s="27">
        <f>IF(COUNT(K98:K117), SUM(K98:K117) / COUNT(K98:K117), 0)</f>
        <v>3.0348994322184027E-2</v>
      </c>
      <c r="L118" s="28">
        <f>SUM(L98:L117)</f>
        <v>91046.982966552067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71"/>
      <c r="R118" s="272"/>
      <c r="S118" s="273"/>
    </row>
    <row r="120" spans="1:19" ht="17.25" thickBot="1"/>
    <row r="121" spans="1:19" ht="17.25" thickBot="1">
      <c r="A121" s="217" t="s">
        <v>255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213" t="s">
        <v>264</v>
      </c>
      <c r="B122" s="217" t="s">
        <v>49</v>
      </c>
      <c r="C122" s="219"/>
      <c r="D122" s="217" t="s">
        <v>57</v>
      </c>
      <c r="E122" s="218"/>
      <c r="F122" s="219"/>
      <c r="G122" s="244">
        <f>_xlfn.IFNA(VLOOKUP(B122, 현재가테이블!$B$2:$D$200, 2, FALSE), "-")</f>
        <v>77602000</v>
      </c>
      <c r="H122" s="245"/>
      <c r="I122" s="246"/>
      <c r="J122" s="217" t="s">
        <v>58</v>
      </c>
      <c r="K122" s="218"/>
      <c r="L122" s="219"/>
      <c r="M122" s="247">
        <f>_xlfn.IFNA(VLOOKUP(B122, 현재가테이블!$B$2:$D$200, 3, FALSE), "-")</f>
        <v>-7.2027122000000001E-3</v>
      </c>
      <c r="N122" s="248"/>
      <c r="O122" s="249"/>
      <c r="Q122" s="238"/>
      <c r="R122" s="238"/>
      <c r="S122" s="238"/>
    </row>
    <row r="123" spans="1:19" ht="17.25" thickBot="1">
      <c r="A123" s="278" t="s">
        <v>54</v>
      </c>
      <c r="B123" s="280" t="str">
        <f>TEXT($G$1, "[$-ko-KR]yyyy-mm-dd(ddd) ") &amp; "오전 00:00"</f>
        <v>2021-11-13(토) 오전 00:00</v>
      </c>
      <c r="C123" s="281"/>
      <c r="D123" s="240" t="str">
        <f>TEXT($G$1, "[$-ko-KR]yyyy-mm-dd(ddd) ") &amp; "오후 14:00"</f>
        <v>2021-11-13(토) 오후 14:00</v>
      </c>
      <c r="E123" s="241"/>
      <c r="F123" s="242"/>
      <c r="G123" s="240" t="str">
        <f>TEXT($G$1, "[$-ko-KR]yyyy-mm-dd(ddd) ") &amp; "오후 19:00"</f>
        <v>2021-11-13(토) 오후 19:00</v>
      </c>
      <c r="H123" s="241"/>
      <c r="I123" s="242"/>
      <c r="J123" s="240" t="str">
        <f>TEXT($G$1, "[$-ko-KR]yyyy-mm-dd(ddd) ") &amp; "오후 21:00"</f>
        <v>2021-11-13(토) 오후 21:00</v>
      </c>
      <c r="K123" s="241"/>
      <c r="L123" s="242"/>
      <c r="M123" s="240" t="str">
        <f>TEXT($G$1+1, "[$-ko-KR]yyyy-mm-dd(ddd) ") &amp; "오전 00:00"</f>
        <v>2021-11-14(일)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4" t="s">
        <v>57</v>
      </c>
      <c r="H124" s="215" t="s">
        <v>265</v>
      </c>
      <c r="I124" s="21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43"/>
      <c r="R124" s="243"/>
      <c r="S124" s="243"/>
    </row>
    <row r="125" spans="1:19" ht="17.25" thickBot="1">
      <c r="A125" s="123" t="s">
        <v>333</v>
      </c>
      <c r="B125" s="124">
        <v>0.247</v>
      </c>
      <c r="C125" s="76">
        <v>4.66101695E-2</v>
      </c>
      <c r="D125" s="13">
        <v>0.248</v>
      </c>
      <c r="E125" s="14">
        <f>IF(ISNUMBER(D125), (D125 - $B125) / $B125, "")</f>
        <v>4.0485829959514205E-3</v>
      </c>
      <c r="F125" s="16">
        <f>IF(ISNUMBER(D125), $B145 * E125, "")</f>
        <v>607.28744939271303</v>
      </c>
      <c r="G125" s="29">
        <v>0.247</v>
      </c>
      <c r="H125" s="14">
        <f>IF(ISNUMBER(G125), (G125 - $B125) / $B125, "")</f>
        <v>0</v>
      </c>
      <c r="I125" s="100">
        <f>IF(ISNUMBER(G125), $B145 * H125, "")</f>
        <v>0</v>
      </c>
      <c r="J125" s="13">
        <v>0.24399999999999999</v>
      </c>
      <c r="K125" s="14">
        <f>IF(ISNUMBER(J125), (J125 - $B125) / $B125, "")</f>
        <v>-1.2145748987854262E-2</v>
      </c>
      <c r="L125" s="16">
        <f>IF(ISNUMBER(J125), $B145 * K125, "")</f>
        <v>-1821.8623481781392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 t="s">
        <v>71</v>
      </c>
      <c r="B126" s="126">
        <v>34.200000000000003</v>
      </c>
      <c r="C126" s="77">
        <v>5.8823529000000003E-3</v>
      </c>
      <c r="D126" s="15">
        <v>34.799999999999997</v>
      </c>
      <c r="E126" s="32">
        <f t="shared" ref="E126:E129" si="62">IF(ISNUMBER(D126), (D126 - $B126) / $B126, "")</f>
        <v>1.754385964912264E-2</v>
      </c>
      <c r="F126" s="18">
        <f>IF(ISNUMBER(D126), $B145 * E126, "")</f>
        <v>2631.5789473683958</v>
      </c>
      <c r="G126" s="31">
        <v>34.4</v>
      </c>
      <c r="H126" s="32">
        <f t="shared" ref="H126:H129" si="63">IF(ISNUMBER(G126), (G126 - $B126) / $B126, "")</f>
        <v>5.8479532163741438E-3</v>
      </c>
      <c r="I126" s="101">
        <f>IF(ISNUMBER(G126), $B145 * H126, "")</f>
        <v>877.19298245612151</v>
      </c>
      <c r="J126" s="15">
        <v>34.6</v>
      </c>
      <c r="K126" s="32">
        <f t="shared" ref="K126:K129" si="64">IF(ISNUMBER(J126), (J126 - $B126) / $B126, "")</f>
        <v>1.1695906432748496E-2</v>
      </c>
      <c r="L126" s="18">
        <f>IF(ISNUMBER(J126), $B145 * K126, "")</f>
        <v>1754.3859649122744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 t="s">
        <v>119</v>
      </c>
      <c r="B127" s="126">
        <v>36.299999999999997</v>
      </c>
      <c r="C127" s="77">
        <v>-8.1967212999999994E-3</v>
      </c>
      <c r="D127" s="15">
        <v>36.6</v>
      </c>
      <c r="E127" s="32">
        <f t="shared" si="62"/>
        <v>8.2644628099174736E-3</v>
      </c>
      <c r="F127" s="18">
        <f>IF(ISNUMBER(D127), $B145 * E127, "")</f>
        <v>1239.6694214876211</v>
      </c>
      <c r="G127" s="31">
        <v>36.5</v>
      </c>
      <c r="H127" s="32">
        <f t="shared" si="63"/>
        <v>5.509641873278316E-3</v>
      </c>
      <c r="I127" s="101">
        <f>IF(ISNUMBER(G127), $B145 * H127, "")</f>
        <v>826.44628099174736</v>
      </c>
      <c r="J127" s="15">
        <v>36.200000000000003</v>
      </c>
      <c r="K127" s="32">
        <f t="shared" si="64"/>
        <v>-2.754820936638962E-3</v>
      </c>
      <c r="L127" s="18">
        <f>IF(ISNUMBER(J127), $B145 * K127, "")</f>
        <v>-413.22314049584429</v>
      </c>
      <c r="M127" s="31"/>
      <c r="N127" s="32" t="str">
        <f t="shared" si="65"/>
        <v/>
      </c>
      <c r="O127" s="18" t="str">
        <f>IF(ISNUMBER(M127), $B145 * N127, "")</f>
        <v/>
      </c>
      <c r="Q127" s="243"/>
      <c r="R127" s="243"/>
      <c r="S127" s="243"/>
    </row>
    <row r="128" spans="1:19" ht="17.25" thickBot="1">
      <c r="A128" s="125" t="s">
        <v>231</v>
      </c>
      <c r="B128" s="126">
        <v>81</v>
      </c>
      <c r="C128" s="77">
        <v>-1.33982948E-2</v>
      </c>
      <c r="D128" s="15">
        <v>85.5</v>
      </c>
      <c r="E128" s="32">
        <f t="shared" si="62"/>
        <v>5.5555555555555552E-2</v>
      </c>
      <c r="F128" s="18">
        <f>IF(ISNUMBER(D128), $B145 * E128, "")</f>
        <v>8333.3333333333321</v>
      </c>
      <c r="G128" s="31">
        <v>86.3</v>
      </c>
      <c r="H128" s="32">
        <f t="shared" si="63"/>
        <v>6.5432098765432059E-2</v>
      </c>
      <c r="I128" s="101">
        <f>IF(ISNUMBER(G128), $B145 * H128, "")</f>
        <v>9814.8148148148084</v>
      </c>
      <c r="J128" s="15">
        <v>87.3</v>
      </c>
      <c r="K128" s="32">
        <f t="shared" si="64"/>
        <v>7.7777777777777737E-2</v>
      </c>
      <c r="L128" s="18">
        <f>IF(ISNUMBER(J128), $B145 * K128, "")</f>
        <v>11666.666666666661</v>
      </c>
      <c r="M128" s="31"/>
      <c r="N128" s="32" t="str">
        <f t="shared" si="65"/>
        <v/>
      </c>
      <c r="O128" s="18" t="str">
        <f>IF(ISNUMBER(M128), $B145 * N128, "")</f>
        <v/>
      </c>
      <c r="Q128" s="243"/>
      <c r="R128" s="243"/>
      <c r="S128" s="243"/>
    </row>
    <row r="129" spans="1:19" ht="17.25" thickBot="1">
      <c r="A129" s="127" t="s">
        <v>247</v>
      </c>
      <c r="B129" s="128">
        <v>99.4</v>
      </c>
      <c r="C129" s="78">
        <v>-1.5841584200000002E-2</v>
      </c>
      <c r="D129" s="20">
        <v>99.6</v>
      </c>
      <c r="E129" s="21">
        <f t="shared" si="62"/>
        <v>2.0120724346075316E-3</v>
      </c>
      <c r="F129" s="22">
        <f>IF(ISNUMBER(D129), $B145 * E129, "")</f>
        <v>301.81086519112972</v>
      </c>
      <c r="G129" s="30">
        <v>101</v>
      </c>
      <c r="H129" s="21">
        <f t="shared" si="63"/>
        <v>1.6096579476861109E-2</v>
      </c>
      <c r="I129" s="105">
        <f>IF(ISNUMBER(G129), $B145 * H129, "")</f>
        <v>2414.4869215291665</v>
      </c>
      <c r="J129" s="20">
        <v>101</v>
      </c>
      <c r="K129" s="21">
        <f t="shared" si="64"/>
        <v>1.6096579476861109E-2</v>
      </c>
      <c r="L129" s="22">
        <f>IF(ISNUMBER(J129), $B145 * K129, "")</f>
        <v>2414.4869215291665</v>
      </c>
      <c r="M129" s="30"/>
      <c r="N129" s="21" t="str">
        <f t="shared" si="65"/>
        <v/>
      </c>
      <c r="O129" s="22" t="str">
        <f>IF(ISNUMBER(M129), $B145 * N129, "")</f>
        <v/>
      </c>
      <c r="Q129" s="243"/>
      <c r="R129" s="243"/>
      <c r="S129" s="243"/>
    </row>
    <row r="130" spans="1:19" ht="17.25" thickBot="1">
      <c r="A130" s="125" t="s">
        <v>185</v>
      </c>
      <c r="B130" s="129">
        <v>15.3</v>
      </c>
      <c r="C130" s="80">
        <v>-1.9230769200000001E-2</v>
      </c>
      <c r="D130" s="106">
        <v>15.3</v>
      </c>
      <c r="E130" s="107">
        <f>IF(ISNUMBER(D130), (D130 - $B130) / $B130, "")</f>
        <v>0</v>
      </c>
      <c r="F130" s="108">
        <f>IF(ISNUMBER(D130), $B145 * E130, "")</f>
        <v>0</v>
      </c>
      <c r="G130" s="109">
        <v>15.5</v>
      </c>
      <c r="H130" s="107">
        <f>IF(ISNUMBER(G130), (G130 - $B130) / $B130, "")</f>
        <v>1.3071895424836555E-2</v>
      </c>
      <c r="I130" s="110">
        <f>IF(ISNUMBER(G130), $B145 * H130, "")</f>
        <v>1960.7843137254831</v>
      </c>
      <c r="J130" s="106">
        <v>15.6</v>
      </c>
      <c r="K130" s="107">
        <f>IF(ISNUMBER(J130), (J130 - $B130) / $B130, "")</f>
        <v>1.9607843137254832E-2</v>
      </c>
      <c r="L130" s="108">
        <f>IF(ISNUMBER(J130), $B145 * K130, "")</f>
        <v>2941.1764705882247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3"/>
      <c r="R130" s="243"/>
      <c r="S130" s="243"/>
    </row>
    <row r="131" spans="1:19" ht="17.25" thickBot="1">
      <c r="A131" s="125" t="s">
        <v>145</v>
      </c>
      <c r="B131" s="126">
        <v>23.7</v>
      </c>
      <c r="C131" s="77">
        <v>-2.0661156999999999E-2</v>
      </c>
      <c r="D131" s="15">
        <v>23.7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24.1</v>
      </c>
      <c r="H131" s="32">
        <f t="shared" ref="H131:H134" si="67">IF(ISNUMBER(G131), (G131 - $B131) / $B131, "")</f>
        <v>1.6877637130801777E-2</v>
      </c>
      <c r="I131" s="101">
        <f>IF(ISNUMBER(G131), $B145 * H131, "")</f>
        <v>2531.6455696202665</v>
      </c>
      <c r="J131" s="15">
        <v>24</v>
      </c>
      <c r="K131" s="32">
        <f t="shared" ref="K131:K134" si="68">IF(ISNUMBER(J131), (J131 - $B131) / $B131, "")</f>
        <v>1.2658227848101297E-2</v>
      </c>
      <c r="L131" s="18">
        <f>IF(ISNUMBER(J131), $B145 * K131, "")</f>
        <v>1898.7341772151944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3"/>
      <c r="R131" s="243"/>
      <c r="S131" s="243"/>
    </row>
    <row r="132" spans="1:19" ht="17.25" thickBot="1">
      <c r="A132" s="125" t="s">
        <v>187</v>
      </c>
      <c r="B132" s="126">
        <v>18.3</v>
      </c>
      <c r="C132" s="77">
        <v>-2.1390374300000001E-2</v>
      </c>
      <c r="D132" s="15">
        <v>18.2</v>
      </c>
      <c r="E132" s="32">
        <f t="shared" si="66"/>
        <v>-5.4644808743170171E-3</v>
      </c>
      <c r="F132" s="18">
        <f>IF(ISNUMBER(D132), $B145 * E132, "")</f>
        <v>-819.67213114755259</v>
      </c>
      <c r="G132" s="31">
        <v>18.5</v>
      </c>
      <c r="H132" s="32">
        <f t="shared" si="67"/>
        <v>1.092896174863384E-2</v>
      </c>
      <c r="I132" s="101">
        <f>IF(ISNUMBER(G132), $B145 * H132, "")</f>
        <v>1639.3442622950761</v>
      </c>
      <c r="J132" s="15">
        <v>18.600000000000001</v>
      </c>
      <c r="K132" s="32">
        <f t="shared" si="68"/>
        <v>1.6393442622950859E-2</v>
      </c>
      <c r="L132" s="18">
        <f>IF(ISNUMBER(J132), $B145 * K132, "")</f>
        <v>2459.0163934426287</v>
      </c>
      <c r="M132" s="31"/>
      <c r="N132" s="32" t="str">
        <f t="shared" si="69"/>
        <v/>
      </c>
      <c r="O132" s="18" t="str">
        <f>IF(ISNUMBER(M132), $B145 * N132, "")</f>
        <v/>
      </c>
      <c r="Q132" s="243"/>
      <c r="R132" s="243"/>
      <c r="S132" s="243"/>
    </row>
    <row r="133" spans="1:19" ht="17.25" thickBot="1">
      <c r="A133" s="125" t="s">
        <v>201</v>
      </c>
      <c r="B133" s="126">
        <v>19.399999999999999</v>
      </c>
      <c r="C133" s="77">
        <v>-2.5125628099999998E-2</v>
      </c>
      <c r="D133" s="15">
        <v>19.3</v>
      </c>
      <c r="E133" s="32">
        <f t="shared" si="66"/>
        <v>-5.1546391752576226E-3</v>
      </c>
      <c r="F133" s="18">
        <f>IF(ISNUMBER(D133), $B145 * E133, "")</f>
        <v>-773.19587628864338</v>
      </c>
      <c r="G133" s="31">
        <v>19.399999999999999</v>
      </c>
      <c r="H133" s="32">
        <f t="shared" si="67"/>
        <v>0</v>
      </c>
      <c r="I133" s="101">
        <f>IF(ISNUMBER(G133), $B145 * H133, "")</f>
        <v>0</v>
      </c>
      <c r="J133" s="15">
        <v>19.600000000000001</v>
      </c>
      <c r="K133" s="32">
        <f t="shared" si="68"/>
        <v>1.0309278350515611E-2</v>
      </c>
      <c r="L133" s="18">
        <f>IF(ISNUMBER(J133), $B145 * K133, "")</f>
        <v>1546.3917525773418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199</v>
      </c>
      <c r="B134" s="131">
        <v>82.6</v>
      </c>
      <c r="C134" s="79">
        <v>-2.59433962E-2</v>
      </c>
      <c r="D134" s="24">
        <v>83.9</v>
      </c>
      <c r="E134" s="25">
        <f t="shared" si="66"/>
        <v>1.5738498789346387E-2</v>
      </c>
      <c r="F134" s="104">
        <f>IF(ISNUMBER(D134), $B145 * E134, "")</f>
        <v>2360.7748184019579</v>
      </c>
      <c r="G134" s="102">
        <v>84.5</v>
      </c>
      <c r="H134" s="25">
        <f t="shared" si="67"/>
        <v>2.3002421307506123E-2</v>
      </c>
      <c r="I134" s="103">
        <f>IF(ISNUMBER(G134), $B145 * H134, "")</f>
        <v>3450.3631961259184</v>
      </c>
      <c r="J134" s="24">
        <v>85</v>
      </c>
      <c r="K134" s="25">
        <f t="shared" si="68"/>
        <v>2.9055690072639296E-2</v>
      </c>
      <c r="L134" s="104">
        <f>IF(ISNUMBER(J134), $B145 * K134, "")</f>
        <v>4358.353510895894</v>
      </c>
      <c r="M134" s="102"/>
      <c r="N134" s="25" t="str">
        <f t="shared" si="69"/>
        <v/>
      </c>
      <c r="O134" s="104" t="str">
        <f>IF(ISNUMBER(M134), $B145 * N134, "")</f>
        <v/>
      </c>
      <c r="Q134" s="252"/>
      <c r="R134" s="253"/>
      <c r="S134" s="254"/>
    </row>
    <row r="135" spans="1:19">
      <c r="A135" s="123" t="s">
        <v>205</v>
      </c>
      <c r="B135" s="124">
        <v>14.8</v>
      </c>
      <c r="C135" s="76">
        <v>-2.6315789499999999E-2</v>
      </c>
      <c r="D135" s="13">
        <v>14.8</v>
      </c>
      <c r="E135" s="14">
        <f>IF(ISNUMBER(D135), (D135 - $B135) / $B135, "")</f>
        <v>0</v>
      </c>
      <c r="F135" s="16">
        <f>IF(ISNUMBER(D135), $B145 * E135, "")</f>
        <v>0</v>
      </c>
      <c r="G135" s="29">
        <v>14.9</v>
      </c>
      <c r="H135" s="14">
        <f>IF(ISNUMBER(G135), (G135 - $B135) / $B135, "")</f>
        <v>6.7567567567567328E-3</v>
      </c>
      <c r="I135" s="100">
        <f>IF(ISNUMBER(G135), $B145 * H135, "")</f>
        <v>1013.5135135135099</v>
      </c>
      <c r="J135" s="13">
        <v>14.9</v>
      </c>
      <c r="K135" s="14">
        <f>IF(ISNUMBER(J135), (J135 - $B135) / $B135, "")</f>
        <v>6.7567567567567328E-3</v>
      </c>
      <c r="L135" s="16">
        <f>IF(ISNUMBER(J135), $B145 * K135, "")</f>
        <v>1013.5135135135099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5"/>
      <c r="R135" s="256"/>
      <c r="S135" s="257"/>
    </row>
    <row r="136" spans="1:19" ht="17.25" thickBot="1">
      <c r="A136" s="125" t="s">
        <v>175</v>
      </c>
      <c r="B136" s="126">
        <v>20.5</v>
      </c>
      <c r="C136" s="77">
        <v>-2.8436019E-2</v>
      </c>
      <c r="D136" s="15">
        <v>20.5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20.6</v>
      </c>
      <c r="H136" s="32">
        <f t="shared" ref="H136:H139" si="71">IF(ISNUMBER(G136), (G136 - $B136) / $B136, "")</f>
        <v>4.8780487804878743E-3</v>
      </c>
      <c r="I136" s="101">
        <f>IF(ISNUMBER(G136), $B145 * H136, "")</f>
        <v>731.70731707318112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1463.4146341463363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8"/>
      <c r="R136" s="259"/>
      <c r="S136" s="260"/>
    </row>
    <row r="137" spans="1:19" ht="17.25" thickBot="1">
      <c r="A137" s="125" t="s">
        <v>147</v>
      </c>
      <c r="B137" s="126">
        <v>13.5</v>
      </c>
      <c r="C137" s="77">
        <v>-2.87769784E-2</v>
      </c>
      <c r="D137" s="15">
        <v>13.5</v>
      </c>
      <c r="E137" s="32">
        <f t="shared" si="70"/>
        <v>0</v>
      </c>
      <c r="F137" s="18">
        <f>IF(ISNUMBER(D137), $B145 * E137, "")</f>
        <v>0</v>
      </c>
      <c r="G137" s="31">
        <v>13.6</v>
      </c>
      <c r="H137" s="32">
        <f t="shared" si="71"/>
        <v>7.4074074074073808E-3</v>
      </c>
      <c r="I137" s="101">
        <f>IF(ISNUMBER(G137), $B145 * H137, "")</f>
        <v>1111.1111111111072</v>
      </c>
      <c r="J137" s="15">
        <v>13.6</v>
      </c>
      <c r="K137" s="32">
        <f t="shared" si="72"/>
        <v>7.4074074074073808E-3</v>
      </c>
      <c r="L137" s="18">
        <f>IF(ISNUMBER(J137), $B145 * K137, "")</f>
        <v>1111.1111111111072</v>
      </c>
      <c r="M137" s="31"/>
      <c r="N137" s="32" t="str">
        <f t="shared" si="73"/>
        <v/>
      </c>
      <c r="O137" s="18" t="str">
        <f>IF(ISNUMBER(M137), $B145 * N137, "")</f>
        <v/>
      </c>
      <c r="Q137" s="243"/>
      <c r="R137" s="243"/>
      <c r="S137" s="243"/>
    </row>
    <row r="138" spans="1:19" ht="17.25" thickBot="1">
      <c r="A138" s="125" t="s">
        <v>97</v>
      </c>
      <c r="B138" s="126">
        <v>4.51</v>
      </c>
      <c r="C138" s="77">
        <v>-3.0107526900000001E-2</v>
      </c>
      <c r="D138" s="15">
        <v>4.5</v>
      </c>
      <c r="E138" s="32">
        <f t="shared" si="70"/>
        <v>-2.2172949002216822E-3</v>
      </c>
      <c r="F138" s="18">
        <f>IF(ISNUMBER(D138), $B145 * E138, "")</f>
        <v>-332.59423503325235</v>
      </c>
      <c r="G138" s="31">
        <v>4.5599999999999996</v>
      </c>
      <c r="H138" s="32">
        <f t="shared" si="71"/>
        <v>1.1086474501108608E-2</v>
      </c>
      <c r="I138" s="101">
        <f>IF(ISNUMBER(G138), $B145 * H138, "")</f>
        <v>1662.9711751662912</v>
      </c>
      <c r="J138" s="15">
        <v>4.57</v>
      </c>
      <c r="K138" s="32">
        <f t="shared" si="72"/>
        <v>1.3303769401330488E-2</v>
      </c>
      <c r="L138" s="18">
        <f>IF(ISNUMBER(J138), $B145 * K138, "")</f>
        <v>1995.5654101995731</v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 t="s">
        <v>207</v>
      </c>
      <c r="B139" s="128">
        <v>18.8</v>
      </c>
      <c r="C139" s="78">
        <v>-3.0927835099999999E-2</v>
      </c>
      <c r="D139" s="20">
        <v>18.7</v>
      </c>
      <c r="E139" s="21">
        <f t="shared" si="70"/>
        <v>-5.3191489361702881E-3</v>
      </c>
      <c r="F139" s="22">
        <f>IF(ISNUMBER(D139), $B145 * E139, "")</f>
        <v>-797.87234042554326</v>
      </c>
      <c r="G139" s="30">
        <v>18.8</v>
      </c>
      <c r="H139" s="21">
        <f t="shared" si="71"/>
        <v>0</v>
      </c>
      <c r="I139" s="105">
        <f>IF(ISNUMBER(G139), $B145 * H139, "")</f>
        <v>0</v>
      </c>
      <c r="J139" s="20">
        <v>19</v>
      </c>
      <c r="K139" s="21">
        <f t="shared" si="72"/>
        <v>1.0638297872340387E-2</v>
      </c>
      <c r="L139" s="22">
        <f>IF(ISNUMBER(J139), $B145 * K139, "")</f>
        <v>1595.7446808510581</v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 t="s">
        <v>64</v>
      </c>
      <c r="B140" s="129">
        <v>57.2</v>
      </c>
      <c r="C140" s="80">
        <v>-3.2148900199999997E-2</v>
      </c>
      <c r="D140" s="106">
        <v>57.5</v>
      </c>
      <c r="E140" s="107">
        <f>IF(ISNUMBER(D140), (D140 - $B140) / $B140, "")</f>
        <v>5.2447552447551947E-3</v>
      </c>
      <c r="F140" s="108">
        <f>IF(ISNUMBER(D140), $B145 * E140, "")</f>
        <v>786.71328671327922</v>
      </c>
      <c r="G140" s="109">
        <v>57.7</v>
      </c>
      <c r="H140" s="107">
        <f>IF(ISNUMBER(G140), (G140 - $B140) / $B140, "")</f>
        <v>8.7412587412587402E-3</v>
      </c>
      <c r="I140" s="110">
        <f>IF(ISNUMBER(G140), $B145 * H140, "")</f>
        <v>1311.1888111888111</v>
      </c>
      <c r="J140" s="106">
        <v>57.8</v>
      </c>
      <c r="K140" s="107">
        <f>IF(ISNUMBER(J140), (J140 - $B140) / $B140, "")</f>
        <v>1.0489510489510389E-2</v>
      </c>
      <c r="L140" s="108">
        <f>IF(ISNUMBER(J140), $B145 * K140, "")</f>
        <v>1573.4265734265584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3"/>
      <c r="R140" s="243"/>
      <c r="S140" s="243"/>
    </row>
    <row r="141" spans="1:19" ht="17.25" thickBot="1">
      <c r="A141" s="125" t="s">
        <v>213</v>
      </c>
      <c r="B141" s="126">
        <v>11.7</v>
      </c>
      <c r="C141" s="77">
        <v>-3.3057851200000002E-2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11.9</v>
      </c>
      <c r="H141" s="32">
        <f t="shared" ref="H141:H144" si="75">IF(ISNUMBER(G141), (G141 - $B141) / $B141, "")</f>
        <v>1.7094017094017186E-2</v>
      </c>
      <c r="I141" s="101">
        <f>IF(ISNUMBER(G141), $B145 * H141, "")</f>
        <v>2564.1025641025781</v>
      </c>
      <c r="J141" s="15">
        <v>11.9</v>
      </c>
      <c r="K141" s="32">
        <f t="shared" ref="K141:K144" si="76">IF(ISNUMBER(J141), (J141 - $B141) / $B141, "")</f>
        <v>1.7094017094017186E-2</v>
      </c>
      <c r="L141" s="18">
        <f>IF(ISNUMBER(J141), $B145 * K141, "")</f>
        <v>2564.1025641025781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8"/>
      <c r="R144" s="269"/>
      <c r="S144" s="270"/>
    </row>
    <row r="145" spans="1:19" ht="17.25" thickBot="1">
      <c r="A145" s="132" t="s">
        <v>267</v>
      </c>
      <c r="B145" s="276">
        <f>$B$37</f>
        <v>150000</v>
      </c>
      <c r="C145" s="277"/>
      <c r="D145" s="26" t="s">
        <v>268</v>
      </c>
      <c r="E145" s="27">
        <f>IF(COUNT(E125:E144), SUM(E125:E144) / COUNT(E125:E144), 0)</f>
        <v>5.8117195376646037E-3</v>
      </c>
      <c r="F145" s="28">
        <f>SUM(F125:F144)</f>
        <v>14819.884821044736</v>
      </c>
      <c r="G145" s="26" t="s">
        <v>268</v>
      </c>
      <c r="H145" s="27">
        <f>IF(COUNT(H125:H144), SUM(H125:H144) / COUNT(H125:H144), 0)</f>
        <v>1.2513597189691791E-2</v>
      </c>
      <c r="I145" s="28">
        <f>SUM(I125:I144)</f>
        <v>31909.672833714063</v>
      </c>
      <c r="J145" s="26" t="s">
        <v>268</v>
      </c>
      <c r="K145" s="27">
        <f>IF(COUNT(K125:K144), SUM(K125:K144) / COUNT(K125:K144), 0)</f>
        <v>1.4949413669217305E-2</v>
      </c>
      <c r="L145" s="28">
        <f>SUM(L125:L144)</f>
        <v>38121.004856504114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71"/>
      <c r="R145" s="272"/>
      <c r="S145" s="273"/>
    </row>
    <row r="147" spans="1:19" ht="17.25" thickBot="1"/>
    <row r="148" spans="1:19" ht="17.25" thickBot="1">
      <c r="A148" s="217" t="s">
        <v>256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213" t="s">
        <v>264</v>
      </c>
      <c r="B149" s="217" t="s">
        <v>49</v>
      </c>
      <c r="C149" s="219"/>
      <c r="D149" s="217" t="s">
        <v>57</v>
      </c>
      <c r="E149" s="218"/>
      <c r="F149" s="219"/>
      <c r="G149" s="244">
        <f>_xlfn.IFNA(VLOOKUP(B149, 현재가테이블!$B$2:$D$200, 2, FALSE), "-")</f>
        <v>77602000</v>
      </c>
      <c r="H149" s="245"/>
      <c r="I149" s="246"/>
      <c r="J149" s="217" t="s">
        <v>58</v>
      </c>
      <c r="K149" s="218"/>
      <c r="L149" s="219"/>
      <c r="M149" s="247">
        <f>_xlfn.IFNA(VLOOKUP(B149, 현재가테이블!$B$2:$D$200, 3, FALSE), "-")</f>
        <v>-7.2027122000000001E-3</v>
      </c>
      <c r="N149" s="248"/>
      <c r="O149" s="249"/>
      <c r="Q149" s="238"/>
      <c r="R149" s="238"/>
      <c r="S149" s="238"/>
    </row>
    <row r="150" spans="1:19" ht="17.25" thickBot="1">
      <c r="A150" s="278" t="s">
        <v>54</v>
      </c>
      <c r="B150" s="280" t="str">
        <f>TEXT($G$1, "[$-ko-KR]yyyy-mm-dd(ddd) ") &amp; "오전 00:00"</f>
        <v>2021-11-13(토) 오전 00:00</v>
      </c>
      <c r="C150" s="281"/>
      <c r="D150" s="240" t="str">
        <f>TEXT($G$1, "[$-ko-KR]yyyy-mm-dd(ddd) ") &amp; "오후 14:00"</f>
        <v>2021-11-13(토) 오후 14:00</v>
      </c>
      <c r="E150" s="241"/>
      <c r="F150" s="242"/>
      <c r="G150" s="240" t="str">
        <f>TEXT($G$1, "[$-ko-KR]yyyy-mm-dd(ddd) ") &amp; "오후 19:00"</f>
        <v>2021-11-13(토) 오후 19:00</v>
      </c>
      <c r="H150" s="241"/>
      <c r="I150" s="242"/>
      <c r="J150" s="240" t="str">
        <f>TEXT($G$1, "[$-ko-KR]yyyy-mm-dd(ddd) ") &amp; "오후 21:00"</f>
        <v>2021-11-13(토) 오후 21:00</v>
      </c>
      <c r="K150" s="241"/>
      <c r="L150" s="242"/>
      <c r="M150" s="240" t="str">
        <f>TEXT($G$1+1, "[$-ko-KR]yyyy-mm-dd(ddd) ") &amp; "오전 00:00"</f>
        <v>2021-11-14(일)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4" t="s">
        <v>57</v>
      </c>
      <c r="H151" s="215" t="s">
        <v>265</v>
      </c>
      <c r="I151" s="21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43"/>
      <c r="R151" s="243"/>
      <c r="S151" s="243"/>
    </row>
    <row r="152" spans="1:19" ht="17.25" thickBot="1">
      <c r="A152" s="123" t="s">
        <v>85</v>
      </c>
      <c r="B152" s="124">
        <v>613</v>
      </c>
      <c r="C152" s="76">
        <v>-1.7628205099999999E-2</v>
      </c>
      <c r="D152" s="13">
        <v>671</v>
      </c>
      <c r="E152" s="14">
        <f>IF(ISNUMBER(D152), (D152 - $B152) / $B152, "")</f>
        <v>9.461663947797716E-2</v>
      </c>
      <c r="F152" s="16">
        <f>IF(ISNUMBER(D152), $B172 * E152, "")</f>
        <v>14192.495921696574</v>
      </c>
      <c r="G152" s="29">
        <v>683</v>
      </c>
      <c r="H152" s="14">
        <f>IF(ISNUMBER(G152), (G152 - $B152) / $B152, "")</f>
        <v>0.11419249592169657</v>
      </c>
      <c r="I152" s="100">
        <f>IF(ISNUMBER(G152), $B172 * H152, "")</f>
        <v>17128.874388254484</v>
      </c>
      <c r="J152" s="13">
        <v>662</v>
      </c>
      <c r="K152" s="14">
        <f>IF(ISNUMBER(J152), (J152 - $B152) / $B152, "")</f>
        <v>7.9934747145187598E-2</v>
      </c>
      <c r="L152" s="16">
        <f>IF(ISNUMBER(J152), $B172 * K152, "")</f>
        <v>11990.21207177814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 t="s">
        <v>229</v>
      </c>
      <c r="B153" s="126">
        <v>983</v>
      </c>
      <c r="C153" s="77">
        <v>-2.18905473E-2</v>
      </c>
      <c r="D153" s="15">
        <v>978</v>
      </c>
      <c r="E153" s="32">
        <f t="shared" ref="E153:E156" si="78">IF(ISNUMBER(D153), (D153 - $B153) / $B153, "")</f>
        <v>-5.0864699898270603E-3</v>
      </c>
      <c r="F153" s="18">
        <f>IF(ISNUMBER(D153), $B172 * E153, "")</f>
        <v>-762.97049847405901</v>
      </c>
      <c r="G153" s="31">
        <v>986</v>
      </c>
      <c r="H153" s="32">
        <f t="shared" ref="H153:H156" si="79">IF(ISNUMBER(G153), (G153 - $B153) / $B153, "")</f>
        <v>3.0518819938962359E-3</v>
      </c>
      <c r="I153" s="101">
        <f>IF(ISNUMBER(G153), $B172 * H153, "")</f>
        <v>457.78229908443541</v>
      </c>
      <c r="J153" s="15">
        <v>984</v>
      </c>
      <c r="K153" s="32">
        <f t="shared" ref="K153:K156" si="80">IF(ISNUMBER(J153), (J153 - $B153) / $B153, "")</f>
        <v>1.017293997965412E-3</v>
      </c>
      <c r="L153" s="18">
        <f>IF(ISNUMBER(J153), $B172 * K153, "")</f>
        <v>152.5940996948118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 t="s">
        <v>107</v>
      </c>
      <c r="B154" s="126">
        <v>185</v>
      </c>
      <c r="C154" s="77">
        <v>-2.6315789499999999E-2</v>
      </c>
      <c r="D154" s="15">
        <v>184</v>
      </c>
      <c r="E154" s="32">
        <f t="shared" si="78"/>
        <v>-5.4054054054054057E-3</v>
      </c>
      <c r="F154" s="18">
        <f>IF(ISNUMBER(D154), $B172 * E154, "")</f>
        <v>-810.81081081081084</v>
      </c>
      <c r="G154" s="31">
        <v>186</v>
      </c>
      <c r="H154" s="32">
        <f t="shared" si="79"/>
        <v>5.4054054054054057E-3</v>
      </c>
      <c r="I154" s="101">
        <f>IF(ISNUMBER(G154), $B172 * H154, "")</f>
        <v>810.81081081081084</v>
      </c>
      <c r="J154" s="15">
        <v>186</v>
      </c>
      <c r="K154" s="32">
        <f t="shared" si="80"/>
        <v>5.4054054054054057E-3</v>
      </c>
      <c r="L154" s="18">
        <f>IF(ISNUMBER(J154), $B172 * K154, "")</f>
        <v>810.81081081081084</v>
      </c>
      <c r="M154" s="31"/>
      <c r="N154" s="32" t="str">
        <f t="shared" si="81"/>
        <v/>
      </c>
      <c r="O154" s="18" t="str">
        <f>IF(ISNUMBER(M154), $B172 * N154, "")</f>
        <v/>
      </c>
      <c r="Q154" s="243"/>
      <c r="R154" s="243"/>
      <c r="S154" s="243"/>
    </row>
    <row r="155" spans="1:19" ht="17.25" thickBot="1">
      <c r="A155" s="125" t="s">
        <v>161</v>
      </c>
      <c r="B155" s="126">
        <v>653</v>
      </c>
      <c r="C155" s="77">
        <v>-2.68256334E-2</v>
      </c>
      <c r="D155" s="15">
        <v>655</v>
      </c>
      <c r="E155" s="32">
        <f t="shared" si="78"/>
        <v>3.0627871362940277E-3</v>
      </c>
      <c r="F155" s="18">
        <f>IF(ISNUMBER(D155), $B172 * E155, "")</f>
        <v>459.41807044410416</v>
      </c>
      <c r="G155" s="31">
        <v>657</v>
      </c>
      <c r="H155" s="32">
        <f t="shared" si="79"/>
        <v>6.1255742725880554E-3</v>
      </c>
      <c r="I155" s="101">
        <f>IF(ISNUMBER(G155), $B172 * H155, "")</f>
        <v>918.83614088820832</v>
      </c>
      <c r="J155" s="15">
        <v>658</v>
      </c>
      <c r="K155" s="32">
        <f t="shared" si="80"/>
        <v>7.656967840735069E-3</v>
      </c>
      <c r="L155" s="18">
        <f>IF(ISNUMBER(J155), $B172 * K155, "")</f>
        <v>1148.5451761102604</v>
      </c>
      <c r="M155" s="31"/>
      <c r="N155" s="32" t="str">
        <f t="shared" si="81"/>
        <v/>
      </c>
      <c r="O155" s="18" t="str">
        <f>IF(ISNUMBER(M155), $B172 * N155, "")</f>
        <v/>
      </c>
      <c r="Q155" s="243"/>
      <c r="R155" s="243"/>
      <c r="S155" s="243"/>
    </row>
    <row r="156" spans="1:19" ht="17.25" thickBot="1">
      <c r="A156" s="127" t="s">
        <v>233</v>
      </c>
      <c r="B156" s="128">
        <v>707</v>
      </c>
      <c r="C156" s="78">
        <v>-2.7510316399999998E-2</v>
      </c>
      <c r="D156" s="20">
        <v>709</v>
      </c>
      <c r="E156" s="21">
        <f t="shared" si="78"/>
        <v>2.828854314002829E-3</v>
      </c>
      <c r="F156" s="22">
        <f>IF(ISNUMBER(D156), $B172 * E156, "")</f>
        <v>424.32814710042436</v>
      </c>
      <c r="G156" s="30">
        <v>709</v>
      </c>
      <c r="H156" s="21">
        <f t="shared" si="79"/>
        <v>2.828854314002829E-3</v>
      </c>
      <c r="I156" s="105">
        <f>IF(ISNUMBER(G156), $B172 * H156, "")</f>
        <v>424.32814710042436</v>
      </c>
      <c r="J156" s="20">
        <v>711</v>
      </c>
      <c r="K156" s="21">
        <f t="shared" si="80"/>
        <v>5.6577086280056579E-3</v>
      </c>
      <c r="L156" s="22">
        <f>IF(ISNUMBER(J156), $B172 * K156, "")</f>
        <v>848.65629420084872</v>
      </c>
      <c r="M156" s="30"/>
      <c r="N156" s="21" t="str">
        <f t="shared" si="81"/>
        <v/>
      </c>
      <c r="O156" s="22" t="str">
        <f>IF(ISNUMBER(M156), $B172 * N156, "")</f>
        <v/>
      </c>
      <c r="Q156" s="243"/>
      <c r="R156" s="243"/>
      <c r="S156" s="243"/>
    </row>
    <row r="157" spans="1:19" ht="17.25" thickBot="1">
      <c r="A157" s="125" t="s">
        <v>251</v>
      </c>
      <c r="B157" s="129">
        <v>384</v>
      </c>
      <c r="C157" s="80">
        <v>-2.7848101300000001E-2</v>
      </c>
      <c r="D157" s="106">
        <v>385</v>
      </c>
      <c r="E157" s="107">
        <f>IF(ISNUMBER(D157), (D157 - $B157) / $B157, "")</f>
        <v>2.6041666666666665E-3</v>
      </c>
      <c r="F157" s="108">
        <f>IF(ISNUMBER(D157), $B172 * E157, "")</f>
        <v>390.625</v>
      </c>
      <c r="G157" s="109">
        <v>389</v>
      </c>
      <c r="H157" s="107">
        <f>IF(ISNUMBER(G157), (G157 - $B157) / $B157, "")</f>
        <v>1.3020833333333334E-2</v>
      </c>
      <c r="I157" s="110">
        <f>IF(ISNUMBER(G157), $B172 * H157, "")</f>
        <v>1953.125</v>
      </c>
      <c r="J157" s="106">
        <v>389</v>
      </c>
      <c r="K157" s="107">
        <f>IF(ISNUMBER(J157), (J157 - $B157) / $B157, "")</f>
        <v>1.3020833333333334E-2</v>
      </c>
      <c r="L157" s="108">
        <f>IF(ISNUMBER(J157), $B172 * K157, "")</f>
        <v>1953.125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3"/>
      <c r="R157" s="243"/>
      <c r="S157" s="243"/>
    </row>
    <row r="158" spans="1:19" ht="17.25" thickBot="1">
      <c r="A158" s="125" t="s">
        <v>121</v>
      </c>
      <c r="B158" s="126">
        <v>552</v>
      </c>
      <c r="C158" s="77">
        <v>-2.8169014100000001E-2</v>
      </c>
      <c r="D158" s="15">
        <v>558</v>
      </c>
      <c r="E158" s="32">
        <f t="shared" ref="E158:E161" si="82">IF(ISNUMBER(D158), (D158 - $B158) / $B158, "")</f>
        <v>1.0869565217391304E-2</v>
      </c>
      <c r="F158" s="18">
        <f>IF(ISNUMBER(D158), $B172 * E158, "")</f>
        <v>1630.4347826086955</v>
      </c>
      <c r="G158" s="31">
        <v>568</v>
      </c>
      <c r="H158" s="32">
        <f t="shared" ref="H158:H161" si="83">IF(ISNUMBER(G158), (G158 - $B158) / $B158, "")</f>
        <v>2.8985507246376812E-2</v>
      </c>
      <c r="I158" s="101">
        <f>IF(ISNUMBER(G158), $B172 * H158, "")</f>
        <v>4347.826086956522</v>
      </c>
      <c r="J158" s="15">
        <v>565</v>
      </c>
      <c r="K158" s="32">
        <f t="shared" ref="K158:K161" si="84">IF(ISNUMBER(J158), (J158 - $B158) / $B158, "")</f>
        <v>2.355072463768116E-2</v>
      </c>
      <c r="L158" s="18">
        <f>IF(ISNUMBER(J158), $B172 * K158, "")</f>
        <v>3532.608695652174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3"/>
      <c r="R158" s="243"/>
      <c r="S158" s="243"/>
    </row>
    <row r="159" spans="1:19" ht="17.25" thickBot="1">
      <c r="A159" s="125" t="s">
        <v>171</v>
      </c>
      <c r="B159" s="126">
        <v>441</v>
      </c>
      <c r="C159" s="77">
        <v>-2.86343612E-2</v>
      </c>
      <c r="D159" s="15">
        <v>445</v>
      </c>
      <c r="E159" s="32">
        <f t="shared" si="82"/>
        <v>9.0702947845804991E-3</v>
      </c>
      <c r="F159" s="18">
        <f>IF(ISNUMBER(D159), $B172 * E159, "")</f>
        <v>1360.5442176870749</v>
      </c>
      <c r="G159" s="31">
        <v>450</v>
      </c>
      <c r="H159" s="32">
        <f t="shared" si="83"/>
        <v>2.0408163265306121E-2</v>
      </c>
      <c r="I159" s="101">
        <f>IF(ISNUMBER(G159), $B172 * H159, "")</f>
        <v>3061.2244897959181</v>
      </c>
      <c r="J159" s="15">
        <v>449</v>
      </c>
      <c r="K159" s="32">
        <f t="shared" si="84"/>
        <v>1.8140589569160998E-2</v>
      </c>
      <c r="L159" s="18">
        <f>IF(ISNUMBER(J159), $B172 * K159, "")</f>
        <v>2721.0884353741499</v>
      </c>
      <c r="M159" s="31"/>
      <c r="N159" s="32" t="str">
        <f t="shared" si="85"/>
        <v/>
      </c>
      <c r="O159" s="18" t="str">
        <f>IF(ISNUMBER(M159), $B172 * N159, "")</f>
        <v/>
      </c>
      <c r="Q159" s="243"/>
      <c r="R159" s="243"/>
      <c r="S159" s="243"/>
    </row>
    <row r="160" spans="1:19" ht="17.25" thickBot="1">
      <c r="A160" s="125" t="s">
        <v>197</v>
      </c>
      <c r="B160" s="126">
        <v>200</v>
      </c>
      <c r="C160" s="77">
        <v>-2.9126213599999999E-2</v>
      </c>
      <c r="D160" s="15">
        <v>208</v>
      </c>
      <c r="E160" s="32">
        <f t="shared" si="82"/>
        <v>0.04</v>
      </c>
      <c r="F160" s="18">
        <f>IF(ISNUMBER(D160), $B172 * E160, "")</f>
        <v>6000</v>
      </c>
      <c r="G160" s="31">
        <v>208</v>
      </c>
      <c r="H160" s="32">
        <f t="shared" si="83"/>
        <v>0.04</v>
      </c>
      <c r="I160" s="101">
        <f>IF(ISNUMBER(G160), $B172 * H160, "")</f>
        <v>6000</v>
      </c>
      <c r="J160" s="15">
        <v>211</v>
      </c>
      <c r="K160" s="32">
        <f t="shared" si="84"/>
        <v>5.5E-2</v>
      </c>
      <c r="L160" s="18">
        <f>IF(ISNUMBER(J160), $B172 * K160, "")</f>
        <v>8250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239</v>
      </c>
      <c r="B161" s="131">
        <v>626</v>
      </c>
      <c r="C161" s="79">
        <v>-2.94573643E-2</v>
      </c>
      <c r="D161" s="24">
        <v>629</v>
      </c>
      <c r="E161" s="25">
        <f t="shared" si="82"/>
        <v>4.7923322683706068E-3</v>
      </c>
      <c r="F161" s="104">
        <f>IF(ISNUMBER(D161), $B172 * E161, "")</f>
        <v>718.84984025559106</v>
      </c>
      <c r="G161" s="102">
        <v>632</v>
      </c>
      <c r="H161" s="25">
        <f t="shared" si="83"/>
        <v>9.5846645367412137E-3</v>
      </c>
      <c r="I161" s="103">
        <f>IF(ISNUMBER(G161), $B172 * H161, "")</f>
        <v>1437.6996805111821</v>
      </c>
      <c r="J161" s="24">
        <v>633</v>
      </c>
      <c r="K161" s="25">
        <f t="shared" si="84"/>
        <v>1.1182108626198083E-2</v>
      </c>
      <c r="L161" s="104">
        <f>IF(ISNUMBER(J161), $B172 * K161, "")</f>
        <v>1677.3162939297124</v>
      </c>
      <c r="M161" s="102"/>
      <c r="N161" s="25" t="str">
        <f t="shared" si="85"/>
        <v/>
      </c>
      <c r="O161" s="104" t="str">
        <f>IF(ISNUMBER(M161), $B172 * N161, "")</f>
        <v/>
      </c>
      <c r="Q161" s="252"/>
      <c r="R161" s="253"/>
      <c r="S161" s="254"/>
    </row>
    <row r="162" spans="1:19">
      <c r="A162" s="123" t="s">
        <v>203</v>
      </c>
      <c r="B162" s="124">
        <v>788</v>
      </c>
      <c r="C162" s="76">
        <v>-2.9556650199999999E-2</v>
      </c>
      <c r="D162" s="13">
        <v>781</v>
      </c>
      <c r="E162" s="14">
        <f>IF(ISNUMBER(D162), (D162 - $B162) / $B162, "")</f>
        <v>-8.8832487309644676E-3</v>
      </c>
      <c r="F162" s="16">
        <f>IF(ISNUMBER(D162), $B172 * E162, "")</f>
        <v>-1332.4873096446702</v>
      </c>
      <c r="G162" s="29">
        <v>785</v>
      </c>
      <c r="H162" s="14">
        <f>IF(ISNUMBER(G162), (G162 - $B162) / $B162, "")</f>
        <v>-3.8071065989847717E-3</v>
      </c>
      <c r="I162" s="100">
        <f>IF(ISNUMBER(G162), $B172 * H162, "")</f>
        <v>-571.06598984771574</v>
      </c>
      <c r="J162" s="13">
        <v>787</v>
      </c>
      <c r="K162" s="14">
        <f>IF(ISNUMBER(J162), (J162 - $B162) / $B162, "")</f>
        <v>-1.2690355329949238E-3</v>
      </c>
      <c r="L162" s="16">
        <f>IF(ISNUMBER(J162), $B172 * K162, "")</f>
        <v>-190.35532994923855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5"/>
      <c r="R162" s="256"/>
      <c r="S162" s="257"/>
    </row>
    <row r="163" spans="1:19" ht="17.25" thickBot="1">
      <c r="A163" s="125" t="s">
        <v>56</v>
      </c>
      <c r="B163" s="126">
        <v>227</v>
      </c>
      <c r="C163" s="77">
        <v>-2.99145299E-2</v>
      </c>
      <c r="D163" s="15">
        <v>227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229</v>
      </c>
      <c r="H163" s="32">
        <f t="shared" ref="H163:H166" si="87">IF(ISNUMBER(G163), (G163 - $B163) / $B163, "")</f>
        <v>8.8105726872246704E-3</v>
      </c>
      <c r="I163" s="101">
        <f>IF(ISNUMBER(G163), $B172 * H163, "")</f>
        <v>1321.5859030837005</v>
      </c>
      <c r="J163" s="15">
        <v>231</v>
      </c>
      <c r="K163" s="32">
        <f t="shared" ref="K163:K166" si="88">IF(ISNUMBER(J163), (J163 - $B163) / $B163, "")</f>
        <v>1.7621145374449341E-2</v>
      </c>
      <c r="L163" s="18">
        <f>IF(ISNUMBER(J163), $B172 * K163, "")</f>
        <v>2643.171806167401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8"/>
      <c r="R163" s="259"/>
      <c r="S163" s="260"/>
    </row>
    <row r="164" spans="1:19" ht="17.25" thickBot="1">
      <c r="A164" s="125" t="s">
        <v>135</v>
      </c>
      <c r="B164" s="126">
        <v>409</v>
      </c>
      <c r="C164" s="77">
        <v>-3.0805687200000001E-2</v>
      </c>
      <c r="D164" s="15">
        <v>412</v>
      </c>
      <c r="E164" s="32">
        <f t="shared" si="86"/>
        <v>7.3349633251833741E-3</v>
      </c>
      <c r="F164" s="18">
        <f>IF(ISNUMBER(D164), $B172 * E164, "")</f>
        <v>1100.2444987775061</v>
      </c>
      <c r="G164" s="31">
        <v>414</v>
      </c>
      <c r="H164" s="32">
        <f t="shared" si="87"/>
        <v>1.2224938875305624E-2</v>
      </c>
      <c r="I164" s="101">
        <f>IF(ISNUMBER(G164), $B172 * H164, "")</f>
        <v>1833.7408312958437</v>
      </c>
      <c r="J164" s="15">
        <v>415</v>
      </c>
      <c r="K164" s="32">
        <f t="shared" si="88"/>
        <v>1.4669926650366748E-2</v>
      </c>
      <c r="L164" s="18">
        <f>IF(ISNUMBER(J164), $B172 * K164, "")</f>
        <v>2200.4889975550122</v>
      </c>
      <c r="M164" s="31"/>
      <c r="N164" s="32" t="str">
        <f t="shared" si="89"/>
        <v/>
      </c>
      <c r="O164" s="18" t="str">
        <f>IF(ISNUMBER(M164), $B172 * N164, "")</f>
        <v/>
      </c>
      <c r="Q164" s="243"/>
      <c r="R164" s="243"/>
      <c r="S164" s="243"/>
    </row>
    <row r="165" spans="1:19" ht="17.25" thickBot="1">
      <c r="A165" s="125" t="s">
        <v>189</v>
      </c>
      <c r="B165" s="126">
        <v>353</v>
      </c>
      <c r="C165" s="77">
        <v>-3.2876712299999999E-2</v>
      </c>
      <c r="D165" s="15">
        <v>353</v>
      </c>
      <c r="E165" s="32">
        <f t="shared" si="86"/>
        <v>0</v>
      </c>
      <c r="F165" s="18">
        <f>IF(ISNUMBER(D165), $B172 * E165, "")</f>
        <v>0</v>
      </c>
      <c r="G165" s="31">
        <v>354</v>
      </c>
      <c r="H165" s="32">
        <f t="shared" si="87"/>
        <v>2.8328611898016999E-3</v>
      </c>
      <c r="I165" s="101">
        <f>IF(ISNUMBER(G165), $B172 * H165, "")</f>
        <v>424.92917847025495</v>
      </c>
      <c r="J165" s="15">
        <v>356</v>
      </c>
      <c r="K165" s="32">
        <f t="shared" si="88"/>
        <v>8.4985835694051E-3</v>
      </c>
      <c r="L165" s="18">
        <f>IF(ISNUMBER(J165), $B172 * K165, "")</f>
        <v>1274.787535410765</v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 t="s">
        <v>237</v>
      </c>
      <c r="B166" s="128">
        <v>146</v>
      </c>
      <c r="C166" s="78">
        <v>-3.3112582799999998E-2</v>
      </c>
      <c r="D166" s="20">
        <v>149</v>
      </c>
      <c r="E166" s="21">
        <f t="shared" si="86"/>
        <v>2.0547945205479451E-2</v>
      </c>
      <c r="F166" s="22">
        <f>IF(ISNUMBER(D166), $B172 * E166, "")</f>
        <v>3082.1917808219177</v>
      </c>
      <c r="G166" s="30">
        <v>151</v>
      </c>
      <c r="H166" s="21">
        <f t="shared" si="87"/>
        <v>3.4246575342465752E-2</v>
      </c>
      <c r="I166" s="105">
        <f>IF(ISNUMBER(G166), $B172 * H166, "")</f>
        <v>5136.9863013698623</v>
      </c>
      <c r="J166" s="20">
        <v>150</v>
      </c>
      <c r="K166" s="21">
        <f t="shared" si="88"/>
        <v>2.7397260273972601E-2</v>
      </c>
      <c r="L166" s="22">
        <f>IF(ISNUMBER(J166), $B172 * K166, "")</f>
        <v>4109.58904109589</v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 t="s">
        <v>129</v>
      </c>
      <c r="B167" s="129">
        <v>120</v>
      </c>
      <c r="C167" s="80">
        <v>-0.04</v>
      </c>
      <c r="D167" s="106">
        <v>122</v>
      </c>
      <c r="E167" s="107">
        <f>IF(ISNUMBER(D167), (D167 - $B167) / $B167, "")</f>
        <v>1.6666666666666666E-2</v>
      </c>
      <c r="F167" s="108">
        <f>IF(ISNUMBER(D167), $B172 * E167, "")</f>
        <v>2500</v>
      </c>
      <c r="G167" s="109">
        <v>123</v>
      </c>
      <c r="H167" s="107">
        <f>IF(ISNUMBER(G167), (G167 - $B167) / $B167, "")</f>
        <v>2.5000000000000001E-2</v>
      </c>
      <c r="I167" s="110">
        <f>IF(ISNUMBER(G167), $B172 * H167, "")</f>
        <v>3750</v>
      </c>
      <c r="J167" s="106">
        <v>123</v>
      </c>
      <c r="K167" s="107">
        <f>IF(ISNUMBER(J167), (J167 - $B167) / $B167, "")</f>
        <v>2.5000000000000001E-2</v>
      </c>
      <c r="L167" s="108">
        <f>IF(ISNUMBER(J167), $B172 * K167, "")</f>
        <v>3750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3"/>
      <c r="R167" s="243"/>
      <c r="S167" s="243"/>
    </row>
    <row r="168" spans="1:19" ht="17.25" thickBot="1">
      <c r="A168" s="125" t="s">
        <v>159</v>
      </c>
      <c r="B168" s="126">
        <v>111</v>
      </c>
      <c r="C168" s="77">
        <v>-4.31034483E-2</v>
      </c>
      <c r="D168" s="15">
        <v>112</v>
      </c>
      <c r="E168" s="32">
        <f t="shared" ref="E168:E171" si="90">IF(ISNUMBER(D168), (D168 - $B168) / $B168, "")</f>
        <v>9.0090090090090089E-3</v>
      </c>
      <c r="F168" s="18">
        <f>IF(ISNUMBER(D168), $B172 * E168, "")</f>
        <v>1351.3513513513512</v>
      </c>
      <c r="G168" s="31">
        <v>112</v>
      </c>
      <c r="H168" s="32">
        <f t="shared" ref="H168:H171" si="91">IF(ISNUMBER(G168), (G168 - $B168) / $B168, "")</f>
        <v>9.0090090090090089E-3</v>
      </c>
      <c r="I168" s="101">
        <f>IF(ISNUMBER(G168), $B172 * H168, "")</f>
        <v>1351.3513513513512</v>
      </c>
      <c r="J168" s="15">
        <v>112</v>
      </c>
      <c r="K168" s="32">
        <f t="shared" ref="K168:K171" si="92">IF(ISNUMBER(J168), (J168 - $B168) / $B168, "")</f>
        <v>9.0090090090090089E-3</v>
      </c>
      <c r="L168" s="18">
        <f>IF(ISNUMBER(J168), $B172 * K168, "")</f>
        <v>1351.3513513513512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3"/>
      <c r="R168" s="243"/>
      <c r="S168" s="243"/>
    </row>
    <row r="169" spans="1:19" ht="17.25" thickBot="1">
      <c r="A169" s="125" t="s">
        <v>235</v>
      </c>
      <c r="B169" s="126">
        <v>126</v>
      </c>
      <c r="C169" s="77">
        <v>-4.5454545499999999E-2</v>
      </c>
      <c r="D169" s="15">
        <v>126</v>
      </c>
      <c r="E169" s="32">
        <f t="shared" si="90"/>
        <v>0</v>
      </c>
      <c r="F169" s="18">
        <f>IF(ISNUMBER(D169), $B172 * E169, "")</f>
        <v>0</v>
      </c>
      <c r="G169" s="31">
        <v>126</v>
      </c>
      <c r="H169" s="32">
        <f t="shared" si="91"/>
        <v>0</v>
      </c>
      <c r="I169" s="101">
        <f>IF(ISNUMBER(G169), $B172 * H169, "")</f>
        <v>0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/>
      <c r="N169" s="32" t="str">
        <f t="shared" si="93"/>
        <v/>
      </c>
      <c r="O169" s="18" t="str">
        <f>IF(ISNUMBER(M169), $B172 * N169, "")</f>
        <v/>
      </c>
      <c r="Q169" s="243"/>
      <c r="R169" s="243"/>
      <c r="S169" s="243"/>
    </row>
    <row r="170" spans="1:19">
      <c r="A170" s="125" t="s">
        <v>51</v>
      </c>
      <c r="B170" s="126">
        <v>454</v>
      </c>
      <c r="C170" s="77">
        <v>-4.6218487400000001E-2</v>
      </c>
      <c r="D170" s="15">
        <v>452</v>
      </c>
      <c r="E170" s="32">
        <f t="shared" si="90"/>
        <v>-4.4052863436123352E-3</v>
      </c>
      <c r="F170" s="18">
        <f>IF(ISNUMBER(D170), $B172 * E170, "")</f>
        <v>-660.79295154185024</v>
      </c>
      <c r="G170" s="31">
        <v>456</v>
      </c>
      <c r="H170" s="32">
        <f t="shared" si="91"/>
        <v>4.4052863436123352E-3</v>
      </c>
      <c r="I170" s="101">
        <f>IF(ISNUMBER(G170), $B172 * H170, "")</f>
        <v>660.79295154185024</v>
      </c>
      <c r="J170" s="15">
        <v>456</v>
      </c>
      <c r="K170" s="32">
        <f t="shared" si="92"/>
        <v>4.4052863436123352E-3</v>
      </c>
      <c r="L170" s="18">
        <f>IF(ISNUMBER(J170), $B172 * K170, "")</f>
        <v>660.79295154185024</v>
      </c>
      <c r="M170" s="31"/>
      <c r="N170" s="32" t="str">
        <f t="shared" si="93"/>
        <v/>
      </c>
      <c r="O170" s="18" t="str">
        <f>IF(ISNUMBER(M170), $B172 * N170, "")</f>
        <v/>
      </c>
      <c r="Q170" s="265"/>
      <c r="R170" s="266"/>
      <c r="S170" s="267"/>
    </row>
    <row r="171" spans="1:19" ht="17.25" thickBot="1">
      <c r="A171" s="130" t="s">
        <v>125</v>
      </c>
      <c r="B171" s="131">
        <v>190</v>
      </c>
      <c r="C171" s="79">
        <v>-5.47263682E-2</v>
      </c>
      <c r="D171" s="24">
        <v>190</v>
      </c>
      <c r="E171" s="25">
        <f t="shared" si="90"/>
        <v>0</v>
      </c>
      <c r="F171" s="104">
        <f>IF(ISNUMBER(D171), $B172 * E171, "")</f>
        <v>0</v>
      </c>
      <c r="G171" s="102">
        <v>191</v>
      </c>
      <c r="H171" s="25">
        <f t="shared" si="91"/>
        <v>5.263157894736842E-3</v>
      </c>
      <c r="I171" s="103">
        <f>IF(ISNUMBER(G171), $B172 * H171, "")</f>
        <v>789.47368421052624</v>
      </c>
      <c r="J171" s="24">
        <v>191</v>
      </c>
      <c r="K171" s="25">
        <f t="shared" si="92"/>
        <v>5.263157894736842E-3</v>
      </c>
      <c r="L171" s="104">
        <f>IF(ISNUMBER(J171), $B172 * K171, "")</f>
        <v>789.47368421052624</v>
      </c>
      <c r="M171" s="102"/>
      <c r="N171" s="25" t="str">
        <f t="shared" si="93"/>
        <v/>
      </c>
      <c r="O171" s="104" t="str">
        <f>IF(ISNUMBER(M171), $B172 * N171, "")</f>
        <v/>
      </c>
      <c r="Q171" s="268"/>
      <c r="R171" s="269"/>
      <c r="S171" s="270"/>
    </row>
    <row r="172" spans="1:19" ht="17.25" thickBot="1">
      <c r="A172" s="132" t="s">
        <v>267</v>
      </c>
      <c r="B172" s="276">
        <f>$B$37</f>
        <v>150000</v>
      </c>
      <c r="C172" s="277"/>
      <c r="D172" s="26" t="s">
        <v>268</v>
      </c>
      <c r="E172" s="27">
        <f>IF(COUNT(E152:E171), SUM(E152:E171) / COUNT(E152:E171), 0)</f>
        <v>9.8811406800906158E-3</v>
      </c>
      <c r="F172" s="28">
        <f>SUM(F152:F171)</f>
        <v>29643.422040271849</v>
      </c>
      <c r="G172" s="26" t="s">
        <v>268</v>
      </c>
      <c r="H172" s="27">
        <f>IF(COUNT(H152:H171), SUM(H152:H171) / COUNT(H152:H171), 0)</f>
        <v>1.7079433751625885E-2</v>
      </c>
      <c r="I172" s="28">
        <f>SUM(I152:I171)</f>
        <v>51238.301254877668</v>
      </c>
      <c r="J172" s="26" t="s">
        <v>268</v>
      </c>
      <c r="K172" s="27">
        <f>IF(COUNT(K152:K171), SUM(K152:K171) / COUNT(K152:K171), 0)</f>
        <v>1.6954911035136886E-2</v>
      </c>
      <c r="L172" s="28">
        <f>SUM(L152:L171)</f>
        <v>50864.733105410654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71"/>
      <c r="R172" s="272"/>
      <c r="S172" s="273"/>
    </row>
    <row r="174" spans="1:19" ht="17.25" thickBot="1"/>
    <row r="175" spans="1:19" ht="17.25" thickBot="1">
      <c r="A175" s="217" t="s">
        <v>252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213" t="s">
        <v>264</v>
      </c>
      <c r="B176" s="217" t="s">
        <v>49</v>
      </c>
      <c r="C176" s="219"/>
      <c r="D176" s="217" t="s">
        <v>57</v>
      </c>
      <c r="E176" s="218"/>
      <c r="F176" s="219"/>
      <c r="G176" s="244">
        <f>_xlfn.IFNA(VLOOKUP(B176, 현재가테이블!$B$2:$D$200, 2, FALSE), "-")</f>
        <v>77602000</v>
      </c>
      <c r="H176" s="245"/>
      <c r="I176" s="246"/>
      <c r="J176" s="217" t="s">
        <v>58</v>
      </c>
      <c r="K176" s="218"/>
      <c r="L176" s="219"/>
      <c r="M176" s="247">
        <f>_xlfn.IFNA(VLOOKUP(B176, 현재가테이블!$B$2:$D$200, 3, FALSE), "-")</f>
        <v>-7.2027122000000001E-3</v>
      </c>
      <c r="N176" s="248"/>
      <c r="O176" s="249"/>
      <c r="Q176" s="238"/>
      <c r="R176" s="238"/>
      <c r="S176" s="238"/>
    </row>
    <row r="177" spans="1:19" ht="17.25" thickBot="1">
      <c r="A177" s="278" t="s">
        <v>54</v>
      </c>
      <c r="B177" s="280" t="str">
        <f>TEXT($G$1, "[$-ko-KR]yyyy-mm-dd(ddd) ") &amp; "오전 00:00"</f>
        <v>2021-11-13(토) 오전 00:00</v>
      </c>
      <c r="C177" s="281"/>
      <c r="D177" s="240" t="str">
        <f>TEXT($G$1, "[$-ko-KR]yyyy-mm-dd(ddd) ") &amp; "오후 14:00"</f>
        <v>2021-11-13(토) 오후 14:00</v>
      </c>
      <c r="E177" s="241"/>
      <c r="F177" s="242"/>
      <c r="G177" s="240" t="str">
        <f>TEXT($G$1, "[$-ko-KR]yyyy-mm-dd(ddd) ") &amp; "오후 19:00"</f>
        <v>2021-11-13(토) 오후 19:00</v>
      </c>
      <c r="H177" s="241"/>
      <c r="I177" s="242"/>
      <c r="J177" s="240" t="str">
        <f>TEXT($G$1, "[$-ko-KR]yyyy-mm-dd(ddd) ") &amp; "오후 21:00"</f>
        <v>2021-11-13(토) 오후 21:00</v>
      </c>
      <c r="K177" s="241"/>
      <c r="L177" s="242"/>
      <c r="M177" s="240" t="str">
        <f>TEXT($G$1+1, "[$-ko-KR]yyyy-mm-dd(ddd) ") &amp; "오전 00:00"</f>
        <v>2021-11-14(일)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4" t="s">
        <v>57</v>
      </c>
      <c r="H178" s="215" t="s">
        <v>265</v>
      </c>
      <c r="I178" s="21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43"/>
      <c r="R178" s="243"/>
      <c r="S178" s="243"/>
    </row>
    <row r="179" spans="1:19" ht="17.25" thickBot="1">
      <c r="A179" s="123" t="s">
        <v>327</v>
      </c>
      <c r="B179" s="124">
        <v>275100</v>
      </c>
      <c r="C179" s="76">
        <v>-3.4058988800000002E-2</v>
      </c>
      <c r="D179" s="13">
        <v>274450</v>
      </c>
      <c r="E179" s="14">
        <f>IF(ISNUMBER(D179), (D179 - $B179) / $B179, "")</f>
        <v>-2.3627771719374772E-3</v>
      </c>
      <c r="F179" s="16">
        <f>IF(ISNUMBER(D179), $B199 * E179, "")</f>
        <v>-354.41657579062161</v>
      </c>
      <c r="G179" s="29">
        <v>275700</v>
      </c>
      <c r="H179" s="14">
        <f>IF(ISNUMBER(G179), (G179 - $B179) / $B179, "")</f>
        <v>2.1810250817884407E-3</v>
      </c>
      <c r="I179" s="100">
        <f>IF(ISNUMBER(G179), $B199 * H179, "")</f>
        <v>327.15376226826612</v>
      </c>
      <c r="J179" s="13">
        <v>279300</v>
      </c>
      <c r="K179" s="14">
        <f>IF(ISNUMBER(J179), (J179 - $B179) / $B179, "")</f>
        <v>1.5267175572519083E-2</v>
      </c>
      <c r="L179" s="16">
        <f>IF(ISNUMBER(J179), $B199 * K179, "")</f>
        <v>2290.0763358778627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 t="s">
        <v>62</v>
      </c>
      <c r="B180" s="126">
        <v>56970</v>
      </c>
      <c r="C180" s="77">
        <v>-3.4406779700000001E-2</v>
      </c>
      <c r="D180" s="15">
        <v>56890</v>
      </c>
      <c r="E180" s="32">
        <f t="shared" ref="E180:E183" si="94">IF(ISNUMBER(D180), (D180 - $B180) / $B180, "")</f>
        <v>-1.4042478497454801E-3</v>
      </c>
      <c r="F180" s="18">
        <f>IF(ISNUMBER(D180), $B199 * E180, "")</f>
        <v>-210.63717746182201</v>
      </c>
      <c r="G180" s="31">
        <v>58100</v>
      </c>
      <c r="H180" s="32">
        <f t="shared" ref="H180:H183" si="95">IF(ISNUMBER(G180), (G180 - $B180) / $B180, "")</f>
        <v>1.9835000877654906E-2</v>
      </c>
      <c r="I180" s="101">
        <f>IF(ISNUMBER(G180), $B199 * H180, "")</f>
        <v>2975.2501316482358</v>
      </c>
      <c r="J180" s="15">
        <v>58720</v>
      </c>
      <c r="K180" s="32">
        <f t="shared" ref="K180:K183" si="96">IF(ISNUMBER(J180), (J180 - $B180) / $B180, "")</f>
        <v>3.0717921713182376E-2</v>
      </c>
      <c r="L180" s="18">
        <f>IF(ISNUMBER(J180), $B199 * K180, "")</f>
        <v>4607.6882569773561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 t="s">
        <v>103</v>
      </c>
      <c r="B181" s="126">
        <v>1540</v>
      </c>
      <c r="C181" s="77">
        <v>-3.4482758600000003E-2</v>
      </c>
      <c r="D181" s="15">
        <v>1580</v>
      </c>
      <c r="E181" s="32">
        <f t="shared" si="94"/>
        <v>2.5974025974025976E-2</v>
      </c>
      <c r="F181" s="18">
        <f>IF(ISNUMBER(D181), $B199 * E181, "")</f>
        <v>3896.1038961038962</v>
      </c>
      <c r="G181" s="31">
        <v>1570</v>
      </c>
      <c r="H181" s="32">
        <f t="shared" si="95"/>
        <v>1.948051948051948E-2</v>
      </c>
      <c r="I181" s="101">
        <f>IF(ISNUMBER(G181), $B199 * H181, "")</f>
        <v>2922.0779220779218</v>
      </c>
      <c r="J181" s="15">
        <v>1570</v>
      </c>
      <c r="K181" s="32">
        <f t="shared" si="96"/>
        <v>1.948051948051948E-2</v>
      </c>
      <c r="L181" s="18">
        <f>IF(ISNUMBER(J181), $B199 * K181, "")</f>
        <v>2922.0779220779218</v>
      </c>
      <c r="M181" s="31"/>
      <c r="N181" s="32" t="str">
        <f t="shared" si="97"/>
        <v/>
      </c>
      <c r="O181" s="18" t="str">
        <f>IF(ISNUMBER(M181), $B199 * N181, "")</f>
        <v/>
      </c>
      <c r="Q181" s="243"/>
      <c r="R181" s="243"/>
      <c r="S181" s="243"/>
    </row>
    <row r="182" spans="1:19" ht="17.25" thickBot="1">
      <c r="A182" s="125" t="s">
        <v>155</v>
      </c>
      <c r="B182" s="126">
        <v>28550</v>
      </c>
      <c r="C182" s="77">
        <v>-3.4820824899999998E-2</v>
      </c>
      <c r="D182" s="15">
        <v>28350</v>
      </c>
      <c r="E182" s="32">
        <f t="shared" si="94"/>
        <v>-7.0052539404553416E-3</v>
      </c>
      <c r="F182" s="18">
        <f>IF(ISNUMBER(D182), $B199 * E182, "")</f>
        <v>-1050.7880910683011</v>
      </c>
      <c r="G182" s="31">
        <v>28410</v>
      </c>
      <c r="H182" s="32">
        <f t="shared" si="95"/>
        <v>-4.9036777583187389E-3</v>
      </c>
      <c r="I182" s="101">
        <f>IF(ISNUMBER(G182), $B199 * H182, "")</f>
        <v>-735.55166374781084</v>
      </c>
      <c r="J182" s="15">
        <v>28440</v>
      </c>
      <c r="K182" s="32">
        <f t="shared" si="96"/>
        <v>-3.852889667250438E-3</v>
      </c>
      <c r="L182" s="18">
        <f>IF(ISNUMBER(J182), $B199 * K182, "")</f>
        <v>-577.93345008756569</v>
      </c>
      <c r="M182" s="31"/>
      <c r="N182" s="32" t="str">
        <f t="shared" si="97"/>
        <v/>
      </c>
      <c r="O182" s="18" t="str">
        <f>IF(ISNUMBER(M182), $B199 * N182, "")</f>
        <v/>
      </c>
      <c r="Q182" s="243"/>
      <c r="R182" s="243"/>
      <c r="S182" s="243"/>
    </row>
    <row r="183" spans="1:19" ht="17.25" thickBot="1">
      <c r="A183" s="127" t="s">
        <v>245</v>
      </c>
      <c r="B183" s="128">
        <v>2480</v>
      </c>
      <c r="C183" s="78">
        <v>-3.5019455300000002E-2</v>
      </c>
      <c r="D183" s="20">
        <v>2565</v>
      </c>
      <c r="E183" s="21">
        <f t="shared" si="94"/>
        <v>3.4274193548387094E-2</v>
      </c>
      <c r="F183" s="22">
        <f>IF(ISNUMBER(D183), $B199 * E183, "")</f>
        <v>5141.1290322580644</v>
      </c>
      <c r="G183" s="30">
        <v>2545</v>
      </c>
      <c r="H183" s="21">
        <f t="shared" si="95"/>
        <v>2.620967741935484E-2</v>
      </c>
      <c r="I183" s="105">
        <f>IF(ISNUMBER(G183), $B199 * H183, "")</f>
        <v>3931.4516129032259</v>
      </c>
      <c r="J183" s="20">
        <v>2565</v>
      </c>
      <c r="K183" s="21">
        <f t="shared" si="96"/>
        <v>3.4274193548387094E-2</v>
      </c>
      <c r="L183" s="22">
        <f>IF(ISNUMBER(J183), $B199 * K183, "")</f>
        <v>5141.1290322580644</v>
      </c>
      <c r="M183" s="30"/>
      <c r="N183" s="21" t="str">
        <f t="shared" si="97"/>
        <v/>
      </c>
      <c r="O183" s="22" t="str">
        <f>IF(ISNUMBER(M183), $B199 * N183, "")</f>
        <v/>
      </c>
      <c r="Q183" s="243"/>
      <c r="R183" s="243"/>
      <c r="S183" s="243"/>
    </row>
    <row r="184" spans="1:19" ht="17.25" thickBot="1">
      <c r="A184" s="125" t="s">
        <v>177</v>
      </c>
      <c r="B184" s="129">
        <v>19140</v>
      </c>
      <c r="C184" s="80">
        <v>-3.5282258099999998E-2</v>
      </c>
      <c r="D184" s="106">
        <v>19720</v>
      </c>
      <c r="E184" s="107">
        <f>IF(ISNUMBER(D184), (D184 - $B184) / $B184, "")</f>
        <v>3.0303030303030304E-2</v>
      </c>
      <c r="F184" s="108">
        <f>IF(ISNUMBER(D184), $B199 * E184, "")</f>
        <v>4545.454545454546</v>
      </c>
      <c r="G184" s="109">
        <v>19750</v>
      </c>
      <c r="H184" s="107">
        <f>IF(ISNUMBER(G184), (G184 - $B184) / $B184, "")</f>
        <v>3.1870428422152562E-2</v>
      </c>
      <c r="I184" s="110">
        <f>IF(ISNUMBER(G184), $B199 * H184, "")</f>
        <v>4780.5642633228845</v>
      </c>
      <c r="J184" s="106">
        <v>19730</v>
      </c>
      <c r="K184" s="107">
        <f>IF(ISNUMBER(J184), (J184 - $B184) / $B184, "")</f>
        <v>3.0825496342737721E-2</v>
      </c>
      <c r="L184" s="108">
        <f>IF(ISNUMBER(J184), $B199 * K184, "")</f>
        <v>4623.8244514106582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3"/>
      <c r="R184" s="243"/>
      <c r="S184" s="243"/>
    </row>
    <row r="185" spans="1:19" ht="17.25" thickBot="1">
      <c r="A185" s="125" t="s">
        <v>241</v>
      </c>
      <c r="B185" s="126">
        <v>2180</v>
      </c>
      <c r="C185" s="77">
        <v>-3.5398230099999997E-2</v>
      </c>
      <c r="D185" s="15">
        <v>2230</v>
      </c>
      <c r="E185" s="32">
        <f t="shared" ref="E185:E188" si="98">IF(ISNUMBER(D185), (D185 - $B185) / $B185, "")</f>
        <v>2.2935779816513763E-2</v>
      </c>
      <c r="F185" s="18">
        <f>IF(ISNUMBER(D185), $B199 * E185, "")</f>
        <v>3440.3669724770643</v>
      </c>
      <c r="G185" s="31">
        <v>2260</v>
      </c>
      <c r="H185" s="32">
        <f t="shared" ref="H185:H188" si="99">IF(ISNUMBER(G185), (G185 - $B185) / $B185, "")</f>
        <v>3.669724770642202E-2</v>
      </c>
      <c r="I185" s="101">
        <f>IF(ISNUMBER(G185), $B199 * H185, "")</f>
        <v>5504.5871559633033</v>
      </c>
      <c r="J185" s="15">
        <v>2250</v>
      </c>
      <c r="K185" s="32">
        <f t="shared" ref="K185:K188" si="100">IF(ISNUMBER(J185), (J185 - $B185) / $B185, "")</f>
        <v>3.2110091743119268E-2</v>
      </c>
      <c r="L185" s="18">
        <f>IF(ISNUMBER(J185), $B199 * K185, "")</f>
        <v>4816.5137614678906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3"/>
      <c r="R185" s="243"/>
      <c r="S185" s="243"/>
    </row>
    <row r="186" spans="1:19" ht="17.25" thickBot="1">
      <c r="A186" s="125" t="s">
        <v>109</v>
      </c>
      <c r="B186" s="126">
        <v>8640</v>
      </c>
      <c r="C186" s="77">
        <v>-3.5714285700000001E-2</v>
      </c>
      <c r="D186" s="15">
        <v>8670</v>
      </c>
      <c r="E186" s="32">
        <f t="shared" si="98"/>
        <v>3.472222222222222E-3</v>
      </c>
      <c r="F186" s="18">
        <f>IF(ISNUMBER(D186), $B199 * E186, "")</f>
        <v>520.83333333333326</v>
      </c>
      <c r="G186" s="31">
        <v>8695</v>
      </c>
      <c r="H186" s="32">
        <f t="shared" si="99"/>
        <v>6.3657407407407404E-3</v>
      </c>
      <c r="I186" s="101">
        <f>IF(ISNUMBER(G186), $B199 * H186, "")</f>
        <v>954.86111111111109</v>
      </c>
      <c r="J186" s="15">
        <v>8710</v>
      </c>
      <c r="K186" s="32">
        <f t="shared" si="100"/>
        <v>8.1018518518518514E-3</v>
      </c>
      <c r="L186" s="18">
        <f>IF(ISNUMBER(J186), $B199 * K186, "")</f>
        <v>1215.2777777777776</v>
      </c>
      <c r="M186" s="31"/>
      <c r="N186" s="32" t="str">
        <f t="shared" si="101"/>
        <v/>
      </c>
      <c r="O186" s="18" t="str">
        <f>IF(ISNUMBER(M186), $B199 * N186, "")</f>
        <v/>
      </c>
      <c r="Q186" s="243"/>
      <c r="R186" s="243"/>
      <c r="S186" s="243"/>
    </row>
    <row r="187" spans="1:19" ht="17.25" thickBot="1">
      <c r="A187" s="125" t="s">
        <v>89</v>
      </c>
      <c r="B187" s="126">
        <v>1425</v>
      </c>
      <c r="C187" s="77">
        <v>-3.7162162200000001E-2</v>
      </c>
      <c r="D187" s="15">
        <v>1425</v>
      </c>
      <c r="E187" s="32">
        <f t="shared" si="98"/>
        <v>0</v>
      </c>
      <c r="F187" s="18">
        <f>IF(ISNUMBER(D187), $B199 * E187, "")</f>
        <v>0</v>
      </c>
      <c r="G187" s="31">
        <v>1445</v>
      </c>
      <c r="H187" s="32">
        <f t="shared" si="99"/>
        <v>1.4035087719298246E-2</v>
      </c>
      <c r="I187" s="101">
        <f>IF(ISNUMBER(G187), $B199 * H187, "")</f>
        <v>2105.2631578947371</v>
      </c>
      <c r="J187" s="15">
        <v>1435</v>
      </c>
      <c r="K187" s="32">
        <f t="shared" si="100"/>
        <v>7.0175438596491229E-3</v>
      </c>
      <c r="L187" s="18">
        <f>IF(ISNUMBER(J187), $B199 * K187, "")</f>
        <v>1052.6315789473686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129</v>
      </c>
      <c r="B188" s="131">
        <v>120</v>
      </c>
      <c r="C188" s="79">
        <v>-0.04</v>
      </c>
      <c r="D188" s="24">
        <v>122</v>
      </c>
      <c r="E188" s="25">
        <f t="shared" si="98"/>
        <v>1.6666666666666666E-2</v>
      </c>
      <c r="F188" s="104">
        <f>IF(ISNUMBER(D188), $B199 * E188, "")</f>
        <v>2500</v>
      </c>
      <c r="G188" s="102">
        <v>123</v>
      </c>
      <c r="H188" s="25">
        <f t="shared" si="99"/>
        <v>2.5000000000000001E-2</v>
      </c>
      <c r="I188" s="103">
        <f>IF(ISNUMBER(G188), $B199 * H188, "")</f>
        <v>3750</v>
      </c>
      <c r="J188" s="24">
        <v>123</v>
      </c>
      <c r="K188" s="25">
        <f t="shared" si="100"/>
        <v>2.5000000000000001E-2</v>
      </c>
      <c r="L188" s="104">
        <f>IF(ISNUMBER(J188), $B199 * K188, "")</f>
        <v>3750</v>
      </c>
      <c r="M188" s="102"/>
      <c r="N188" s="25" t="str">
        <f t="shared" si="101"/>
        <v/>
      </c>
      <c r="O188" s="104" t="str">
        <f>IF(ISNUMBER(M188), $B199 * N188, "")</f>
        <v/>
      </c>
      <c r="Q188" s="252"/>
      <c r="R188" s="253"/>
      <c r="S188" s="254"/>
    </row>
    <row r="189" spans="1:19">
      <c r="A189" s="123" t="s">
        <v>101</v>
      </c>
      <c r="B189" s="124">
        <v>1245</v>
      </c>
      <c r="C189" s="76">
        <v>-4.2307692299999998E-2</v>
      </c>
      <c r="D189" s="13">
        <v>1260</v>
      </c>
      <c r="E189" s="14">
        <f>IF(ISNUMBER(D189), (D189 - $B189) / $B189, "")</f>
        <v>1.2048192771084338E-2</v>
      </c>
      <c r="F189" s="16">
        <f>IF(ISNUMBER(D189), $B199 * E189, "")</f>
        <v>1807.2289156626507</v>
      </c>
      <c r="G189" s="29">
        <v>1290</v>
      </c>
      <c r="H189" s="14">
        <f>IF(ISNUMBER(G189), (G189 - $B189) / $B189, "")</f>
        <v>3.614457831325301E-2</v>
      </c>
      <c r="I189" s="100">
        <f>IF(ISNUMBER(G189), $B199 * H189, "")</f>
        <v>5421.6867469879517</v>
      </c>
      <c r="J189" s="13">
        <v>1280</v>
      </c>
      <c r="K189" s="14">
        <f>IF(ISNUMBER(J189), (J189 - $B189) / $B189, "")</f>
        <v>2.8112449799196786E-2</v>
      </c>
      <c r="L189" s="16">
        <f>IF(ISNUMBER(J189), $B199 * K189, "")</f>
        <v>4216.8674698795176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5"/>
      <c r="R189" s="256"/>
      <c r="S189" s="257"/>
    </row>
    <row r="190" spans="1:19" ht="17.25" thickBot="1">
      <c r="A190" s="125" t="s">
        <v>159</v>
      </c>
      <c r="B190" s="126">
        <v>111</v>
      </c>
      <c r="C190" s="77">
        <v>-4.31034483E-2</v>
      </c>
      <c r="D190" s="15">
        <v>112</v>
      </c>
      <c r="E190" s="32">
        <f t="shared" ref="E190:E193" si="102">IF(ISNUMBER(D190), (D190 - $B190) / $B190, "")</f>
        <v>9.0090090090090089E-3</v>
      </c>
      <c r="F190" s="18">
        <f>IF(ISNUMBER(D190), $B199 * E190, "")</f>
        <v>1351.3513513513512</v>
      </c>
      <c r="G190" s="31">
        <v>112</v>
      </c>
      <c r="H190" s="32">
        <f t="shared" ref="H190:H193" si="103">IF(ISNUMBER(G190), (G190 - $B190) / $B190, "")</f>
        <v>9.0090090090090089E-3</v>
      </c>
      <c r="I190" s="101">
        <f>IF(ISNUMBER(G190), $B199 * H190, "")</f>
        <v>1351.3513513513512</v>
      </c>
      <c r="J190" s="15">
        <v>112</v>
      </c>
      <c r="K190" s="32">
        <f t="shared" ref="K190:K193" si="104">IF(ISNUMBER(J190), (J190 - $B190) / $B190, "")</f>
        <v>9.0090090090090089E-3</v>
      </c>
      <c r="L190" s="18">
        <f>IF(ISNUMBER(J190), $B199 * K190, "")</f>
        <v>1351.3513513513512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8"/>
      <c r="R190" s="259"/>
      <c r="S190" s="260"/>
    </row>
    <row r="191" spans="1:19" ht="17.25" thickBot="1">
      <c r="A191" s="125" t="s">
        <v>336</v>
      </c>
      <c r="B191" s="126">
        <v>4985</v>
      </c>
      <c r="C191" s="77">
        <v>-4.3186180400000003E-2</v>
      </c>
      <c r="D191" s="15">
        <v>5000</v>
      </c>
      <c r="E191" s="32">
        <f t="shared" si="102"/>
        <v>3.009027081243731E-3</v>
      </c>
      <c r="F191" s="18">
        <f>IF(ISNUMBER(D191), $B199 * E191, "")</f>
        <v>451.35406218655964</v>
      </c>
      <c r="G191" s="31">
        <v>5115</v>
      </c>
      <c r="H191" s="32">
        <f t="shared" si="103"/>
        <v>2.6078234704112337E-2</v>
      </c>
      <c r="I191" s="101">
        <f>IF(ISNUMBER(G191), $B199 * H191, "")</f>
        <v>3911.7352056168506</v>
      </c>
      <c r="J191" s="15">
        <v>5110</v>
      </c>
      <c r="K191" s="32">
        <f t="shared" si="104"/>
        <v>2.5075225677031094E-2</v>
      </c>
      <c r="L191" s="18">
        <f>IF(ISNUMBER(J191), $B199 * K191, "")</f>
        <v>3761.2838515546641</v>
      </c>
      <c r="M191" s="31"/>
      <c r="N191" s="32" t="str">
        <f t="shared" si="105"/>
        <v/>
      </c>
      <c r="O191" s="18" t="str">
        <f>IF(ISNUMBER(M191), $B199 * N191, "")</f>
        <v/>
      </c>
      <c r="Q191" s="243"/>
      <c r="R191" s="243"/>
      <c r="S191" s="243"/>
    </row>
    <row r="192" spans="1:19" ht="17.25" thickBot="1">
      <c r="A192" s="125" t="s">
        <v>173</v>
      </c>
      <c r="B192" s="126">
        <v>1550</v>
      </c>
      <c r="C192" s="77">
        <v>-4.3209876500000001E-2</v>
      </c>
      <c r="D192" s="15">
        <v>1545</v>
      </c>
      <c r="E192" s="32">
        <f t="shared" si="102"/>
        <v>-3.2258064516129032E-3</v>
      </c>
      <c r="F192" s="18">
        <f>IF(ISNUMBER(D192), $B199 * E192, "")</f>
        <v>-483.87096774193549</v>
      </c>
      <c r="G192" s="31">
        <v>1565</v>
      </c>
      <c r="H192" s="32">
        <f t="shared" si="103"/>
        <v>9.6774193548387101E-3</v>
      </c>
      <c r="I192" s="101">
        <f>IF(ISNUMBER(G192), $B199 * H192, "")</f>
        <v>1451.6129032258066</v>
      </c>
      <c r="J192" s="15">
        <v>1610</v>
      </c>
      <c r="K192" s="32">
        <f t="shared" si="104"/>
        <v>3.870967741935484E-2</v>
      </c>
      <c r="L192" s="18">
        <f>IF(ISNUMBER(J192), $B199 * K192, "")</f>
        <v>5806.4516129032263</v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 t="s">
        <v>235</v>
      </c>
      <c r="B193" s="128">
        <v>126</v>
      </c>
      <c r="C193" s="78">
        <v>-4.5454545499999999E-2</v>
      </c>
      <c r="D193" s="20">
        <v>126</v>
      </c>
      <c r="E193" s="21">
        <f t="shared" si="102"/>
        <v>0</v>
      </c>
      <c r="F193" s="22">
        <f>IF(ISNUMBER(D193), $B199 * E193, "")</f>
        <v>0</v>
      </c>
      <c r="G193" s="30">
        <v>126</v>
      </c>
      <c r="H193" s="21">
        <f t="shared" si="103"/>
        <v>0</v>
      </c>
      <c r="I193" s="105">
        <f>IF(ISNUMBER(G193), $B199 * H193, "")</f>
        <v>0</v>
      </c>
      <c r="J193" s="20">
        <v>127</v>
      </c>
      <c r="K193" s="21">
        <f t="shared" si="104"/>
        <v>7.9365079365079361E-3</v>
      </c>
      <c r="L193" s="22">
        <f>IF(ISNUMBER(J193), $B199 * K193, "")</f>
        <v>1190.4761904761904</v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 t="s">
        <v>249</v>
      </c>
      <c r="B194" s="129">
        <v>1150</v>
      </c>
      <c r="C194" s="80">
        <v>-4.5643153499999999E-2</v>
      </c>
      <c r="D194" s="106">
        <v>1150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1160</v>
      </c>
      <c r="H194" s="107">
        <f>IF(ISNUMBER(G194), (G194 - $B194) / $B194, "")</f>
        <v>8.6956521739130436E-3</v>
      </c>
      <c r="I194" s="110">
        <f>IF(ISNUMBER(G194), $B199 * H194, "")</f>
        <v>1304.3478260869565</v>
      </c>
      <c r="J194" s="106">
        <v>1160</v>
      </c>
      <c r="K194" s="107">
        <f>IF(ISNUMBER(J194), (J194 - $B194) / $B194, "")</f>
        <v>8.6956521739130436E-3</v>
      </c>
      <c r="L194" s="108">
        <f>IF(ISNUMBER(J194), $B199 * K194, "")</f>
        <v>1304.3478260869565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3"/>
      <c r="R194" s="243"/>
      <c r="S194" s="243"/>
    </row>
    <row r="195" spans="1:19" ht="17.25" thickBot="1">
      <c r="A195" s="125" t="s">
        <v>51</v>
      </c>
      <c r="B195" s="126">
        <v>454</v>
      </c>
      <c r="C195" s="77">
        <v>-4.6218487400000001E-2</v>
      </c>
      <c r="D195" s="15">
        <v>452</v>
      </c>
      <c r="E195" s="32">
        <f t="shared" ref="E195:E198" si="106">IF(ISNUMBER(D195), (D195 - $B195) / $B195, "")</f>
        <v>-4.4052863436123352E-3</v>
      </c>
      <c r="F195" s="18">
        <f>IF(ISNUMBER(D195), $B199 * E195, "")</f>
        <v>-660.79295154185024</v>
      </c>
      <c r="G195" s="31">
        <v>456</v>
      </c>
      <c r="H195" s="32">
        <f t="shared" ref="H195:H198" si="107">IF(ISNUMBER(G195), (G195 - $B195) / $B195, "")</f>
        <v>4.4052863436123352E-3</v>
      </c>
      <c r="I195" s="101">
        <f>IF(ISNUMBER(G195), $B199 * H195, "")</f>
        <v>660.79295154185024</v>
      </c>
      <c r="J195" s="15">
        <v>456</v>
      </c>
      <c r="K195" s="32">
        <f t="shared" ref="K195:K198" si="108">IF(ISNUMBER(J195), (J195 - $B195) / $B195, "")</f>
        <v>4.4052863436123352E-3</v>
      </c>
      <c r="L195" s="18">
        <f>IF(ISNUMBER(J195), $B199 * K195, "")</f>
        <v>660.79295154185024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3"/>
      <c r="R195" s="243"/>
      <c r="S195" s="243"/>
    </row>
    <row r="196" spans="1:19" ht="17.25" thickBot="1">
      <c r="A196" s="125" t="s">
        <v>131</v>
      </c>
      <c r="B196" s="126">
        <v>55150</v>
      </c>
      <c r="C196" s="77">
        <v>-4.7331145300000002E-2</v>
      </c>
      <c r="D196" s="15">
        <v>55430</v>
      </c>
      <c r="E196" s="32">
        <f t="shared" si="106"/>
        <v>5.0770625566636442E-3</v>
      </c>
      <c r="F196" s="18">
        <f>IF(ISNUMBER(D196), $B199 * E196, "")</f>
        <v>761.55938349954658</v>
      </c>
      <c r="G196" s="31">
        <v>55410</v>
      </c>
      <c r="H196" s="32">
        <f t="shared" si="107"/>
        <v>4.7144152311876701E-3</v>
      </c>
      <c r="I196" s="101">
        <f>IF(ISNUMBER(G196), $B199 * H196, "")</f>
        <v>707.16228467815051</v>
      </c>
      <c r="J196" s="15">
        <v>54950</v>
      </c>
      <c r="K196" s="32">
        <f t="shared" si="108"/>
        <v>-3.6264732547597461E-3</v>
      </c>
      <c r="L196" s="18">
        <f>IF(ISNUMBER(J196), $B199 * K196, "")</f>
        <v>-543.97098821396196</v>
      </c>
      <c r="M196" s="31"/>
      <c r="N196" s="32" t="str">
        <f t="shared" si="109"/>
        <v/>
      </c>
      <c r="O196" s="18" t="str">
        <f>IF(ISNUMBER(M196), $B199 * N196, "")</f>
        <v/>
      </c>
      <c r="Q196" s="243"/>
      <c r="R196" s="243"/>
      <c r="S196" s="243"/>
    </row>
    <row r="197" spans="1:19">
      <c r="A197" s="125" t="s">
        <v>125</v>
      </c>
      <c r="B197" s="126">
        <v>190</v>
      </c>
      <c r="C197" s="77">
        <v>-5.47263682E-2</v>
      </c>
      <c r="D197" s="15">
        <v>190</v>
      </c>
      <c r="E197" s="32">
        <f t="shared" si="106"/>
        <v>0</v>
      </c>
      <c r="F197" s="18">
        <f>IF(ISNUMBER(D197), $B199 * E197, "")</f>
        <v>0</v>
      </c>
      <c r="G197" s="31">
        <v>191</v>
      </c>
      <c r="H197" s="32">
        <f t="shared" si="107"/>
        <v>5.263157894736842E-3</v>
      </c>
      <c r="I197" s="101">
        <f>IF(ISNUMBER(G197), $B199 * H197, "")</f>
        <v>789.47368421052624</v>
      </c>
      <c r="J197" s="15">
        <v>191</v>
      </c>
      <c r="K197" s="32">
        <f t="shared" si="108"/>
        <v>5.263157894736842E-3</v>
      </c>
      <c r="L197" s="18">
        <f>IF(ISNUMBER(J197), $B199 * K197, "")</f>
        <v>789.47368421052624</v>
      </c>
      <c r="M197" s="31"/>
      <c r="N197" s="32" t="str">
        <f t="shared" si="109"/>
        <v/>
      </c>
      <c r="O197" s="18" t="str">
        <f>IF(ISNUMBER(M197), $B199 * N197, "")</f>
        <v/>
      </c>
      <c r="Q197" s="265"/>
      <c r="R197" s="266"/>
      <c r="S197" s="267"/>
    </row>
    <row r="198" spans="1:19" ht="17.25" thickBot="1">
      <c r="A198" s="130" t="s">
        <v>137</v>
      </c>
      <c r="B198" s="131">
        <v>15810</v>
      </c>
      <c r="C198" s="79">
        <v>-0.2471428571</v>
      </c>
      <c r="D198" s="24">
        <v>15120</v>
      </c>
      <c r="E198" s="25">
        <f t="shared" si="106"/>
        <v>-4.3643263757115747E-2</v>
      </c>
      <c r="F198" s="104">
        <f>IF(ISNUMBER(D198), $B199 * E198, "")</f>
        <v>-6546.489563567362</v>
      </c>
      <c r="G198" s="102">
        <v>14730</v>
      </c>
      <c r="H198" s="25">
        <f t="shared" si="107"/>
        <v>-6.8311195445920306E-2</v>
      </c>
      <c r="I198" s="103">
        <f>IF(ISNUMBER(G198), $B199 * H198, "")</f>
        <v>-10246.679316888047</v>
      </c>
      <c r="J198" s="24">
        <v>14580</v>
      </c>
      <c r="K198" s="25">
        <f t="shared" si="108"/>
        <v>-7.7798861480075907E-2</v>
      </c>
      <c r="L198" s="104">
        <f>IF(ISNUMBER(J198), $B199 * K198, "")</f>
        <v>-11669.829222011385</v>
      </c>
      <c r="M198" s="102"/>
      <c r="N198" s="25" t="str">
        <f t="shared" si="109"/>
        <v/>
      </c>
      <c r="O198" s="104" t="str">
        <f>IF(ISNUMBER(M198), $B199 * N198, "")</f>
        <v/>
      </c>
      <c r="Q198" s="268"/>
      <c r="R198" s="269"/>
      <c r="S198" s="270"/>
    </row>
    <row r="199" spans="1:19" ht="17.25" thickBot="1">
      <c r="A199" s="132" t="s">
        <v>267</v>
      </c>
      <c r="B199" s="276">
        <f>$B$37</f>
        <v>150000</v>
      </c>
      <c r="C199" s="277"/>
      <c r="D199" s="26" t="s">
        <v>268</v>
      </c>
      <c r="E199" s="27">
        <f>IF(COUNT(E179:E198), SUM(E179:E198) / COUNT(E179:E198), 0)</f>
        <v>5.0361287217183717E-3</v>
      </c>
      <c r="F199" s="28">
        <f>SUM(F179:F198)</f>
        <v>15108.386165155118</v>
      </c>
      <c r="G199" s="26" t="s">
        <v>268</v>
      </c>
      <c r="H199" s="27">
        <f>IF(COUNT(H179:H198), SUM(H179:H198) / COUNT(H179:H198), 0)</f>
        <v>1.0622380363417755E-2</v>
      </c>
      <c r="I199" s="28">
        <f>SUM(I179:I198)</f>
        <v>31867.141090253273</v>
      </c>
      <c r="J199" s="26" t="s">
        <v>268</v>
      </c>
      <c r="K199" s="27">
        <f>IF(COUNT(K179:K198), SUM(K179:K198) / COUNT(K179:K198), 0)</f>
        <v>1.2236176798162088E-2</v>
      </c>
      <c r="L199" s="28">
        <f>SUM(L179:L198)</f>
        <v>36708.530394486268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  <vt:lpstr>2021.11.12</vt:lpstr>
      <vt:lpstr>2021.11.13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2021-11-13T13:34:08Z</dcterms:modified>
</cp:coreProperties>
</file>