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1B5EF9C-E7D7-4B85-96B5-CE9F3673A74A}" xr6:coauthVersionLast="47" xr6:coauthVersionMax="47" xr10:uidLastSave="{00000000-0000-0000-0000-000000000000}"/>
  <bookViews>
    <workbookView xWindow="28680" yWindow="-120" windowWidth="29040" windowHeight="15840" firstSheet="19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  <sheet name="2021.07.22" sheetId="45" r:id="rId27"/>
    <sheet name="2021.07.23" sheetId="46" r:id="rId28"/>
    <sheet name="2021.07.24" sheetId="47" r:id="rId29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26" hidden="1">'2021.07.22'!#REF!</definedName>
    <definedName name="_xlnm._FilterDatabase" localSheetId="27" hidden="1">'2021.07.23'!#REF!</definedName>
    <definedName name="_xlnm._FilterDatabase" localSheetId="28" hidden="1">'2021.07.24'!#REF!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H198" i="47"/>
  <c r="I198" i="47" s="1"/>
  <c r="F198" i="47"/>
  <c r="E198" i="47"/>
  <c r="O197" i="47"/>
  <c r="N197" i="47"/>
  <c r="K197" i="47"/>
  <c r="L197" i="47" s="1"/>
  <c r="H197" i="47"/>
  <c r="I197" i="47" s="1"/>
  <c r="F197" i="47"/>
  <c r="E197" i="47"/>
  <c r="O196" i="47"/>
  <c r="N196" i="47"/>
  <c r="L196" i="47"/>
  <c r="K196" i="47"/>
  <c r="H196" i="47"/>
  <c r="I196" i="47" s="1"/>
  <c r="F196" i="47"/>
  <c r="E196" i="47"/>
  <c r="O195" i="47"/>
  <c r="N195" i="47"/>
  <c r="K195" i="47"/>
  <c r="L195" i="47" s="1"/>
  <c r="H195" i="47"/>
  <c r="I195" i="47" s="1"/>
  <c r="F195" i="47"/>
  <c r="E195" i="47"/>
  <c r="O194" i="47"/>
  <c r="N194" i="47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O192" i="47"/>
  <c r="N192" i="47"/>
  <c r="L192" i="47"/>
  <c r="K192" i="47"/>
  <c r="H192" i="47"/>
  <c r="I192" i="47" s="1"/>
  <c r="F192" i="47"/>
  <c r="E192" i="47"/>
  <c r="O191" i="47"/>
  <c r="N191" i="47"/>
  <c r="K191" i="47"/>
  <c r="L191" i="47" s="1"/>
  <c r="H191" i="47"/>
  <c r="I191" i="47" s="1"/>
  <c r="F191" i="47"/>
  <c r="E191" i="47"/>
  <c r="O190" i="47"/>
  <c r="N190" i="47"/>
  <c r="L190" i="47"/>
  <c r="K190" i="47"/>
  <c r="H190" i="47"/>
  <c r="I190" i="47" s="1"/>
  <c r="F190" i="47"/>
  <c r="E190" i="47"/>
  <c r="O189" i="47"/>
  <c r="N189" i="47"/>
  <c r="K189" i="47"/>
  <c r="L189" i="47" s="1"/>
  <c r="H189" i="47"/>
  <c r="I189" i="47" s="1"/>
  <c r="F189" i="47"/>
  <c r="E189" i="47"/>
  <c r="O188" i="47"/>
  <c r="N188" i="47"/>
  <c r="L188" i="47"/>
  <c r="K188" i="47"/>
  <c r="H188" i="47"/>
  <c r="I188" i="47" s="1"/>
  <c r="F188" i="47"/>
  <c r="E188" i="47"/>
  <c r="O187" i="47"/>
  <c r="N187" i="47"/>
  <c r="K187" i="47"/>
  <c r="L187" i="47" s="1"/>
  <c r="H187" i="47"/>
  <c r="I187" i="47" s="1"/>
  <c r="F187" i="47"/>
  <c r="E187" i="47"/>
  <c r="O186" i="47"/>
  <c r="N186" i="47"/>
  <c r="L186" i="47"/>
  <c r="K186" i="47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O184" i="47"/>
  <c r="N184" i="47"/>
  <c r="L184" i="47"/>
  <c r="K184" i="47"/>
  <c r="H184" i="47"/>
  <c r="I184" i="47" s="1"/>
  <c r="F184" i="47"/>
  <c r="E184" i="47"/>
  <c r="O183" i="47"/>
  <c r="N183" i="47"/>
  <c r="K183" i="47"/>
  <c r="L183" i="47" s="1"/>
  <c r="H183" i="47"/>
  <c r="I183" i="47" s="1"/>
  <c r="F183" i="47"/>
  <c r="E183" i="47"/>
  <c r="O182" i="47"/>
  <c r="N182" i="47"/>
  <c r="L182" i="47"/>
  <c r="K182" i="47"/>
  <c r="H182" i="47"/>
  <c r="I182" i="47" s="1"/>
  <c r="F182" i="47"/>
  <c r="E182" i="47"/>
  <c r="O181" i="47"/>
  <c r="N181" i="47"/>
  <c r="K181" i="47"/>
  <c r="L181" i="47" s="1"/>
  <c r="H181" i="47"/>
  <c r="I181" i="47" s="1"/>
  <c r="F181" i="47"/>
  <c r="E181" i="47"/>
  <c r="O180" i="47"/>
  <c r="N180" i="47"/>
  <c r="L180" i="47"/>
  <c r="K180" i="47"/>
  <c r="H180" i="47"/>
  <c r="I180" i="47" s="1"/>
  <c r="F180" i="47"/>
  <c r="E180" i="47"/>
  <c r="O179" i="47"/>
  <c r="O199" i="47" s="1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O167" i="47"/>
  <c r="N167" i="47"/>
  <c r="L167" i="47"/>
  <c r="K167" i="47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L163" i="47"/>
  <c r="K163" i="47"/>
  <c r="H163" i="47"/>
  <c r="I163" i="47" s="1"/>
  <c r="F163" i="47"/>
  <c r="E163" i="47"/>
  <c r="O162" i="47"/>
  <c r="N162" i="47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O172" i="47" s="1"/>
  <c r="N152" i="47"/>
  <c r="N172" i="47" s="1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H144" i="47"/>
  <c r="I144" i="47" s="1"/>
  <c r="F144" i="47"/>
  <c r="E144" i="47"/>
  <c r="O143" i="47"/>
  <c r="N143" i="47"/>
  <c r="K143" i="47"/>
  <c r="L143" i="47" s="1"/>
  <c r="H143" i="47"/>
  <c r="I143" i="47" s="1"/>
  <c r="F143" i="47"/>
  <c r="E143" i="47"/>
  <c r="O142" i="47"/>
  <c r="N142" i="47"/>
  <c r="K142" i="47"/>
  <c r="L142" i="47" s="1"/>
  <c r="H142" i="47"/>
  <c r="I142" i="47" s="1"/>
  <c r="F142" i="47"/>
  <c r="E142" i="47"/>
  <c r="O141" i="47"/>
  <c r="N141" i="47"/>
  <c r="K141" i="47"/>
  <c r="L141" i="47" s="1"/>
  <c r="H141" i="47"/>
  <c r="I141" i="47" s="1"/>
  <c r="F141" i="47"/>
  <c r="E141" i="47"/>
  <c r="O140" i="47"/>
  <c r="N140" i="47"/>
  <c r="L140" i="47"/>
  <c r="K140" i="47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O138" i="47"/>
  <c r="N138" i="47"/>
  <c r="K138" i="47"/>
  <c r="L138" i="47" s="1"/>
  <c r="H138" i="47"/>
  <c r="I138" i="47" s="1"/>
  <c r="F138" i="47"/>
  <c r="E138" i="47"/>
  <c r="O137" i="47"/>
  <c r="N137" i="47"/>
  <c r="K137" i="47"/>
  <c r="L137" i="47" s="1"/>
  <c r="H137" i="47"/>
  <c r="I137" i="47" s="1"/>
  <c r="F137" i="47"/>
  <c r="E137" i="47"/>
  <c r="O136" i="47"/>
  <c r="N136" i="47"/>
  <c r="L136" i="47"/>
  <c r="K136" i="47"/>
  <c r="H136" i="47"/>
  <c r="I136" i="47" s="1"/>
  <c r="F136" i="47"/>
  <c r="E136" i="47"/>
  <c r="O135" i="47"/>
  <c r="N135" i="47"/>
  <c r="K135" i="47"/>
  <c r="L135" i="47" s="1"/>
  <c r="H135" i="47"/>
  <c r="I135" i="47" s="1"/>
  <c r="F135" i="47"/>
  <c r="E135" i="47"/>
  <c r="O134" i="47"/>
  <c r="N134" i="47"/>
  <c r="K134" i="47"/>
  <c r="L134" i="47" s="1"/>
  <c r="H134" i="47"/>
  <c r="I134" i="47" s="1"/>
  <c r="F134" i="47"/>
  <c r="E134" i="47"/>
  <c r="O133" i="47"/>
  <c r="N133" i="47"/>
  <c r="K133" i="47"/>
  <c r="L133" i="47" s="1"/>
  <c r="H133" i="47"/>
  <c r="I133" i="47" s="1"/>
  <c r="F133" i="47"/>
  <c r="E133" i="47"/>
  <c r="O132" i="47"/>
  <c r="N132" i="47"/>
  <c r="L132" i="47"/>
  <c r="K132" i="47"/>
  <c r="H132" i="47"/>
  <c r="I132" i="47" s="1"/>
  <c r="F132" i="47"/>
  <c r="E132" i="47"/>
  <c r="O131" i="47"/>
  <c r="N131" i="47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O129" i="47"/>
  <c r="N129" i="47"/>
  <c r="K129" i="47"/>
  <c r="L129" i="47" s="1"/>
  <c r="H129" i="47"/>
  <c r="I129" i="47" s="1"/>
  <c r="F129" i="47"/>
  <c r="E129" i="47"/>
  <c r="O128" i="47"/>
  <c r="N128" i="47"/>
  <c r="L128" i="47"/>
  <c r="K128" i="47"/>
  <c r="H128" i="47"/>
  <c r="I128" i="47" s="1"/>
  <c r="F128" i="47"/>
  <c r="E128" i="47"/>
  <c r="O127" i="47"/>
  <c r="N127" i="47"/>
  <c r="K127" i="47"/>
  <c r="L127" i="47" s="1"/>
  <c r="H127" i="47"/>
  <c r="I127" i="47" s="1"/>
  <c r="F127" i="47"/>
  <c r="E127" i="47"/>
  <c r="O126" i="47"/>
  <c r="N126" i="47"/>
  <c r="K126" i="47"/>
  <c r="L126" i="47" s="1"/>
  <c r="H126" i="47"/>
  <c r="I126" i="47" s="1"/>
  <c r="F126" i="47"/>
  <c r="E126" i="47"/>
  <c r="O125" i="47"/>
  <c r="O145" i="47" s="1"/>
  <c r="N125" i="47"/>
  <c r="N145" i="47" s="1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H117" i="47"/>
  <c r="I117" i="47" s="1"/>
  <c r="E117" i="47"/>
  <c r="F117" i="47" s="1"/>
  <c r="O116" i="47"/>
  <c r="N116" i="47"/>
  <c r="K116" i="47"/>
  <c r="L116" i="47" s="1"/>
  <c r="H116" i="47"/>
  <c r="I116" i="47" s="1"/>
  <c r="E116" i="47"/>
  <c r="F116" i="47" s="1"/>
  <c r="O115" i="47"/>
  <c r="N115" i="47"/>
  <c r="L115" i="47"/>
  <c r="K115" i="47"/>
  <c r="H115" i="47"/>
  <c r="I115" i="47" s="1"/>
  <c r="E115" i="47"/>
  <c r="F115" i="47" s="1"/>
  <c r="O114" i="47"/>
  <c r="N114" i="47"/>
  <c r="K114" i="47"/>
  <c r="L114" i="47" s="1"/>
  <c r="I114" i="47"/>
  <c r="H114" i="47"/>
  <c r="F114" i="47"/>
  <c r="E114" i="47"/>
  <c r="O113" i="47"/>
  <c r="N113" i="47"/>
  <c r="K113" i="47"/>
  <c r="L113" i="47" s="1"/>
  <c r="I113" i="47"/>
  <c r="H113" i="47"/>
  <c r="F113" i="47"/>
  <c r="E113" i="47"/>
  <c r="O112" i="47"/>
  <c r="N112" i="47"/>
  <c r="K112" i="47"/>
  <c r="L112" i="47" s="1"/>
  <c r="I112" i="47"/>
  <c r="H112" i="47"/>
  <c r="F112" i="47"/>
  <c r="E112" i="47"/>
  <c r="O111" i="47"/>
  <c r="N111" i="47"/>
  <c r="K111" i="47"/>
  <c r="L111" i="47" s="1"/>
  <c r="I111" i="47"/>
  <c r="H111" i="47"/>
  <c r="F111" i="47"/>
  <c r="E111" i="47"/>
  <c r="O110" i="47"/>
  <c r="N110" i="47"/>
  <c r="K110" i="47"/>
  <c r="L110" i="47" s="1"/>
  <c r="I110" i="47"/>
  <c r="H110" i="47"/>
  <c r="F110" i="47"/>
  <c r="E110" i="47"/>
  <c r="O109" i="47"/>
  <c r="N109" i="47"/>
  <c r="K109" i="47"/>
  <c r="L109" i="47" s="1"/>
  <c r="I109" i="47"/>
  <c r="H109" i="47"/>
  <c r="E109" i="47"/>
  <c r="F109" i="47" s="1"/>
  <c r="O108" i="47"/>
  <c r="N108" i="47"/>
  <c r="K108" i="47"/>
  <c r="L108" i="47" s="1"/>
  <c r="H108" i="47"/>
  <c r="I108" i="47" s="1"/>
  <c r="E108" i="47"/>
  <c r="F108" i="47" s="1"/>
  <c r="O107" i="47"/>
  <c r="N107" i="47"/>
  <c r="K107" i="47"/>
  <c r="L107" i="47" s="1"/>
  <c r="H107" i="47"/>
  <c r="I107" i="47" s="1"/>
  <c r="E107" i="47"/>
  <c r="F107" i="47" s="1"/>
  <c r="O106" i="47"/>
  <c r="N106" i="47"/>
  <c r="K106" i="47"/>
  <c r="L106" i="47" s="1"/>
  <c r="I106" i="47"/>
  <c r="H106" i="47"/>
  <c r="E106" i="47"/>
  <c r="F106" i="47" s="1"/>
  <c r="O105" i="47"/>
  <c r="N105" i="47"/>
  <c r="L105" i="47"/>
  <c r="K105" i="47"/>
  <c r="I105" i="47"/>
  <c r="H105" i="47"/>
  <c r="E105" i="47"/>
  <c r="F105" i="47" s="1"/>
  <c r="O104" i="47"/>
  <c r="N104" i="47"/>
  <c r="K104" i="47"/>
  <c r="L104" i="47" s="1"/>
  <c r="H104" i="47"/>
  <c r="I104" i="47" s="1"/>
  <c r="E104" i="47"/>
  <c r="F104" i="47" s="1"/>
  <c r="O103" i="47"/>
  <c r="N103" i="47"/>
  <c r="K103" i="47"/>
  <c r="L103" i="47" s="1"/>
  <c r="H103" i="47"/>
  <c r="I103" i="47" s="1"/>
  <c r="E103" i="47"/>
  <c r="F103" i="47" s="1"/>
  <c r="O102" i="47"/>
  <c r="N102" i="47"/>
  <c r="K102" i="47"/>
  <c r="L102" i="47" s="1"/>
  <c r="I102" i="47"/>
  <c r="H102" i="47"/>
  <c r="E102" i="47"/>
  <c r="F102" i="47" s="1"/>
  <c r="O101" i="47"/>
  <c r="N101" i="47"/>
  <c r="K101" i="47"/>
  <c r="L101" i="47" s="1"/>
  <c r="I101" i="47"/>
  <c r="H101" i="47"/>
  <c r="E101" i="47"/>
  <c r="F101" i="47" s="1"/>
  <c r="O100" i="47"/>
  <c r="N100" i="47"/>
  <c r="K100" i="47"/>
  <c r="L100" i="47" s="1"/>
  <c r="H100" i="47"/>
  <c r="I100" i="47" s="1"/>
  <c r="E100" i="47"/>
  <c r="F100" i="47" s="1"/>
  <c r="O99" i="47"/>
  <c r="N99" i="47"/>
  <c r="K99" i="47"/>
  <c r="L99" i="47" s="1"/>
  <c r="H99" i="47"/>
  <c r="I99" i="47" s="1"/>
  <c r="E99" i="47"/>
  <c r="F99" i="47" s="1"/>
  <c r="O98" i="47"/>
  <c r="O118" i="47" s="1"/>
  <c r="N98" i="47"/>
  <c r="N118" i="47" s="1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K90" i="47"/>
  <c r="L90" i="47" s="1"/>
  <c r="I90" i="47"/>
  <c r="H90" i="47"/>
  <c r="E90" i="47"/>
  <c r="F90" i="47" s="1"/>
  <c r="O89" i="47"/>
  <c r="N89" i="47"/>
  <c r="K89" i="47"/>
  <c r="L89" i="47" s="1"/>
  <c r="H89" i="47"/>
  <c r="I89" i="47" s="1"/>
  <c r="E89" i="47"/>
  <c r="F89" i="47" s="1"/>
  <c r="O88" i="47"/>
  <c r="N88" i="47"/>
  <c r="L88" i="47"/>
  <c r="K88" i="47"/>
  <c r="H88" i="47"/>
  <c r="I88" i="47" s="1"/>
  <c r="E88" i="47"/>
  <c r="F88" i="47" s="1"/>
  <c r="O87" i="47"/>
  <c r="N87" i="47"/>
  <c r="K87" i="47"/>
  <c r="L87" i="47" s="1"/>
  <c r="I87" i="47"/>
  <c r="H87" i="47"/>
  <c r="E87" i="47"/>
  <c r="F87" i="47" s="1"/>
  <c r="O86" i="47"/>
  <c r="N86" i="47"/>
  <c r="K86" i="47"/>
  <c r="L86" i="47" s="1"/>
  <c r="I86" i="47"/>
  <c r="H86" i="47"/>
  <c r="E86" i="47"/>
  <c r="F86" i="47" s="1"/>
  <c r="O85" i="47"/>
  <c r="N85" i="47"/>
  <c r="L85" i="47"/>
  <c r="K85" i="47"/>
  <c r="H85" i="47"/>
  <c r="I85" i="47" s="1"/>
  <c r="E85" i="47"/>
  <c r="F85" i="47" s="1"/>
  <c r="O84" i="47"/>
  <c r="N84" i="47"/>
  <c r="K84" i="47"/>
  <c r="L84" i="47" s="1"/>
  <c r="H84" i="47"/>
  <c r="I84" i="47" s="1"/>
  <c r="E84" i="47"/>
  <c r="F84" i="47" s="1"/>
  <c r="O83" i="47"/>
  <c r="N83" i="47"/>
  <c r="L83" i="47"/>
  <c r="K83" i="47"/>
  <c r="I83" i="47"/>
  <c r="H83" i="47"/>
  <c r="E83" i="47"/>
  <c r="F83" i="47" s="1"/>
  <c r="O82" i="47"/>
  <c r="N82" i="47"/>
  <c r="K82" i="47"/>
  <c r="L82" i="47" s="1"/>
  <c r="I82" i="47"/>
  <c r="H82" i="47"/>
  <c r="E82" i="47"/>
  <c r="F82" i="47" s="1"/>
  <c r="O81" i="47"/>
  <c r="N81" i="47"/>
  <c r="K81" i="47"/>
  <c r="L81" i="47" s="1"/>
  <c r="H81" i="47"/>
  <c r="I81" i="47" s="1"/>
  <c r="E81" i="47"/>
  <c r="F81" i="47" s="1"/>
  <c r="O80" i="47"/>
  <c r="N80" i="47"/>
  <c r="L80" i="47"/>
  <c r="K80" i="47"/>
  <c r="H80" i="47"/>
  <c r="I80" i="47" s="1"/>
  <c r="E80" i="47"/>
  <c r="F80" i="47" s="1"/>
  <c r="O79" i="47"/>
  <c r="N79" i="47"/>
  <c r="K79" i="47"/>
  <c r="L79" i="47" s="1"/>
  <c r="I79" i="47"/>
  <c r="H79" i="47"/>
  <c r="E79" i="47"/>
  <c r="F79" i="47" s="1"/>
  <c r="O78" i="47"/>
  <c r="N78" i="47"/>
  <c r="K78" i="47"/>
  <c r="L78" i="47" s="1"/>
  <c r="I78" i="47"/>
  <c r="H78" i="47"/>
  <c r="E78" i="47"/>
  <c r="F78" i="47" s="1"/>
  <c r="O77" i="47"/>
  <c r="N77" i="47"/>
  <c r="L77" i="47"/>
  <c r="K77" i="47"/>
  <c r="H77" i="47"/>
  <c r="I77" i="47" s="1"/>
  <c r="E77" i="47"/>
  <c r="F77" i="47" s="1"/>
  <c r="O76" i="47"/>
  <c r="N76" i="47"/>
  <c r="K76" i="47"/>
  <c r="L76" i="47" s="1"/>
  <c r="H76" i="47"/>
  <c r="I76" i="47" s="1"/>
  <c r="E76" i="47"/>
  <c r="F76" i="47" s="1"/>
  <c r="O75" i="47"/>
  <c r="N75" i="47"/>
  <c r="L75" i="47"/>
  <c r="K75" i="47"/>
  <c r="I75" i="47"/>
  <c r="H75" i="47"/>
  <c r="E75" i="47"/>
  <c r="F75" i="47" s="1"/>
  <c r="O74" i="47"/>
  <c r="N74" i="47"/>
  <c r="K74" i="47"/>
  <c r="L74" i="47" s="1"/>
  <c r="I74" i="47"/>
  <c r="H74" i="47"/>
  <c r="E74" i="47"/>
  <c r="F74" i="47" s="1"/>
  <c r="O73" i="47"/>
  <c r="N73" i="47"/>
  <c r="K73" i="47"/>
  <c r="L73" i="47" s="1"/>
  <c r="H73" i="47"/>
  <c r="I73" i="47" s="1"/>
  <c r="E73" i="47"/>
  <c r="F73" i="47" s="1"/>
  <c r="O72" i="47"/>
  <c r="N72" i="47"/>
  <c r="L72" i="47"/>
  <c r="K72" i="47"/>
  <c r="H72" i="47"/>
  <c r="I72" i="47" s="1"/>
  <c r="E72" i="47"/>
  <c r="F72" i="47" s="1"/>
  <c r="O71" i="47"/>
  <c r="O91" i="47" s="1"/>
  <c r="N71" i="47"/>
  <c r="N91" i="47" s="1"/>
  <c r="K71" i="47"/>
  <c r="I71" i="47"/>
  <c r="H71" i="47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O61" i="47"/>
  <c r="N61" i="47"/>
  <c r="K61" i="47"/>
  <c r="L61" i="47" s="1"/>
  <c r="I61" i="47"/>
  <c r="H61" i="47"/>
  <c r="E61" i="47"/>
  <c r="F61" i="47" s="1"/>
  <c r="O60" i="47"/>
  <c r="N60" i="47"/>
  <c r="K60" i="47"/>
  <c r="L60" i="47" s="1"/>
  <c r="H60" i="47"/>
  <c r="I60" i="47" s="1"/>
  <c r="E60" i="47"/>
  <c r="F60" i="47" s="1"/>
  <c r="O59" i="47"/>
  <c r="N59" i="47"/>
  <c r="K59" i="47"/>
  <c r="L59" i="47" s="1"/>
  <c r="I59" i="47"/>
  <c r="H59" i="47"/>
  <c r="E59" i="47"/>
  <c r="F59" i="47" s="1"/>
  <c r="O58" i="47"/>
  <c r="N58" i="47"/>
  <c r="K58" i="47"/>
  <c r="L58" i="47" s="1"/>
  <c r="H58" i="47"/>
  <c r="I58" i="47" s="1"/>
  <c r="E58" i="47"/>
  <c r="F58" i="47" s="1"/>
  <c r="O57" i="47"/>
  <c r="N57" i="47"/>
  <c r="L57" i="47"/>
  <c r="K57" i="47"/>
  <c r="I57" i="47"/>
  <c r="H57" i="47"/>
  <c r="E57" i="47"/>
  <c r="F57" i="47" s="1"/>
  <c r="O56" i="47"/>
  <c r="N56" i="47"/>
  <c r="K56" i="47"/>
  <c r="L56" i="47" s="1"/>
  <c r="H56" i="47"/>
  <c r="I56" i="47" s="1"/>
  <c r="E56" i="47"/>
  <c r="F56" i="47" s="1"/>
  <c r="O55" i="47"/>
  <c r="N55" i="47"/>
  <c r="L55" i="47"/>
  <c r="K55" i="47"/>
  <c r="I55" i="47"/>
  <c r="H55" i="47"/>
  <c r="E55" i="47"/>
  <c r="F55" i="47" s="1"/>
  <c r="O54" i="47"/>
  <c r="N54" i="47"/>
  <c r="L54" i="47"/>
  <c r="K54" i="47"/>
  <c r="H54" i="47"/>
  <c r="I54" i="47" s="1"/>
  <c r="E54" i="47"/>
  <c r="F54" i="47" s="1"/>
  <c r="O53" i="47"/>
  <c r="N53" i="47"/>
  <c r="K53" i="47"/>
  <c r="L53" i="47" s="1"/>
  <c r="I53" i="47"/>
  <c r="H53" i="47"/>
  <c r="E53" i="47"/>
  <c r="F53" i="47" s="1"/>
  <c r="O52" i="47"/>
  <c r="N52" i="47"/>
  <c r="L52" i="47"/>
  <c r="K52" i="47"/>
  <c r="H52" i="47"/>
  <c r="I52" i="47" s="1"/>
  <c r="E52" i="47"/>
  <c r="F52" i="47" s="1"/>
  <c r="O51" i="47"/>
  <c r="N51" i="47"/>
  <c r="K51" i="47"/>
  <c r="L51" i="47" s="1"/>
  <c r="I51" i="47"/>
  <c r="H51" i="47"/>
  <c r="E51" i="47"/>
  <c r="F51" i="47" s="1"/>
  <c r="O50" i="47"/>
  <c r="N50" i="47"/>
  <c r="K50" i="47"/>
  <c r="L50" i="47" s="1"/>
  <c r="H50" i="47"/>
  <c r="I50" i="47" s="1"/>
  <c r="E50" i="47"/>
  <c r="F50" i="47" s="1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O46" i="47"/>
  <c r="N46" i="47"/>
  <c r="L46" i="47"/>
  <c r="K46" i="47"/>
  <c r="H46" i="47"/>
  <c r="I46" i="47" s="1"/>
  <c r="F46" i="47"/>
  <c r="E46" i="47"/>
  <c r="O45" i="47"/>
  <c r="N45" i="47"/>
  <c r="K45" i="47"/>
  <c r="L45" i="47" s="1"/>
  <c r="H45" i="47"/>
  <c r="I45" i="47" s="1"/>
  <c r="F45" i="47"/>
  <c r="E45" i="47"/>
  <c r="O44" i="47"/>
  <c r="O64" i="47" s="1"/>
  <c r="N44" i="47"/>
  <c r="N64" i="47" s="1"/>
  <c r="K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N196" i="46"/>
  <c r="O196" i="46" s="1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N194" i="46"/>
  <c r="O194" i="46" s="1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N189" i="46"/>
  <c r="O189" i="46" s="1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N187" i="46"/>
  <c r="O187" i="46" s="1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N180" i="46"/>
  <c r="O180" i="46" s="1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N168" i="46"/>
  <c r="O168" i="46" s="1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O142" i="46"/>
  <c r="N142" i="46"/>
  <c r="L142" i="46"/>
  <c r="K142" i="46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N138" i="46"/>
  <c r="O138" i="46" s="1"/>
  <c r="L138" i="46"/>
  <c r="K138" i="46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L134" i="46"/>
  <c r="K134" i="46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N131" i="46"/>
  <c r="O131" i="46" s="1"/>
  <c r="K131" i="46"/>
  <c r="L131" i="46" s="1"/>
  <c r="H131" i="46"/>
  <c r="I131" i="46" s="1"/>
  <c r="F131" i="46"/>
  <c r="E131" i="46"/>
  <c r="N130" i="46"/>
  <c r="O130" i="46" s="1"/>
  <c r="L130" i="46"/>
  <c r="K130" i="46"/>
  <c r="H130" i="46"/>
  <c r="I130" i="46" s="1"/>
  <c r="F130" i="46"/>
  <c r="E130" i="46"/>
  <c r="N129" i="46"/>
  <c r="O129" i="46" s="1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L126" i="46"/>
  <c r="K126" i="46"/>
  <c r="H126" i="46"/>
  <c r="I126" i="46" s="1"/>
  <c r="F126" i="46"/>
  <c r="E126" i="46"/>
  <c r="O125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N115" i="46"/>
  <c r="O115" i="46" s="1"/>
  <c r="K115" i="46"/>
  <c r="L115" i="46" s="1"/>
  <c r="H115" i="46"/>
  <c r="I115" i="46" s="1"/>
  <c r="F115" i="46"/>
  <c r="E115" i="46"/>
  <c r="N114" i="46"/>
  <c r="O114" i="46" s="1"/>
  <c r="L114" i="46"/>
  <c r="K114" i="46"/>
  <c r="H114" i="46"/>
  <c r="I114" i="46" s="1"/>
  <c r="F114" i="46"/>
  <c r="E114" i="46"/>
  <c r="O113" i="46"/>
  <c r="N113" i="46"/>
  <c r="L113" i="46"/>
  <c r="K113" i="46"/>
  <c r="H113" i="46"/>
  <c r="I113" i="46" s="1"/>
  <c r="F113" i="46"/>
  <c r="E113" i="46"/>
  <c r="N112" i="46"/>
  <c r="O112" i="46" s="1"/>
  <c r="K112" i="46"/>
  <c r="L112" i="46" s="1"/>
  <c r="H112" i="46"/>
  <c r="I112" i="46" s="1"/>
  <c r="F112" i="46"/>
  <c r="E112" i="46"/>
  <c r="N111" i="46"/>
  <c r="O111" i="46" s="1"/>
  <c r="K111" i="46"/>
  <c r="L111" i="46" s="1"/>
  <c r="H111" i="46"/>
  <c r="I111" i="46" s="1"/>
  <c r="F111" i="46"/>
  <c r="E111" i="46"/>
  <c r="N110" i="46"/>
  <c r="O110" i="46" s="1"/>
  <c r="L110" i="46"/>
  <c r="K110" i="46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N107" i="46"/>
  <c r="O107" i="46" s="1"/>
  <c r="K107" i="46"/>
  <c r="L107" i="46" s="1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K103" i="46"/>
  <c r="L103" i="46" s="1"/>
  <c r="H103" i="46"/>
  <c r="I103" i="46" s="1"/>
  <c r="F103" i="46"/>
  <c r="E103" i="46"/>
  <c r="O102" i="46"/>
  <c r="N102" i="46"/>
  <c r="L102" i="46"/>
  <c r="K102" i="46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O100" i="46"/>
  <c r="N100" i="46"/>
  <c r="K100" i="46"/>
  <c r="L100" i="46" s="1"/>
  <c r="H100" i="46"/>
  <c r="I100" i="46" s="1"/>
  <c r="F100" i="46"/>
  <c r="E100" i="46"/>
  <c r="O99" i="46"/>
  <c r="N99" i="46"/>
  <c r="K99" i="46"/>
  <c r="L99" i="46" s="1"/>
  <c r="H99" i="46"/>
  <c r="I99" i="46" s="1"/>
  <c r="F99" i="46"/>
  <c r="E99" i="46"/>
  <c r="O98" i="46"/>
  <c r="N98" i="46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K87" i="46"/>
  <c r="L87" i="46" s="1"/>
  <c r="H87" i="46"/>
  <c r="I87" i="46" s="1"/>
  <c r="E87" i="46"/>
  <c r="F87" i="46" s="1"/>
  <c r="O86" i="46"/>
  <c r="N86" i="46"/>
  <c r="L86" i="46"/>
  <c r="K86" i="46"/>
  <c r="H86" i="46"/>
  <c r="I86" i="46" s="1"/>
  <c r="E86" i="46"/>
  <c r="F86" i="46" s="1"/>
  <c r="N85" i="46"/>
  <c r="O85" i="46" s="1"/>
  <c r="K85" i="46"/>
  <c r="L85" i="46" s="1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N83" i="46"/>
  <c r="O83" i="46" s="1"/>
  <c r="L83" i="46"/>
  <c r="K83" i="46"/>
  <c r="H83" i="46"/>
  <c r="I83" i="46" s="1"/>
  <c r="E83" i="46"/>
  <c r="F83" i="46" s="1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E81" i="46"/>
  <c r="F81" i="46" s="1"/>
  <c r="N80" i="46"/>
  <c r="O80" i="46" s="1"/>
  <c r="K80" i="46"/>
  <c r="L80" i="46" s="1"/>
  <c r="I80" i="46"/>
  <c r="H80" i="46"/>
  <c r="E80" i="46"/>
  <c r="F80" i="46" s="1"/>
  <c r="N79" i="46"/>
  <c r="O79" i="46" s="1"/>
  <c r="K79" i="46"/>
  <c r="L79" i="46" s="1"/>
  <c r="H79" i="46"/>
  <c r="I79" i="46" s="1"/>
  <c r="E79" i="46"/>
  <c r="F79" i="46" s="1"/>
  <c r="N78" i="46"/>
  <c r="O78" i="46" s="1"/>
  <c r="K78" i="46"/>
  <c r="L78" i="46" s="1"/>
  <c r="H78" i="46"/>
  <c r="I78" i="46" s="1"/>
  <c r="E78" i="46"/>
  <c r="F78" i="46" s="1"/>
  <c r="N77" i="46"/>
  <c r="O77" i="46" s="1"/>
  <c r="K77" i="46"/>
  <c r="L77" i="46" s="1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N75" i="46"/>
  <c r="O75" i="46" s="1"/>
  <c r="K75" i="46"/>
  <c r="L75" i="46" s="1"/>
  <c r="H75" i="46"/>
  <c r="I75" i="46" s="1"/>
  <c r="E75" i="46"/>
  <c r="F75" i="46" s="1"/>
  <c r="N74" i="46"/>
  <c r="O74" i="46" s="1"/>
  <c r="L74" i="46"/>
  <c r="K74" i="46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N72" i="46"/>
  <c r="O72" i="46" s="1"/>
  <c r="L72" i="46"/>
  <c r="K72" i="46"/>
  <c r="I72" i="46"/>
  <c r="H72" i="46"/>
  <c r="E72" i="46"/>
  <c r="F72" i="46" s="1"/>
  <c r="N71" i="46"/>
  <c r="K71" i="46"/>
  <c r="K91" i="46" s="1"/>
  <c r="H71" i="46"/>
  <c r="H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O62" i="46"/>
  <c r="N62" i="46"/>
  <c r="L62" i="46"/>
  <c r="K62" i="46"/>
  <c r="H62" i="46"/>
  <c r="I62" i="46" s="1"/>
  <c r="E62" i="46"/>
  <c r="F62" i="46" s="1"/>
  <c r="N61" i="46"/>
  <c r="O61" i="46" s="1"/>
  <c r="L61" i="46"/>
  <c r="K61" i="46"/>
  <c r="H61" i="46"/>
  <c r="I61" i="46" s="1"/>
  <c r="E61" i="46"/>
  <c r="F61" i="46" s="1"/>
  <c r="O60" i="46"/>
  <c r="N60" i="46"/>
  <c r="L60" i="46"/>
  <c r="K60" i="46"/>
  <c r="I60" i="46"/>
  <c r="H60" i="46"/>
  <c r="E60" i="46"/>
  <c r="F60" i="46" s="1"/>
  <c r="N59" i="46"/>
  <c r="O59" i="46" s="1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K57" i="46"/>
  <c r="L57" i="46" s="1"/>
  <c r="H57" i="46"/>
  <c r="I57" i="46" s="1"/>
  <c r="E57" i="46"/>
  <c r="F57" i="46" s="1"/>
  <c r="N56" i="46"/>
  <c r="O56" i="46" s="1"/>
  <c r="K56" i="46"/>
  <c r="L56" i="46" s="1"/>
  <c r="I56" i="46"/>
  <c r="H56" i="46"/>
  <c r="E56" i="46"/>
  <c r="F56" i="46" s="1"/>
  <c r="O55" i="46"/>
  <c r="N55" i="46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O53" i="46"/>
  <c r="N53" i="46"/>
  <c r="L53" i="46"/>
  <c r="K53" i="46"/>
  <c r="H53" i="46"/>
  <c r="I53" i="46" s="1"/>
  <c r="E53" i="46"/>
  <c r="F53" i="46" s="1"/>
  <c r="N52" i="46"/>
  <c r="O52" i="46" s="1"/>
  <c r="L52" i="46"/>
  <c r="K52" i="46"/>
  <c r="I52" i="46"/>
  <c r="H52" i="46"/>
  <c r="E52" i="46"/>
  <c r="F52" i="46" s="1"/>
  <c r="N51" i="46"/>
  <c r="O51" i="46" s="1"/>
  <c r="K51" i="46"/>
  <c r="L51" i="46" s="1"/>
  <c r="H51" i="46"/>
  <c r="I51" i="46" s="1"/>
  <c r="E51" i="46"/>
  <c r="F51" i="46" s="1"/>
  <c r="N50" i="46"/>
  <c r="O50" i="46" s="1"/>
  <c r="K50" i="46"/>
  <c r="L50" i="46" s="1"/>
  <c r="H50" i="46"/>
  <c r="I50" i="46" s="1"/>
  <c r="E50" i="46"/>
  <c r="F50" i="46" s="1"/>
  <c r="N49" i="46"/>
  <c r="O49" i="46" s="1"/>
  <c r="K49" i="46"/>
  <c r="L49" i="46" s="1"/>
  <c r="H49" i="46"/>
  <c r="I49" i="46" s="1"/>
  <c r="E49" i="46"/>
  <c r="F49" i="46" s="1"/>
  <c r="O48" i="46"/>
  <c r="N48" i="46"/>
  <c r="K48" i="46"/>
  <c r="K64" i="46" s="1"/>
  <c r="I48" i="46"/>
  <c r="H48" i="46"/>
  <c r="E48" i="46"/>
  <c r="F48" i="46" s="1"/>
  <c r="N47" i="46"/>
  <c r="O47" i="46" s="1"/>
  <c r="L47" i="46"/>
  <c r="K47" i="46"/>
  <c r="H47" i="46"/>
  <c r="I47" i="46" s="1"/>
  <c r="E47" i="46"/>
  <c r="F47" i="46" s="1"/>
  <c r="O46" i="46"/>
  <c r="N46" i="46"/>
  <c r="L46" i="46"/>
  <c r="K46" i="46"/>
  <c r="H46" i="46"/>
  <c r="I46" i="46" s="1"/>
  <c r="E46" i="46"/>
  <c r="F46" i="46" s="1"/>
  <c r="N45" i="46"/>
  <c r="O45" i="46" s="1"/>
  <c r="L45" i="46"/>
  <c r="K45" i="46"/>
  <c r="H45" i="46"/>
  <c r="I45" i="46" s="1"/>
  <c r="E45" i="46"/>
  <c r="F45" i="46" s="1"/>
  <c r="O44" i="46"/>
  <c r="N44" i="46"/>
  <c r="L44" i="46"/>
  <c r="K44" i="46"/>
  <c r="I44" i="46"/>
  <c r="H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N199" i="45" s="1"/>
  <c r="K179" i="45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N141" i="45"/>
  <c r="O141" i="45" s="1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K137" i="45"/>
  <c r="L137" i="45" s="1"/>
  <c r="H137" i="45"/>
  <c r="I137" i="45" s="1"/>
  <c r="F137" i="45"/>
  <c r="E137" i="45"/>
  <c r="N136" i="45"/>
  <c r="O136" i="45" s="1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N132" i="45"/>
  <c r="O132" i="45" s="1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K130" i="45"/>
  <c r="L130" i="45" s="1"/>
  <c r="H130" i="45"/>
  <c r="I130" i="45" s="1"/>
  <c r="F130" i="45"/>
  <c r="E130" i="45"/>
  <c r="N129" i="45"/>
  <c r="O129" i="45" s="1"/>
  <c r="K129" i="45"/>
  <c r="L129" i="45" s="1"/>
  <c r="H129" i="45"/>
  <c r="I129" i="45" s="1"/>
  <c r="F129" i="45"/>
  <c r="E129" i="45"/>
  <c r="N128" i="45"/>
  <c r="O128" i="45" s="1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N114" i="45"/>
  <c r="O114" i="45" s="1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N109" i="45"/>
  <c r="O109" i="45" s="1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N88" i="45"/>
  <c r="O88" i="45" s="1"/>
  <c r="L88" i="45"/>
  <c r="K88" i="45"/>
  <c r="H88" i="45"/>
  <c r="I88" i="45" s="1"/>
  <c r="E88" i="45"/>
  <c r="F88" i="45" s="1"/>
  <c r="N87" i="45"/>
  <c r="O87" i="45" s="1"/>
  <c r="K87" i="45"/>
  <c r="L87" i="45" s="1"/>
  <c r="I87" i="45"/>
  <c r="H87" i="45"/>
  <c r="E87" i="45"/>
  <c r="F87" i="45" s="1"/>
  <c r="N86" i="45"/>
  <c r="O86" i="45" s="1"/>
  <c r="K86" i="45"/>
  <c r="L86" i="45" s="1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K84" i="45"/>
  <c r="L84" i="45" s="1"/>
  <c r="H84" i="45"/>
  <c r="I84" i="45" s="1"/>
  <c r="E84" i="45"/>
  <c r="F84" i="45" s="1"/>
  <c r="N83" i="45"/>
  <c r="O83" i="45" s="1"/>
  <c r="L83" i="45"/>
  <c r="K83" i="45"/>
  <c r="I83" i="45"/>
  <c r="H83" i="45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L81" i="45"/>
  <c r="K81" i="45"/>
  <c r="H81" i="45"/>
  <c r="I81" i="45" s="1"/>
  <c r="E81" i="45"/>
  <c r="F81" i="45" s="1"/>
  <c r="N80" i="45"/>
  <c r="O80" i="45" s="1"/>
  <c r="K80" i="45"/>
  <c r="L80" i="45" s="1"/>
  <c r="H80" i="45"/>
  <c r="I80" i="45" s="1"/>
  <c r="E80" i="45"/>
  <c r="F80" i="45" s="1"/>
  <c r="O79" i="45"/>
  <c r="N79" i="45"/>
  <c r="L79" i="45"/>
  <c r="K79" i="45"/>
  <c r="I79" i="45"/>
  <c r="H79" i="45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K77" i="45"/>
  <c r="L77" i="45" s="1"/>
  <c r="H77" i="45"/>
  <c r="I77" i="45" s="1"/>
  <c r="E77" i="45"/>
  <c r="F77" i="45" s="1"/>
  <c r="O76" i="45"/>
  <c r="N76" i="45"/>
  <c r="L76" i="45"/>
  <c r="K76" i="45"/>
  <c r="H76" i="45"/>
  <c r="I76" i="45" s="1"/>
  <c r="E76" i="45"/>
  <c r="F76" i="45" s="1"/>
  <c r="O75" i="45"/>
  <c r="N75" i="45"/>
  <c r="K75" i="45"/>
  <c r="L75" i="45" s="1"/>
  <c r="I75" i="45"/>
  <c r="H75" i="45"/>
  <c r="E75" i="45"/>
  <c r="F75" i="45" s="1"/>
  <c r="O74" i="45"/>
  <c r="N74" i="45"/>
  <c r="L74" i="45"/>
  <c r="K74" i="45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H72" i="45"/>
  <c r="I72" i="45" s="1"/>
  <c r="E72" i="45"/>
  <c r="F72" i="45" s="1"/>
  <c r="O71" i="45"/>
  <c r="N71" i="45"/>
  <c r="K71" i="45"/>
  <c r="K91" i="45" s="1"/>
  <c r="I71" i="45"/>
  <c r="H71" i="45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K62" i="45"/>
  <c r="L62" i="45" s="1"/>
  <c r="I62" i="45"/>
  <c r="H62" i="45"/>
  <c r="E62" i="45"/>
  <c r="F62" i="45" s="1"/>
  <c r="N61" i="45"/>
  <c r="O61" i="45" s="1"/>
  <c r="K61" i="45"/>
  <c r="L61" i="45" s="1"/>
  <c r="H61" i="45"/>
  <c r="I61" i="45" s="1"/>
  <c r="E61" i="45"/>
  <c r="F61" i="45" s="1"/>
  <c r="N60" i="45"/>
  <c r="O60" i="45" s="1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I58" i="45"/>
  <c r="H58" i="45"/>
  <c r="E58" i="45"/>
  <c r="F58" i="45" s="1"/>
  <c r="N57" i="45"/>
  <c r="O57" i="45" s="1"/>
  <c r="K57" i="45"/>
  <c r="L57" i="45" s="1"/>
  <c r="H57" i="45"/>
  <c r="I57" i="45" s="1"/>
  <c r="E57" i="45"/>
  <c r="F57" i="45" s="1"/>
  <c r="N56" i="45"/>
  <c r="O56" i="45" s="1"/>
  <c r="L56" i="45"/>
  <c r="K56" i="45"/>
  <c r="H56" i="45"/>
  <c r="I56" i="45" s="1"/>
  <c r="E56" i="45"/>
  <c r="F56" i="45" s="1"/>
  <c r="N55" i="45"/>
  <c r="O55" i="45" s="1"/>
  <c r="K55" i="45"/>
  <c r="L55" i="45" s="1"/>
  <c r="H55" i="45"/>
  <c r="I55" i="45" s="1"/>
  <c r="E55" i="45"/>
  <c r="F55" i="45" s="1"/>
  <c r="N54" i="45"/>
  <c r="O54" i="45" s="1"/>
  <c r="L54" i="45"/>
  <c r="K54" i="45"/>
  <c r="I54" i="45"/>
  <c r="H54" i="45"/>
  <c r="E54" i="45"/>
  <c r="F54" i="45" s="1"/>
  <c r="N53" i="45"/>
  <c r="O53" i="45" s="1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I50" i="45"/>
  <c r="H50" i="45"/>
  <c r="E50" i="45"/>
  <c r="F50" i="45" s="1"/>
  <c r="N49" i="45"/>
  <c r="O49" i="45" s="1"/>
  <c r="L49" i="45"/>
  <c r="K49" i="45"/>
  <c r="H49" i="45"/>
  <c r="I49" i="45" s="1"/>
  <c r="E49" i="45"/>
  <c r="F49" i="45" s="1"/>
  <c r="O48" i="45"/>
  <c r="N48" i="45"/>
  <c r="K48" i="45"/>
  <c r="L48" i="45" s="1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N46" i="45"/>
  <c r="O46" i="45" s="1"/>
  <c r="K46" i="45"/>
  <c r="L46" i="45" s="1"/>
  <c r="I46" i="45"/>
  <c r="H46" i="45"/>
  <c r="E46" i="45"/>
  <c r="F46" i="45" s="1"/>
  <c r="O45" i="45"/>
  <c r="N45" i="45"/>
  <c r="K45" i="45"/>
  <c r="L45" i="45" s="1"/>
  <c r="H45" i="45"/>
  <c r="I45" i="45" s="1"/>
  <c r="E45" i="45"/>
  <c r="F45" i="45" s="1"/>
  <c r="N44" i="45"/>
  <c r="O44" i="45" s="1"/>
  <c r="K44" i="45"/>
  <c r="L44" i="45" s="1"/>
  <c r="L64" i="45" s="1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N164" i="44"/>
  <c r="O164" i="44" s="1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I144" i="44"/>
  <c r="H144" i="44"/>
  <c r="F144" i="44"/>
  <c r="E144" i="44"/>
  <c r="N143" i="44"/>
  <c r="O143" i="44" s="1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I140" i="44"/>
  <c r="H140" i="44"/>
  <c r="F140" i="44"/>
  <c r="E140" i="44"/>
  <c r="N139" i="44"/>
  <c r="O139" i="44" s="1"/>
  <c r="L139" i="44"/>
  <c r="K139" i="44"/>
  <c r="I139" i="44"/>
  <c r="H139" i="44"/>
  <c r="F139" i="44"/>
  <c r="E139" i="44"/>
  <c r="N138" i="44"/>
  <c r="O138" i="44" s="1"/>
  <c r="L138" i="44"/>
  <c r="K138" i="44"/>
  <c r="I138" i="44"/>
  <c r="H138" i="44"/>
  <c r="F138" i="44"/>
  <c r="E138" i="44"/>
  <c r="N137" i="44"/>
  <c r="O137" i="44" s="1"/>
  <c r="L137" i="44"/>
  <c r="K137" i="44"/>
  <c r="I137" i="44"/>
  <c r="H137" i="44"/>
  <c r="F137" i="44"/>
  <c r="E137" i="44"/>
  <c r="N136" i="44"/>
  <c r="O136" i="44" s="1"/>
  <c r="L136" i="44"/>
  <c r="K136" i="44"/>
  <c r="I136" i="44"/>
  <c r="H136" i="44"/>
  <c r="F136" i="44"/>
  <c r="E136" i="44"/>
  <c r="N135" i="44"/>
  <c r="O135" i="44" s="1"/>
  <c r="L135" i="44"/>
  <c r="K135" i="44"/>
  <c r="I135" i="44"/>
  <c r="H135" i="44"/>
  <c r="F135" i="44"/>
  <c r="E135" i="44"/>
  <c r="N134" i="44"/>
  <c r="O134" i="44" s="1"/>
  <c r="L134" i="44"/>
  <c r="K134" i="44"/>
  <c r="I134" i="44"/>
  <c r="H134" i="44"/>
  <c r="F134" i="44"/>
  <c r="E134" i="44"/>
  <c r="N133" i="44"/>
  <c r="O133" i="44" s="1"/>
  <c r="L133" i="44"/>
  <c r="K133" i="44"/>
  <c r="I133" i="44"/>
  <c r="H133" i="44"/>
  <c r="F133" i="44"/>
  <c r="E133" i="44"/>
  <c r="N132" i="44"/>
  <c r="O132" i="44" s="1"/>
  <c r="L132" i="44"/>
  <c r="K132" i="44"/>
  <c r="I132" i="44"/>
  <c r="H132" i="44"/>
  <c r="F132" i="44"/>
  <c r="E132" i="44"/>
  <c r="N131" i="44"/>
  <c r="O131" i="44" s="1"/>
  <c r="L131" i="44"/>
  <c r="K131" i="44"/>
  <c r="I131" i="44"/>
  <c r="H131" i="44"/>
  <c r="F131" i="44"/>
  <c r="E131" i="44"/>
  <c r="N130" i="44"/>
  <c r="O130" i="44" s="1"/>
  <c r="L130" i="44"/>
  <c r="K130" i="44"/>
  <c r="I130" i="44"/>
  <c r="H130" i="44"/>
  <c r="F130" i="44"/>
  <c r="E130" i="44"/>
  <c r="N129" i="44"/>
  <c r="O129" i="44" s="1"/>
  <c r="L129" i="44"/>
  <c r="K129" i="44"/>
  <c r="I129" i="44"/>
  <c r="H129" i="44"/>
  <c r="F129" i="44"/>
  <c r="E129" i="44"/>
  <c r="N128" i="44"/>
  <c r="O128" i="44" s="1"/>
  <c r="L128" i="44"/>
  <c r="K128" i="44"/>
  <c r="I128" i="44"/>
  <c r="H128" i="44"/>
  <c r="F128" i="44"/>
  <c r="E128" i="44"/>
  <c r="N127" i="44"/>
  <c r="O127" i="44" s="1"/>
  <c r="L127" i="44"/>
  <c r="K127" i="44"/>
  <c r="I127" i="44"/>
  <c r="H127" i="44"/>
  <c r="F127" i="44"/>
  <c r="E127" i="44"/>
  <c r="N126" i="44"/>
  <c r="O126" i="44" s="1"/>
  <c r="L126" i="44"/>
  <c r="K126" i="44"/>
  <c r="I126" i="44"/>
  <c r="H126" i="44"/>
  <c r="F126" i="44"/>
  <c r="E126" i="44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K114" i="44"/>
  <c r="L114" i="44" s="1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N112" i="44"/>
  <c r="O112" i="44" s="1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N105" i="44"/>
  <c r="O105" i="44" s="1"/>
  <c r="K105" i="44"/>
  <c r="L105" i="44" s="1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L101" i="44"/>
  <c r="K101" i="44"/>
  <c r="H101" i="44"/>
  <c r="I101" i="44" s="1"/>
  <c r="E101" i="44"/>
  <c r="F101" i="44" s="1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I99" i="44"/>
  <c r="H99" i="44"/>
  <c r="E99" i="44"/>
  <c r="F99" i="44" s="1"/>
  <c r="N98" i="44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N85" i="44"/>
  <c r="O85" i="44" s="1"/>
  <c r="L85" i="44"/>
  <c r="K85" i="44"/>
  <c r="H85" i="44"/>
  <c r="I85" i="44" s="1"/>
  <c r="E85" i="44"/>
  <c r="F85" i="44" s="1"/>
  <c r="N84" i="44"/>
  <c r="O84" i="44" s="1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N82" i="44"/>
  <c r="O82" i="44" s="1"/>
  <c r="K82" i="44"/>
  <c r="L82" i="44" s="1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H78" i="44"/>
  <c r="I78" i="44" s="1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L76" i="44"/>
  <c r="K76" i="44"/>
  <c r="I76" i="44"/>
  <c r="H76" i="44"/>
  <c r="E76" i="44"/>
  <c r="F76" i="44" s="1"/>
  <c r="N75" i="44"/>
  <c r="O75" i="44" s="1"/>
  <c r="K75" i="44"/>
  <c r="L75" i="44" s="1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N62" i="44"/>
  <c r="O62" i="44" s="1"/>
  <c r="L62" i="44"/>
  <c r="K62" i="44"/>
  <c r="I62" i="44"/>
  <c r="H62" i="44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7" l="1"/>
  <c r="L179" i="47"/>
  <c r="L199" i="47" s="1"/>
  <c r="K172" i="47"/>
  <c r="L172" i="47"/>
  <c r="K145" i="47"/>
  <c r="L125" i="47"/>
  <c r="L145" i="47" s="1"/>
  <c r="K118" i="47"/>
  <c r="L98" i="47"/>
  <c r="L118" i="47" s="1"/>
  <c r="K91" i="47"/>
  <c r="L71" i="47"/>
  <c r="L91" i="47" s="1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H91" i="47"/>
  <c r="I91" i="47"/>
  <c r="I44" i="47"/>
  <c r="I64" i="47" s="1"/>
  <c r="F98" i="47"/>
  <c r="F118" i="47" s="1"/>
  <c r="F71" i="47"/>
  <c r="F91" i="47" s="1"/>
  <c r="F64" i="47"/>
  <c r="N199" i="46"/>
  <c r="O179" i="46"/>
  <c r="O199" i="46" s="1"/>
  <c r="N172" i="46"/>
  <c r="O152" i="46"/>
  <c r="O172" i="46" s="1"/>
  <c r="O145" i="46"/>
  <c r="N145" i="46"/>
  <c r="O118" i="46"/>
  <c r="N118" i="46"/>
  <c r="N91" i="46"/>
  <c r="O71" i="46"/>
  <c r="O91" i="46" s="1"/>
  <c r="O64" i="46"/>
  <c r="N64" i="46"/>
  <c r="F37" i="47"/>
  <c r="K37" i="47"/>
  <c r="O37" i="47"/>
  <c r="E37" i="47"/>
  <c r="I37" i="47"/>
  <c r="H37" i="47"/>
  <c r="L37" i="47"/>
  <c r="N37" i="47"/>
  <c r="G5" i="47"/>
  <c r="G7" i="47"/>
  <c r="G3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71" i="46"/>
  <c r="L91" i="46" s="1"/>
  <c r="L48" i="46"/>
  <c r="L64" i="46" s="1"/>
  <c r="I179" i="46"/>
  <c r="I199" i="46" s="1"/>
  <c r="I152" i="46"/>
  <c r="I172" i="46" s="1"/>
  <c r="I125" i="46"/>
  <c r="I145" i="46" s="1"/>
  <c r="I98" i="46"/>
  <c r="I118" i="46" s="1"/>
  <c r="I71" i="46"/>
  <c r="I91" i="46" s="1"/>
  <c r="I64" i="46"/>
  <c r="H64" i="46"/>
  <c r="F71" i="46"/>
  <c r="F91" i="46" s="1"/>
  <c r="F44" i="46"/>
  <c r="F64" i="46" s="1"/>
  <c r="O179" i="45"/>
  <c r="O199" i="45" s="1"/>
  <c r="O172" i="45"/>
  <c r="N172" i="45"/>
  <c r="N145" i="45"/>
  <c r="O125" i="45"/>
  <c r="O145" i="45" s="1"/>
  <c r="O118" i="45"/>
  <c r="N118" i="45"/>
  <c r="N91" i="45"/>
  <c r="O91" i="45"/>
  <c r="O64" i="45"/>
  <c r="N64" i="45"/>
  <c r="K37" i="46"/>
  <c r="O37" i="46"/>
  <c r="H37" i="46"/>
  <c r="L37" i="46"/>
  <c r="E37" i="46"/>
  <c r="I37" i="46"/>
  <c r="F37" i="46"/>
  <c r="N37" i="46"/>
  <c r="G9" i="46"/>
  <c r="G7" i="46"/>
  <c r="G3" i="46"/>
  <c r="K199" i="45"/>
  <c r="L179" i="45"/>
  <c r="K172" i="45"/>
  <c r="L172" i="45"/>
  <c r="K145" i="45"/>
  <c r="L125" i="45"/>
  <c r="L145" i="45" s="1"/>
  <c r="K118" i="45"/>
  <c r="L98" i="45"/>
  <c r="L118" i="45" s="1"/>
  <c r="G3" i="45" s="1"/>
  <c r="L71" i="45"/>
  <c r="L91" i="45" s="1"/>
  <c r="K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71" i="45"/>
  <c r="F91" i="45" s="1"/>
  <c r="F44" i="45"/>
  <c r="F64" i="45" s="1"/>
  <c r="O179" i="44"/>
  <c r="O199" i="44" s="1"/>
  <c r="N172" i="44"/>
  <c r="O172" i="44"/>
  <c r="O125" i="44"/>
  <c r="O145" i="44" s="1"/>
  <c r="N118" i="44"/>
  <c r="O98" i="44"/>
  <c r="O118" i="44" s="1"/>
  <c r="N91" i="44"/>
  <c r="O71" i="44"/>
  <c r="O91" i="44" s="1"/>
  <c r="O44" i="44"/>
  <c r="O64" i="44" s="1"/>
  <c r="F199" i="45"/>
  <c r="L199" i="45"/>
  <c r="G7" i="45"/>
  <c r="H37" i="45"/>
  <c r="L37" i="45"/>
  <c r="E37" i="45"/>
  <c r="I37" i="45"/>
  <c r="K37" i="45"/>
  <c r="O37" i="45"/>
  <c r="F37" i="45"/>
  <c r="N37" i="45"/>
  <c r="G5" i="45"/>
  <c r="K199" i="44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7" l="1"/>
  <c r="G5" i="46"/>
  <c r="G11" i="46"/>
  <c r="G9" i="45"/>
  <c r="G11" i="45"/>
  <c r="G11" i="44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53" i="9"/>
  <c r="E33" i="9"/>
  <c r="K220" i="9"/>
  <c r="I233" i="9"/>
  <c r="I175" i="9"/>
  <c r="I88" i="9"/>
  <c r="C158" i="9"/>
  <c r="N128" i="9"/>
  <c r="H98" i="9"/>
  <c r="E181" i="9"/>
  <c r="K235" i="9"/>
  <c r="L198" i="9"/>
  <c r="O106" i="9"/>
  <c r="E75" i="9"/>
  <c r="H278" i="9"/>
  <c r="E187" i="9"/>
  <c r="O114" i="9"/>
  <c r="I98" i="9"/>
  <c r="O72" i="3"/>
  <c r="O123" i="9"/>
  <c r="K107" i="9"/>
  <c r="K74" i="9"/>
  <c r="L114" i="9"/>
  <c r="K111" i="9"/>
  <c r="F270" i="9"/>
  <c r="N51" i="9"/>
  <c r="I114" i="9"/>
  <c r="N166" i="9"/>
  <c r="H148" i="9"/>
  <c r="N26" i="9"/>
  <c r="L197" i="9"/>
  <c r="H119" i="9"/>
  <c r="H90" i="9"/>
  <c r="L178" i="9"/>
  <c r="E217" i="9"/>
  <c r="F195" i="9"/>
  <c r="E30" i="9"/>
  <c r="N256" i="9"/>
  <c r="G33" i="3"/>
  <c r="O85" i="9"/>
  <c r="K149" i="9"/>
  <c r="H187" i="9"/>
  <c r="O98" i="9"/>
  <c r="F100" i="9"/>
  <c r="E176" i="9"/>
  <c r="E153" i="9"/>
  <c r="N138" i="9"/>
  <c r="C123" i="9"/>
  <c r="O76" i="9"/>
  <c r="K188" i="9"/>
  <c r="H227" i="9"/>
  <c r="L118" i="9"/>
  <c r="K31" i="3"/>
  <c r="I136" i="9"/>
  <c r="C107" i="9"/>
  <c r="F184" i="9"/>
  <c r="H212" i="9"/>
  <c r="C180" i="9"/>
  <c r="C86" i="9"/>
  <c r="I157" i="9"/>
  <c r="F203" i="9"/>
  <c r="F105" i="9"/>
  <c r="I188" i="9"/>
  <c r="E61" i="9"/>
  <c r="O119" i="9"/>
  <c r="K119" i="9"/>
  <c r="C263" i="9"/>
  <c r="N63" i="9"/>
  <c r="F144" i="9"/>
  <c r="K183" i="9"/>
  <c r="O156" i="9"/>
  <c r="I68" i="9"/>
  <c r="E147" i="9"/>
  <c r="I87" i="9"/>
  <c r="O57" i="3"/>
  <c r="C256" i="9"/>
  <c r="O39" i="9"/>
  <c r="I219" i="9"/>
  <c r="C259" i="9"/>
  <c r="H62" i="9"/>
  <c r="F47" i="9"/>
  <c r="C105" i="9"/>
  <c r="H125" i="9"/>
  <c r="E190" i="9"/>
  <c r="O231" i="9"/>
  <c r="K195" i="9"/>
  <c r="H271" i="9"/>
  <c r="I274" i="9"/>
  <c r="I250" i="9"/>
  <c r="L261" i="9"/>
  <c r="O150" i="9"/>
  <c r="E108" i="9"/>
  <c r="O200" i="9"/>
  <c r="K81" i="9"/>
  <c r="L242" i="9"/>
  <c r="K85" i="9"/>
  <c r="K239" i="9"/>
  <c r="L77" i="9"/>
  <c r="K253" i="9"/>
  <c r="L149" i="9"/>
  <c r="H74" i="9"/>
  <c r="F161" i="9"/>
  <c r="O226" i="9"/>
  <c r="O272" i="9"/>
  <c r="H39" i="9"/>
  <c r="H64" i="9"/>
  <c r="L66" i="9"/>
  <c r="H203" i="9"/>
  <c r="I113" i="9"/>
  <c r="E110" i="9"/>
  <c r="K280" i="9"/>
  <c r="F68" i="9"/>
  <c r="O269" i="9"/>
  <c r="L30" i="9"/>
  <c r="O62" i="9"/>
  <c r="L136" i="9"/>
  <c r="C99" i="9"/>
  <c r="E263" i="9"/>
  <c r="L276" i="9"/>
  <c r="O112" i="9"/>
  <c r="C76" i="9"/>
  <c r="H255" i="9"/>
  <c r="I265" i="9"/>
  <c r="O126" i="9"/>
  <c r="H128" i="9"/>
  <c r="O103" i="9"/>
  <c r="K89" i="9"/>
  <c r="I255" i="9"/>
  <c r="O239" i="9"/>
  <c r="K136" i="9"/>
  <c r="N126" i="9"/>
  <c r="O267" i="9"/>
  <c r="O252" i="9"/>
  <c r="O27" i="9"/>
  <c r="I30" i="9"/>
  <c r="H41" i="9"/>
  <c r="C78" i="9"/>
  <c r="K112" i="9"/>
  <c r="C116" i="9"/>
  <c r="H25" i="9"/>
  <c r="O255" i="9"/>
  <c r="I260" i="9"/>
  <c r="K28" i="9"/>
  <c r="E218" i="9"/>
  <c r="C175" i="9"/>
  <c r="F220" i="9"/>
  <c r="O183" i="9"/>
  <c r="F217" i="9"/>
  <c r="N148" i="9"/>
  <c r="K265" i="9"/>
  <c r="O185" i="9"/>
  <c r="K103" i="9"/>
  <c r="H267" i="9"/>
  <c r="L61" i="9"/>
  <c r="K260" i="9"/>
  <c r="H219" i="9"/>
  <c r="N141" i="9"/>
  <c r="K64" i="9"/>
  <c r="F180" i="9"/>
  <c r="K155" i="9"/>
  <c r="I181" i="9"/>
  <c r="F254" i="9"/>
  <c r="K144" i="9"/>
  <c r="F69" i="9"/>
  <c r="O66" i="3"/>
  <c r="F116" i="9"/>
  <c r="K23" i="9"/>
  <c r="C213" i="9"/>
  <c r="F114" i="9"/>
  <c r="L138" i="9"/>
  <c r="E83" i="9"/>
  <c r="F256" i="9"/>
  <c r="F84" i="9"/>
  <c r="L154" i="9"/>
  <c r="E164" i="9"/>
  <c r="C235" i="9"/>
  <c r="K147" i="9"/>
  <c r="K63" i="3"/>
  <c r="I51" i="9"/>
  <c r="I60" i="9"/>
  <c r="C276" i="9"/>
  <c r="C67" i="9"/>
  <c r="G42" i="3"/>
  <c r="H89" i="9"/>
  <c r="E103" i="9"/>
  <c r="N252" i="9"/>
  <c r="O42" i="9"/>
  <c r="N35" i="9"/>
  <c r="H192" i="9"/>
  <c r="O75" i="9"/>
  <c r="K204" i="9"/>
  <c r="I109" i="9"/>
  <c r="L239" i="9"/>
  <c r="K126" i="9"/>
  <c r="E161" i="9"/>
  <c r="G69" i="3"/>
  <c r="C198" i="9"/>
  <c r="E87" i="9"/>
  <c r="K222" i="9"/>
  <c r="I268" i="9"/>
  <c r="E51" i="9"/>
  <c r="E63" i="9"/>
  <c r="H180" i="9"/>
  <c r="K68" i="3"/>
  <c r="O48" i="9"/>
  <c r="O74" i="9"/>
  <c r="E188" i="9"/>
  <c r="K41" i="9"/>
  <c r="K60" i="3"/>
  <c r="N161" i="9"/>
  <c r="I101" i="9"/>
  <c r="C139" i="9"/>
  <c r="I164" i="9"/>
  <c r="L263" i="9"/>
  <c r="F192" i="9"/>
  <c r="C22" i="9"/>
  <c r="K61" i="3"/>
  <c r="L128" i="9"/>
  <c r="E271" i="9"/>
  <c r="L42" i="9"/>
  <c r="I163" i="9"/>
  <c r="I229" i="9"/>
  <c r="K71" i="3"/>
  <c r="L73" i="9"/>
  <c r="N147" i="9"/>
  <c r="I242" i="9"/>
  <c r="F87" i="9"/>
  <c r="N41" i="9"/>
  <c r="C221" i="9"/>
  <c r="O30" i="9"/>
  <c r="E62" i="9"/>
  <c r="K15" i="5"/>
  <c r="L49" i="9"/>
  <c r="K36" i="3"/>
  <c r="O68" i="9"/>
  <c r="I79" i="9"/>
  <c r="C48" i="9"/>
  <c r="H190" i="9"/>
  <c r="G45" i="3"/>
  <c r="I46" i="9"/>
  <c r="E101" i="9"/>
  <c r="H216" i="9"/>
  <c r="K190" i="9"/>
  <c r="L27" i="9"/>
  <c r="I176" i="9"/>
  <c r="I215" i="9"/>
  <c r="O178" i="9"/>
  <c r="H105" i="9"/>
  <c r="C184" i="9"/>
  <c r="N82" i="9"/>
  <c r="N45" i="9"/>
  <c r="C280" i="9"/>
  <c r="I197" i="9"/>
  <c r="K189" i="9"/>
  <c r="O45" i="9"/>
  <c r="L176" i="9"/>
  <c r="N104" i="9"/>
  <c r="N71" i="9"/>
  <c r="N89" i="9"/>
  <c r="C125" i="9"/>
  <c r="K10" i="3"/>
  <c r="I203" i="9"/>
  <c r="L177" i="9"/>
  <c r="N189" i="9"/>
  <c r="E261" i="9"/>
  <c r="C264" i="9"/>
  <c r="H222" i="9"/>
  <c r="H272" i="9"/>
  <c r="F251" i="9"/>
  <c r="H242" i="9"/>
  <c r="C253" i="9"/>
  <c r="E47" i="9"/>
  <c r="K193" i="9"/>
  <c r="N36" i="9"/>
  <c r="N25" i="9"/>
  <c r="F61" i="9"/>
  <c r="E45" i="9"/>
  <c r="K6" i="5"/>
  <c r="N242" i="9"/>
  <c r="H258" i="9"/>
  <c r="I223" i="9"/>
  <c r="F46" i="9"/>
  <c r="N111" i="9"/>
  <c r="I180" i="9"/>
  <c r="K278" i="9"/>
  <c r="K150" i="9"/>
  <c r="L141" i="9"/>
  <c r="K116" i="9"/>
  <c r="K10" i="5"/>
  <c r="C70" i="9"/>
  <c r="K241" i="9"/>
  <c r="H71" i="9"/>
  <c r="H263" i="9"/>
  <c r="O253" i="9"/>
  <c r="L125" i="9"/>
  <c r="N156" i="9"/>
  <c r="F277" i="9"/>
  <c r="F138" i="9"/>
  <c r="F124" i="9"/>
  <c r="L202" i="9"/>
  <c r="O237" i="9"/>
  <c r="L201" i="9"/>
  <c r="N52" i="9"/>
  <c r="N240" i="9"/>
  <c r="C106" i="9"/>
  <c r="L195" i="9"/>
  <c r="E152" i="9"/>
  <c r="K214" i="9"/>
  <c r="L26" i="9"/>
  <c r="K90" i="9"/>
  <c r="I186" i="9"/>
  <c r="E275" i="9"/>
  <c r="C81" i="9"/>
  <c r="E142" i="9"/>
  <c r="L47" i="9"/>
  <c r="O41" i="3"/>
  <c r="C147" i="9"/>
  <c r="O32" i="3"/>
  <c r="F232" i="9"/>
  <c r="H65" i="9"/>
  <c r="H155" i="9"/>
  <c r="K38" i="9"/>
  <c r="L142" i="9"/>
  <c r="O234" i="9"/>
  <c r="K121" i="9"/>
  <c r="I123" i="9"/>
  <c r="N199" i="9"/>
  <c r="O241" i="9"/>
  <c r="N269" i="9"/>
  <c r="K158" i="9"/>
  <c r="O46" i="3"/>
  <c r="F35" i="9"/>
  <c r="I212" i="9"/>
  <c r="K41" i="3"/>
  <c r="O262" i="9"/>
  <c r="H123" i="9"/>
  <c r="F146" i="9"/>
  <c r="N38" i="9"/>
  <c r="E166" i="9"/>
  <c r="I38" i="9"/>
  <c r="K122" i="9"/>
  <c r="C146" i="9"/>
  <c r="C225" i="9"/>
  <c r="I234" i="9"/>
  <c r="E229" i="9"/>
  <c r="O125" i="9"/>
  <c r="L260" i="9"/>
  <c r="E24" i="9"/>
  <c r="C119" i="9"/>
  <c r="F90" i="9"/>
  <c r="O117" i="9"/>
  <c r="O257" i="9"/>
  <c r="I71" i="9"/>
  <c r="E232" i="9"/>
  <c r="E98" i="9"/>
  <c r="C192" i="9"/>
  <c r="E144" i="9"/>
  <c r="O79" i="9"/>
  <c r="E140" i="9"/>
  <c r="F113" i="9"/>
  <c r="H217" i="9"/>
  <c r="K153" i="9"/>
  <c r="I107" i="9"/>
  <c r="I34" i="9"/>
  <c r="L157" i="9"/>
  <c r="E88" i="9"/>
  <c r="N123" i="9"/>
  <c r="L110" i="9"/>
  <c r="L126" i="9"/>
  <c r="C151" i="9"/>
  <c r="O35" i="9"/>
  <c r="L64" i="9"/>
  <c r="L232" i="9"/>
  <c r="O264" i="9"/>
  <c r="L227" i="9"/>
  <c r="E252" i="9"/>
  <c r="E177" i="9"/>
  <c r="F52" i="9"/>
  <c r="I237" i="9"/>
  <c r="G34" i="3"/>
  <c r="E233" i="9"/>
  <c r="N84" i="9"/>
  <c r="N224" i="9"/>
  <c r="L76" i="9"/>
  <c r="F148" i="9"/>
  <c r="O71" i="3"/>
  <c r="E89" i="9"/>
  <c r="O266" i="9"/>
  <c r="F233" i="9"/>
  <c r="L273" i="9"/>
  <c r="I156" i="9"/>
  <c r="O45" i="3"/>
  <c r="H220" i="9"/>
  <c r="I259" i="9"/>
  <c r="F213" i="9"/>
  <c r="N234" i="9"/>
  <c r="L156" i="9"/>
  <c r="N220" i="9"/>
  <c r="I35" i="9"/>
  <c r="G64" i="3"/>
  <c r="E262" i="9"/>
  <c r="O80" i="9"/>
  <c r="N239" i="9"/>
  <c r="L124" i="9"/>
  <c r="K162" i="9"/>
  <c r="C201" i="9"/>
  <c r="C88" i="9"/>
  <c r="F279" i="9"/>
  <c r="F109" i="9"/>
  <c r="N142" i="9"/>
  <c r="I85" i="9"/>
  <c r="O50" i="3"/>
  <c r="L119" i="9"/>
  <c r="I24" i="9"/>
  <c r="H51" i="9"/>
  <c r="K274" i="9"/>
  <c r="E107" i="9"/>
  <c r="E32" i="9"/>
  <c r="E256" i="9"/>
  <c r="I73" i="9"/>
  <c r="L159" i="9"/>
  <c r="L84" i="9"/>
  <c r="E77" i="9"/>
  <c r="O238" i="9"/>
  <c r="I251" i="9"/>
  <c r="F125" i="9"/>
  <c r="O99" i="9"/>
  <c r="E137" i="9"/>
  <c r="H189" i="9"/>
  <c r="H139" i="9"/>
  <c r="L108" i="9"/>
  <c r="L216" i="9"/>
  <c r="K45" i="3"/>
  <c r="I238" i="9"/>
  <c r="H113" i="9"/>
  <c r="C260" i="9"/>
  <c r="F264" i="9"/>
  <c r="I279" i="9"/>
  <c r="O230" i="9"/>
  <c r="F237" i="9"/>
  <c r="O37" i="9"/>
  <c r="F190" i="9"/>
  <c r="F110" i="9"/>
  <c r="K11" i="5"/>
  <c r="G56" i="3"/>
  <c r="K73" i="9"/>
  <c r="K12" i="5"/>
  <c r="E79" i="9"/>
  <c r="H239" i="9"/>
  <c r="F112" i="9"/>
  <c r="I231" i="9"/>
  <c r="I127" i="9"/>
  <c r="O153" i="9"/>
  <c r="L277" i="9"/>
  <c r="I141" i="9"/>
  <c r="I143" i="9"/>
  <c r="E115" i="9"/>
  <c r="N100" i="9"/>
  <c r="O104" i="9"/>
  <c r="N230" i="9"/>
  <c r="E40" i="9"/>
  <c r="K197" i="9"/>
  <c r="C43" i="9"/>
  <c r="C137" i="9"/>
  <c r="C155" i="9"/>
  <c r="F226" i="9"/>
  <c r="L165" i="9"/>
  <c r="O46" i="9"/>
  <c r="E106" i="9"/>
  <c r="E186" i="9"/>
  <c r="L269" i="9"/>
  <c r="O215" i="9"/>
  <c r="G66" i="3"/>
  <c r="I116" i="9"/>
  <c r="K76" i="9"/>
  <c r="K15" i="3"/>
  <c r="K200" i="9"/>
  <c r="F101" i="9"/>
  <c r="H233" i="9"/>
  <c r="H229" i="9"/>
  <c r="H176" i="9"/>
  <c r="I254" i="9"/>
  <c r="H236" i="9"/>
  <c r="F153" i="9"/>
  <c r="O152" i="9"/>
  <c r="H46" i="9"/>
  <c r="F228" i="9"/>
  <c r="N144" i="9"/>
  <c r="L106" i="9"/>
  <c r="E238" i="9"/>
  <c r="L51" i="9"/>
  <c r="C176" i="9"/>
  <c r="H73" i="9"/>
  <c r="I178" i="9"/>
  <c r="N115" i="9"/>
  <c r="N158" i="9"/>
  <c r="I89" i="9"/>
  <c r="O177" i="9"/>
  <c r="O228" i="9"/>
  <c r="E26" i="9"/>
  <c r="O261" i="9"/>
  <c r="K11" i="3"/>
  <c r="F42" i="9"/>
  <c r="K242" i="9"/>
  <c r="N23" i="9"/>
  <c r="K213" i="9"/>
  <c r="K270" i="9"/>
  <c r="N229" i="9"/>
  <c r="E277" i="9"/>
  <c r="F216" i="9"/>
  <c r="L264" i="9"/>
  <c r="H85" i="9"/>
  <c r="K88" i="9"/>
  <c r="H138" i="9"/>
  <c r="H36" i="9"/>
  <c r="H78" i="9"/>
  <c r="L70" i="9"/>
  <c r="H126" i="9"/>
  <c r="H260" i="9"/>
  <c r="O147" i="9"/>
  <c r="F275" i="9"/>
  <c r="E260" i="9"/>
  <c r="O105" i="9"/>
  <c r="H147" i="9"/>
  <c r="N44" i="9"/>
  <c r="E219" i="9"/>
  <c r="O280" i="9"/>
  <c r="C183" i="9"/>
  <c r="E223" i="9"/>
  <c r="E117" i="9"/>
  <c r="N258" i="9"/>
  <c r="F117" i="9"/>
  <c r="C166" i="9"/>
  <c r="I270" i="9"/>
  <c r="I118" i="9"/>
  <c r="E67" i="9"/>
  <c r="L272" i="9"/>
  <c r="O222" i="9"/>
  <c r="K269" i="9"/>
  <c r="F202" i="9"/>
  <c r="H117" i="9"/>
  <c r="H252" i="9"/>
  <c r="L48" i="9"/>
  <c r="K42" i="9"/>
  <c r="N31" i="9"/>
  <c r="N98" i="9"/>
  <c r="O197" i="9"/>
  <c r="K141" i="9"/>
  <c r="E279" i="9"/>
  <c r="G62" i="3"/>
  <c r="K252" i="9"/>
  <c r="C144" i="9"/>
  <c r="E192" i="9"/>
  <c r="I86" i="9"/>
  <c r="I166" i="9"/>
  <c r="O47" i="9"/>
  <c r="K127" i="9"/>
  <c r="K12" i="3"/>
  <c r="H149" i="9"/>
  <c r="N69" i="9"/>
  <c r="C232" i="9"/>
  <c r="F27" i="9"/>
  <c r="K202" i="9"/>
  <c r="K37" i="3"/>
  <c r="H32" i="9"/>
  <c r="O250" i="9"/>
  <c r="O33" i="3"/>
  <c r="C157" i="9"/>
  <c r="G31" i="3"/>
  <c r="H196" i="9"/>
  <c r="F276" i="9"/>
  <c r="O149" i="9"/>
  <c r="L270" i="9"/>
  <c r="E178" i="9"/>
  <c r="L121" i="9"/>
  <c r="L175" i="9"/>
  <c r="E41" i="9"/>
  <c r="O34" i="9"/>
  <c r="I45" i="9"/>
  <c r="N188" i="9"/>
  <c r="O236" i="9"/>
  <c r="K106" i="9"/>
  <c r="K43" i="3"/>
  <c r="H280" i="9"/>
  <c r="I240" i="9"/>
  <c r="K142" i="9"/>
  <c r="E158" i="9"/>
  <c r="O277" i="9"/>
  <c r="C115" i="9"/>
  <c r="I65" i="9"/>
  <c r="O128" i="9"/>
  <c r="K19" i="5"/>
  <c r="K49" i="9"/>
  <c r="L193" i="9"/>
  <c r="I266" i="9"/>
  <c r="K70" i="3"/>
  <c r="C188" i="9"/>
  <c r="H38" i="9"/>
  <c r="N214" i="9"/>
  <c r="C25" i="9"/>
  <c r="K258" i="9"/>
  <c r="O265" i="9"/>
  <c r="N222" i="9"/>
  <c r="N216" i="9"/>
  <c r="C218" i="9"/>
  <c r="K161" i="9"/>
  <c r="C185" i="9"/>
  <c r="L241" i="9"/>
  <c r="C216" i="9"/>
  <c r="K120" i="9"/>
  <c r="F88" i="9"/>
  <c r="C275" i="9"/>
  <c r="E180" i="9"/>
  <c r="K46" i="9"/>
  <c r="N276" i="9"/>
  <c r="I49" i="9"/>
  <c r="K69" i="3"/>
  <c r="O214" i="9"/>
  <c r="H156" i="9"/>
  <c r="K42" i="3"/>
  <c r="H142" i="9"/>
  <c r="K223" i="9"/>
  <c r="O151" i="9"/>
  <c r="L219" i="9"/>
  <c r="O216" i="9"/>
  <c r="E114" i="9"/>
  <c r="N151" i="9"/>
  <c r="F70" i="9"/>
  <c r="F262" i="9"/>
  <c r="I225" i="9"/>
  <c r="K175" i="9"/>
  <c r="C227" i="9"/>
  <c r="N267" i="9"/>
  <c r="E71" i="9"/>
  <c r="H112" i="9"/>
  <c r="L162" i="9"/>
  <c r="H67" i="9"/>
  <c r="O144" i="9"/>
  <c r="K236" i="9"/>
  <c r="C34" i="9"/>
  <c r="C64" i="9"/>
  <c r="H193" i="9"/>
  <c r="H121" i="9"/>
  <c r="H215" i="9"/>
  <c r="K48" i="3"/>
  <c r="K279" i="9"/>
  <c r="F269" i="9"/>
  <c r="I272" i="9"/>
  <c r="O58" i="3"/>
  <c r="I145" i="9"/>
  <c r="F32" i="9"/>
  <c r="I199" i="9"/>
  <c r="O268" i="9"/>
  <c r="I146" i="9"/>
  <c r="K22" i="5"/>
  <c r="L50" i="9"/>
  <c r="F238" i="9"/>
  <c r="F79" i="9"/>
  <c r="F139" i="9"/>
  <c r="C277" i="9"/>
  <c r="O78" i="9"/>
  <c r="C98" i="9"/>
  <c r="C112" i="9"/>
  <c r="L88" i="9"/>
  <c r="K50" i="9"/>
  <c r="F241" i="9"/>
  <c r="N227" i="9"/>
  <c r="E109" i="9"/>
  <c r="C138" i="9"/>
  <c r="I194" i="9"/>
  <c r="K25" i="3"/>
  <c r="K101" i="9"/>
  <c r="O43" i="9"/>
  <c r="O24" i="9"/>
  <c r="N118" i="9"/>
  <c r="H30" i="9"/>
  <c r="I264" i="9"/>
  <c r="E52" i="9"/>
  <c r="O224" i="9"/>
  <c r="O191" i="9"/>
  <c r="L151" i="9"/>
  <c r="O69" i="9"/>
  <c r="O187" i="9"/>
  <c r="I76" i="9"/>
  <c r="E197" i="9"/>
  <c r="L111" i="9"/>
  <c r="L222" i="9"/>
  <c r="C230" i="9"/>
  <c r="L212" i="9"/>
  <c r="K34" i="9"/>
  <c r="I239" i="9"/>
  <c r="K277" i="9"/>
  <c r="K20" i="3"/>
  <c r="H261" i="9"/>
  <c r="C269" i="9"/>
  <c r="L71" i="9"/>
  <c r="O41" i="9"/>
  <c r="C250" i="9"/>
  <c r="O204" i="9"/>
  <c r="C261" i="9"/>
  <c r="C194" i="9"/>
  <c r="I32" i="9"/>
  <c r="H151" i="9"/>
  <c r="H86" i="9"/>
  <c r="F160" i="9"/>
  <c r="E73" i="9"/>
  <c r="C83" i="9"/>
  <c r="G60" i="3"/>
  <c r="K185" i="9"/>
  <c r="C109" i="9"/>
  <c r="K73" i="3"/>
  <c r="K128" i="9"/>
  <c r="K39" i="9"/>
  <c r="E141" i="9"/>
  <c r="N162" i="9"/>
  <c r="N27" i="9"/>
  <c r="I162" i="9"/>
  <c r="O242" i="9"/>
  <c r="N264" i="9"/>
  <c r="N202" i="9"/>
  <c r="N75" i="9"/>
  <c r="H80" i="9"/>
  <c r="F229" i="9"/>
  <c r="C27" i="9"/>
  <c r="L87" i="9"/>
  <c r="C102" i="9"/>
  <c r="F48" i="9"/>
  <c r="F83" i="9"/>
  <c r="H159" i="9"/>
  <c r="H50" i="9"/>
  <c r="I36" i="9"/>
  <c r="K50" i="3"/>
  <c r="I80" i="9"/>
  <c r="C117" i="9"/>
  <c r="K215" i="9"/>
  <c r="E254" i="9"/>
  <c r="O64" i="3"/>
  <c r="E202" i="9"/>
  <c r="O29" i="9"/>
  <c r="K26" i="9"/>
  <c r="F259" i="9"/>
  <c r="N175" i="9"/>
  <c r="I214" i="9"/>
  <c r="E199" i="9"/>
  <c r="C177" i="9"/>
  <c r="L33" i="9"/>
  <c r="L45" i="9"/>
  <c r="K159" i="9"/>
  <c r="K224" i="9"/>
  <c r="E34" i="9"/>
  <c r="H61" i="9"/>
  <c r="O49" i="9"/>
  <c r="N277" i="9"/>
  <c r="F242" i="9"/>
  <c r="H199" i="9"/>
  <c r="N218" i="9"/>
  <c r="K25" i="9"/>
  <c r="L186" i="9"/>
  <c r="H109" i="9"/>
  <c r="O63" i="9"/>
  <c r="K20" i="5"/>
  <c r="G46" i="3"/>
  <c r="C152" i="9"/>
  <c r="K232" i="9"/>
  <c r="I125" i="9"/>
  <c r="K181" i="9"/>
  <c r="K152" i="9"/>
  <c r="F157" i="9"/>
  <c r="I41" i="9"/>
  <c r="O124" i="9"/>
  <c r="K154" i="9"/>
  <c r="L257" i="9"/>
  <c r="F219" i="9"/>
  <c r="C187" i="9"/>
  <c r="C65" i="9"/>
  <c r="K39" i="3"/>
  <c r="F199" i="9"/>
  <c r="N272" i="9"/>
  <c r="K273" i="9"/>
  <c r="K34" i="3"/>
  <c r="F166" i="9"/>
  <c r="C164" i="9"/>
  <c r="C257" i="9"/>
  <c r="E124" i="9"/>
  <c r="F193" i="9"/>
  <c r="K8" i="5"/>
  <c r="L192" i="9"/>
  <c r="F108" i="9"/>
  <c r="O115" i="9"/>
  <c r="K187" i="9"/>
  <c r="O73" i="3"/>
  <c r="F45" i="9"/>
  <c r="C45" i="9"/>
  <c r="K57" i="3"/>
  <c r="F51" i="9"/>
  <c r="H226" i="9"/>
  <c r="K99" i="9"/>
  <c r="F227" i="9"/>
  <c r="L65" i="9"/>
  <c r="K238" i="9"/>
  <c r="K68" i="9"/>
  <c r="N231" i="9"/>
  <c r="K257" i="9"/>
  <c r="K229" i="9"/>
  <c r="L179" i="9"/>
  <c r="F28" i="9"/>
  <c r="K35" i="9"/>
  <c r="G48" i="3"/>
  <c r="O70" i="3"/>
  <c r="F214" i="9"/>
  <c r="C31" i="9"/>
  <c r="N73" i="9"/>
  <c r="E154" i="9"/>
  <c r="H177" i="9"/>
  <c r="I50" i="9"/>
  <c r="N114" i="9"/>
  <c r="E191" i="9"/>
  <c r="K24" i="5"/>
  <c r="N176" i="9"/>
  <c r="N268" i="9"/>
  <c r="N74" i="9"/>
  <c r="L109" i="9"/>
  <c r="C228" i="9"/>
  <c r="C145" i="9"/>
  <c r="N153" i="9"/>
  <c r="I142" i="9"/>
  <c r="L116" i="9"/>
  <c r="K40" i="3"/>
  <c r="I189" i="9"/>
  <c r="F63" i="9"/>
  <c r="G47" i="3"/>
  <c r="C178" i="9"/>
  <c r="H99" i="9"/>
  <c r="H48" i="9"/>
  <c r="K113" i="9"/>
  <c r="I112" i="9"/>
  <c r="F155" i="9"/>
  <c r="K43" i="9"/>
  <c r="E196" i="9"/>
  <c r="C199" i="9"/>
  <c r="L190" i="9"/>
  <c r="E235" i="9"/>
  <c r="K74" i="3"/>
  <c r="N85" i="9"/>
  <c r="O83" i="9"/>
  <c r="C124" i="9"/>
  <c r="O274" i="9"/>
  <c r="F250" i="9"/>
  <c r="N260" i="9"/>
  <c r="C33" i="9"/>
  <c r="L268" i="9"/>
  <c r="E230" i="9"/>
  <c r="I256" i="9"/>
  <c r="I159" i="9"/>
  <c r="F179" i="9"/>
  <c r="C161" i="9"/>
  <c r="O31" i="9"/>
  <c r="I66" i="9"/>
  <c r="N257" i="9"/>
  <c r="F178" i="9"/>
  <c r="F234" i="9"/>
  <c r="E179" i="9"/>
  <c r="O63" i="3"/>
  <c r="F26" i="9"/>
  <c r="N106" i="9"/>
  <c r="O157" i="9"/>
  <c r="L147" i="9"/>
  <c r="F31" i="9"/>
  <c r="K71" i="9"/>
  <c r="E198" i="9"/>
  <c r="N150" i="9"/>
  <c r="C68" i="9"/>
  <c r="E212" i="9"/>
  <c r="I61" i="9"/>
  <c r="E222" i="9"/>
  <c r="K77" i="9"/>
  <c r="I158" i="9"/>
  <c r="L250" i="9"/>
  <c r="H157" i="9"/>
  <c r="K32" i="9"/>
  <c r="I23" i="9"/>
  <c r="H234" i="9"/>
  <c r="L274" i="9"/>
  <c r="O121" i="9"/>
  <c r="K32" i="3"/>
  <c r="K105" i="9"/>
  <c r="F115" i="9"/>
  <c r="F162" i="9"/>
  <c r="I72" i="9"/>
  <c r="F89" i="9"/>
  <c r="K102" i="9"/>
  <c r="F191" i="9"/>
  <c r="I44" i="9"/>
  <c r="F263" i="9"/>
  <c r="H106" i="9"/>
  <c r="O60" i="3"/>
  <c r="H22" i="9"/>
  <c r="L69" i="9"/>
  <c r="H26" i="9"/>
  <c r="I280" i="9"/>
  <c r="F23" i="9"/>
  <c r="H120" i="9"/>
  <c r="L67" i="9"/>
  <c r="N68" i="9"/>
  <c r="C100" i="9"/>
  <c r="F182" i="9"/>
  <c r="F224" i="9"/>
  <c r="F40" i="9"/>
  <c r="F80" i="9"/>
  <c r="C77" i="9"/>
  <c r="N64" i="9"/>
  <c r="N87" i="9"/>
  <c r="K108" i="9"/>
  <c r="C44" i="9"/>
  <c r="K114" i="9"/>
  <c r="H49" i="9"/>
  <c r="L140" i="9"/>
  <c r="C272" i="9"/>
  <c r="C278" i="9"/>
  <c r="L72" i="9"/>
  <c r="K44" i="9"/>
  <c r="N33" i="9"/>
  <c r="N212" i="9"/>
  <c r="N32" i="9"/>
  <c r="K233" i="9"/>
  <c r="K261" i="9"/>
  <c r="O66" i="9"/>
  <c r="N179" i="9"/>
  <c r="I200" i="9"/>
  <c r="H256" i="9"/>
  <c r="H116" i="9"/>
  <c r="E253" i="9"/>
  <c r="L252" i="9"/>
  <c r="K79" i="9"/>
  <c r="H268" i="9"/>
  <c r="K18" i="5"/>
  <c r="N65" i="9"/>
  <c r="I152" i="9"/>
  <c r="H63" i="9"/>
  <c r="I42" i="9"/>
  <c r="N50" i="9"/>
  <c r="O273" i="9"/>
  <c r="E259" i="9"/>
  <c r="N117" i="9"/>
  <c r="F165" i="9"/>
  <c r="L102" i="9"/>
  <c r="K110" i="9"/>
  <c r="K196" i="9"/>
  <c r="C62" i="9"/>
  <c r="K62" i="9"/>
  <c r="F103" i="9"/>
  <c r="H183" i="9"/>
  <c r="N261" i="9"/>
  <c r="K13" i="5"/>
  <c r="E237" i="9"/>
  <c r="O118" i="9"/>
  <c r="K140" i="9"/>
  <c r="O159" i="9"/>
  <c r="L228" i="9"/>
  <c r="F121" i="9"/>
  <c r="I27" i="9"/>
  <c r="N88" i="9"/>
  <c r="E29" i="9"/>
  <c r="N80" i="9"/>
  <c r="C126" i="9"/>
  <c r="G61" i="3"/>
  <c r="N233" i="9"/>
  <c r="F76" i="9"/>
  <c r="N124" i="9"/>
  <c r="C220" i="9"/>
  <c r="K115" i="9"/>
  <c r="C265" i="9"/>
  <c r="K192" i="9"/>
  <c r="N225" i="9"/>
  <c r="O271" i="9"/>
  <c r="H184" i="9"/>
  <c r="K199" i="9"/>
  <c r="F273" i="9"/>
  <c r="N47" i="9"/>
  <c r="F72" i="9"/>
  <c r="C111" i="9"/>
  <c r="O50" i="9"/>
  <c r="F24" i="9"/>
  <c r="L181" i="9"/>
  <c r="I276" i="9"/>
  <c r="E280" i="9"/>
  <c r="H160" i="9"/>
  <c r="G36" i="3"/>
  <c r="G75" i="3"/>
  <c r="E241" i="9"/>
  <c r="H77" i="9"/>
  <c r="F175" i="9"/>
  <c r="C40" i="9"/>
  <c r="I221" i="9"/>
  <c r="F260" i="9"/>
  <c r="K174" i="9"/>
  <c r="L101" i="9"/>
  <c r="N180" i="9"/>
  <c r="F25" i="9"/>
  <c r="F185" i="9"/>
  <c r="C120" i="9"/>
  <c r="H127" i="9"/>
  <c r="O164" i="9"/>
  <c r="K78" i="9"/>
  <c r="E269" i="9"/>
  <c r="O276" i="9"/>
  <c r="F236" i="9"/>
  <c r="H136" i="9"/>
  <c r="K163" i="9"/>
  <c r="I257" i="9"/>
  <c r="F265" i="9"/>
  <c r="L22" i="9"/>
  <c r="N62" i="9"/>
  <c r="C174" i="9"/>
  <c r="K254" i="9"/>
  <c r="I227" i="9"/>
  <c r="O65" i="9"/>
  <c r="L238" i="9"/>
  <c r="N181" i="9"/>
  <c r="C24" i="9"/>
  <c r="I128" i="9"/>
  <c r="H224" i="9"/>
  <c r="N140" i="9"/>
  <c r="O196" i="9"/>
  <c r="I103" i="9"/>
  <c r="L107" i="9"/>
  <c r="H188" i="9"/>
  <c r="K8" i="3"/>
  <c r="H83" i="9"/>
  <c r="I151" i="9"/>
  <c r="H254" i="9"/>
  <c r="N40" i="9"/>
  <c r="E50" i="9"/>
  <c r="H237" i="9"/>
  <c r="C181" i="9"/>
  <c r="I70" i="9"/>
  <c r="N280" i="9"/>
  <c r="E112" i="9"/>
  <c r="E215" i="9"/>
  <c r="I31" i="9"/>
  <c r="O107" i="9"/>
  <c r="N155" i="9"/>
  <c r="K228" i="9"/>
  <c r="E65" i="9"/>
  <c r="K156" i="9"/>
  <c r="K22" i="3"/>
  <c r="N197" i="9"/>
  <c r="I253" i="9"/>
  <c r="I83" i="9"/>
  <c r="E42" i="9"/>
  <c r="N81" i="9"/>
  <c r="F34" i="9"/>
  <c r="E156" i="9"/>
  <c r="K80" i="9"/>
  <c r="K16" i="3"/>
  <c r="N204" i="9"/>
  <c r="K203" i="9"/>
  <c r="K268" i="9"/>
  <c r="G70" i="3"/>
  <c r="I121" i="9"/>
  <c r="E174" i="9"/>
  <c r="L266" i="9"/>
  <c r="O38" i="3"/>
  <c r="C79" i="9"/>
  <c r="H87" i="9"/>
  <c r="K59" i="3"/>
  <c r="K16" i="5"/>
  <c r="N196" i="9"/>
  <c r="I137" i="9"/>
  <c r="K201" i="9"/>
  <c r="F29" i="9"/>
  <c r="C160" i="9"/>
  <c r="K60" i="9"/>
  <c r="C162" i="9"/>
  <c r="F22" i="9"/>
  <c r="I81" i="9"/>
  <c r="K143" i="9"/>
  <c r="L187" i="9"/>
  <c r="K9" i="5"/>
  <c r="H23" i="9"/>
  <c r="K67" i="9"/>
  <c r="O102" i="9"/>
  <c r="N60" i="9"/>
  <c r="L148" i="9"/>
  <c r="O61" i="3"/>
  <c r="I263" i="9"/>
  <c r="I69" i="9"/>
  <c r="F222" i="9"/>
  <c r="F78" i="9"/>
  <c r="F151" i="9"/>
  <c r="L98" i="9"/>
  <c r="N192" i="9"/>
  <c r="I139" i="9"/>
  <c r="K184" i="9"/>
  <c r="N221" i="9"/>
  <c r="I102" i="9"/>
  <c r="O116" i="9"/>
  <c r="H161" i="9"/>
  <c r="C148" i="9"/>
  <c r="K61" i="9"/>
  <c r="H213" i="9"/>
  <c r="O90" i="9"/>
  <c r="F198" i="9"/>
  <c r="L24" i="9"/>
  <c r="F258" i="9"/>
  <c r="N177" i="9"/>
  <c r="N186" i="9"/>
  <c r="K24" i="3"/>
  <c r="K219" i="9"/>
  <c r="O142" i="9"/>
  <c r="F142" i="9"/>
  <c r="H238" i="9"/>
  <c r="H191" i="9"/>
  <c r="L85" i="9"/>
  <c r="K123" i="9"/>
  <c r="L236" i="9"/>
  <c r="E125" i="9"/>
  <c r="N187" i="9"/>
  <c r="G67" i="3"/>
  <c r="H269" i="9"/>
  <c r="L229" i="9"/>
  <c r="O201" i="9"/>
  <c r="I278" i="9"/>
  <c r="F75" i="9"/>
  <c r="F257" i="9"/>
  <c r="O73" i="9"/>
  <c r="O40" i="9"/>
  <c r="O69" i="3"/>
  <c r="N185" i="9"/>
  <c r="I190" i="9"/>
  <c r="N119" i="9"/>
  <c r="N237" i="9"/>
  <c r="F149" i="9"/>
  <c r="L81" i="9"/>
  <c r="K234" i="9"/>
  <c r="F261" i="9"/>
  <c r="E27" i="9"/>
  <c r="H225" i="9"/>
  <c r="E251" i="9"/>
  <c r="N78" i="9"/>
  <c r="H262" i="9"/>
  <c r="F107" i="9"/>
  <c r="F67" i="9"/>
  <c r="K84" i="9"/>
  <c r="E189" i="9"/>
  <c r="F44" i="9"/>
  <c r="L37" i="9"/>
  <c r="G72" i="3"/>
  <c r="N113" i="9"/>
  <c r="H240" i="9"/>
  <c r="I124" i="9"/>
  <c r="E36" i="9"/>
  <c r="G65" i="3"/>
  <c r="H140" i="9"/>
  <c r="F65" i="9"/>
  <c r="L146" i="9"/>
  <c r="H108" i="9"/>
  <c r="L75" i="9"/>
  <c r="C279" i="9"/>
  <c r="N178" i="9"/>
  <c r="K69" i="9"/>
  <c r="G74" i="3"/>
  <c r="O87" i="9"/>
  <c r="I236" i="9"/>
  <c r="O84" i="9"/>
  <c r="K14" i="5"/>
  <c r="O203" i="9"/>
  <c r="H124" i="9"/>
  <c r="F136" i="9"/>
  <c r="N273" i="9"/>
  <c r="E221" i="9"/>
  <c r="L223" i="9"/>
  <c r="H118" i="9"/>
  <c r="E139" i="9"/>
  <c r="I177" i="9"/>
  <c r="F60" i="9"/>
  <c r="F176" i="9"/>
  <c r="N145" i="9"/>
  <c r="C74" i="9"/>
  <c r="I271" i="9"/>
  <c r="L100" i="9"/>
  <c r="C72" i="9"/>
  <c r="L180" i="9"/>
  <c r="C141" i="9"/>
  <c r="I241" i="9"/>
  <c r="G32" i="3"/>
  <c r="H44" i="9"/>
  <c r="L62" i="9"/>
  <c r="C270" i="9"/>
  <c r="F274" i="9"/>
  <c r="F126" i="9"/>
  <c r="E157" i="9"/>
  <c r="C32" i="9"/>
  <c r="H152" i="9"/>
  <c r="E226" i="9"/>
  <c r="F197" i="9"/>
  <c r="E28" i="9"/>
  <c r="F118" i="9"/>
  <c r="L194" i="9"/>
  <c r="L183" i="9"/>
  <c r="C193" i="9"/>
  <c r="L60" i="9"/>
  <c r="H88" i="9"/>
  <c r="F230" i="9"/>
  <c r="L83" i="9"/>
  <c r="L145" i="9"/>
  <c r="H40" i="9"/>
  <c r="F158" i="9"/>
  <c r="E66" i="9"/>
  <c r="L253" i="9"/>
  <c r="I160" i="9"/>
  <c r="K18" i="3"/>
  <c r="H103" i="9"/>
  <c r="K48" i="9"/>
  <c r="O101" i="9"/>
  <c r="C30" i="9"/>
  <c r="K31" i="9"/>
  <c r="C204" i="9"/>
  <c r="E31" i="9"/>
  <c r="O75" i="3"/>
  <c r="L214" i="9"/>
  <c r="H42" i="9"/>
  <c r="K70" i="9"/>
  <c r="E23" i="9"/>
  <c r="E159" i="9"/>
  <c r="H232" i="9"/>
  <c r="C154" i="9"/>
  <c r="C85" i="9"/>
  <c r="N215" i="9"/>
  <c r="C37" i="9"/>
  <c r="I222" i="9"/>
  <c r="L44" i="9"/>
  <c r="H266" i="9"/>
  <c r="F99" i="9"/>
  <c r="C236" i="9"/>
  <c r="K139" i="9"/>
  <c r="C217" i="9"/>
  <c r="K30" i="9"/>
  <c r="H84" i="9"/>
  <c r="N275" i="9"/>
  <c r="I252" i="9"/>
  <c r="L224" i="9"/>
  <c r="E270" i="9"/>
  <c r="N39" i="9"/>
  <c r="K56" i="3"/>
  <c r="N262" i="9"/>
  <c r="I62" i="9"/>
  <c r="L199" i="9"/>
  <c r="L113" i="9"/>
  <c r="L240" i="9"/>
  <c r="H76" i="9"/>
  <c r="K58" i="3"/>
  <c r="N226" i="9"/>
  <c r="K87" i="9"/>
  <c r="N101" i="9"/>
  <c r="L218" i="9"/>
  <c r="H28" i="9"/>
  <c r="N255" i="9"/>
  <c r="H24" i="9"/>
  <c r="E216" i="9"/>
  <c r="C84" i="9"/>
  <c r="K251" i="9"/>
  <c r="C89" i="9"/>
  <c r="O74" i="3"/>
  <c r="L127" i="9"/>
  <c r="L23" i="9"/>
  <c r="F30" i="9"/>
  <c r="E200" i="9"/>
  <c r="F255" i="9"/>
  <c r="K65" i="9"/>
  <c r="F268" i="9"/>
  <c r="H221" i="9"/>
  <c r="H66" i="9"/>
  <c r="E155" i="9"/>
  <c r="L278" i="9"/>
  <c r="N42" i="9"/>
  <c r="O162" i="9"/>
  <c r="H145" i="9"/>
  <c r="O260" i="9"/>
  <c r="H275" i="9"/>
  <c r="L166" i="9"/>
  <c r="I115" i="9"/>
  <c r="C226" i="9"/>
  <c r="F38" i="9"/>
  <c r="N99" i="9"/>
  <c r="G35" i="3"/>
  <c r="H111" i="9"/>
  <c r="O49" i="3"/>
  <c r="H150" i="9"/>
  <c r="E143" i="9"/>
  <c r="K75" i="3"/>
  <c r="I140" i="9"/>
  <c r="C114" i="9"/>
  <c r="O193" i="9"/>
  <c r="F239" i="9"/>
  <c r="O221" i="9"/>
  <c r="F49" i="9"/>
  <c r="K21" i="5"/>
  <c r="L220" i="9"/>
  <c r="N154" i="9"/>
  <c r="K256" i="9"/>
  <c r="L215" i="9"/>
  <c r="K118" i="9"/>
  <c r="F278" i="9"/>
  <c r="H279" i="9"/>
  <c r="H70" i="9"/>
  <c r="H231" i="9"/>
  <c r="F85" i="9"/>
  <c r="L155" i="9"/>
  <c r="E80" i="9"/>
  <c r="I258" i="9"/>
  <c r="O225" i="9"/>
  <c r="C113" i="9"/>
  <c r="K180" i="9"/>
  <c r="F252" i="9"/>
  <c r="F267" i="9"/>
  <c r="C233" i="9"/>
  <c r="C223" i="9"/>
  <c r="C251" i="9"/>
  <c r="I99" i="9"/>
  <c r="O34" i="3"/>
  <c r="O56" i="3"/>
  <c r="O138" i="9"/>
  <c r="L262" i="9"/>
  <c r="C238" i="9"/>
  <c r="L234" i="9"/>
  <c r="G41" i="3"/>
  <c r="K176" i="9"/>
  <c r="I204" i="9"/>
  <c r="L137" i="9"/>
  <c r="H270" i="9"/>
  <c r="C197" i="9"/>
  <c r="K23" i="3"/>
  <c r="K65" i="3"/>
  <c r="I179" i="9"/>
  <c r="O47" i="3"/>
  <c r="K225" i="9"/>
  <c r="L164" i="9"/>
  <c r="H257" i="9"/>
  <c r="C231" i="9"/>
  <c r="O44" i="3"/>
  <c r="O195" i="9"/>
  <c r="E185" i="9"/>
  <c r="N191" i="9"/>
  <c r="H223" i="9"/>
  <c r="F280" i="9"/>
  <c r="K138" i="9"/>
  <c r="N238" i="9"/>
  <c r="C252" i="9"/>
  <c r="K44" i="3"/>
  <c r="N136" i="9"/>
  <c r="O220" i="9"/>
  <c r="L79" i="9"/>
  <c r="E25" i="9"/>
  <c r="N122" i="9"/>
  <c r="L43" i="9"/>
  <c r="C128" i="9"/>
  <c r="H60" i="9"/>
  <c r="E38" i="9"/>
  <c r="K198" i="9"/>
  <c r="F50" i="9"/>
  <c r="I182" i="9"/>
  <c r="O43" i="3"/>
  <c r="N79" i="9"/>
  <c r="K125" i="9"/>
  <c r="O189" i="9"/>
  <c r="L105" i="9"/>
  <c r="I154" i="9"/>
  <c r="N107" i="9"/>
  <c r="E49" i="9"/>
  <c r="K14" i="3"/>
  <c r="N67" i="9"/>
  <c r="K46" i="3"/>
  <c r="O198" i="9"/>
  <c r="K177" i="9"/>
  <c r="C87" i="9"/>
  <c r="I126" i="9"/>
  <c r="C36" i="9"/>
  <c r="C219" i="9"/>
  <c r="K262" i="9"/>
  <c r="L231" i="9"/>
  <c r="C101" i="9"/>
  <c r="N266" i="9"/>
  <c r="F174" i="9"/>
  <c r="E236" i="9"/>
  <c r="H276" i="9"/>
  <c r="F37" i="9"/>
  <c r="C240" i="9"/>
  <c r="H185" i="9"/>
  <c r="H137" i="9"/>
  <c r="E257" i="9"/>
  <c r="F201" i="9"/>
  <c r="N46" i="9"/>
  <c r="E104" i="9"/>
  <c r="I218" i="9"/>
  <c r="K179" i="9"/>
  <c r="C234" i="9"/>
  <c r="O25" i="9"/>
  <c r="C242" i="9"/>
  <c r="E149" i="9"/>
  <c r="F33" i="9"/>
  <c r="F150" i="9"/>
  <c r="L31" i="9"/>
  <c r="O194" i="9"/>
  <c r="L158" i="9"/>
  <c r="O279" i="9"/>
  <c r="L189" i="9"/>
  <c r="K226" i="9"/>
  <c r="I100" i="9"/>
  <c r="K230" i="9"/>
  <c r="E122" i="9"/>
  <c r="O120" i="9"/>
  <c r="K67" i="3"/>
  <c r="G49" i="3"/>
  <c r="E69" i="9"/>
  <c r="H163" i="9"/>
  <c r="O179" i="9"/>
  <c r="F189" i="9"/>
  <c r="E44" i="9"/>
  <c r="L150" i="9"/>
  <c r="N183" i="9"/>
  <c r="K117" i="9"/>
  <c r="I110" i="9"/>
  <c r="C202" i="9"/>
  <c r="E84" i="9"/>
  <c r="O113" i="9"/>
  <c r="N149" i="9"/>
  <c r="N66" i="9"/>
  <c r="G39" i="3"/>
  <c r="I47" i="9"/>
  <c r="F127" i="9"/>
  <c r="K63" i="9"/>
  <c r="I149" i="9"/>
  <c r="O108" i="9"/>
  <c r="E68" i="9"/>
  <c r="C39" i="9"/>
  <c r="C271" i="9"/>
  <c r="F71" i="9"/>
  <c r="I106" i="9"/>
  <c r="K240" i="9"/>
  <c r="H37" i="9"/>
  <c r="C38" i="9"/>
  <c r="K75" i="9"/>
  <c r="L34" i="9"/>
  <c r="G57" i="3"/>
  <c r="C143" i="9"/>
  <c r="K266" i="9"/>
  <c r="K109" i="9"/>
  <c r="E123" i="9"/>
  <c r="C52" i="9"/>
  <c r="O28" i="9"/>
  <c r="O235" i="9"/>
  <c r="E239" i="9"/>
  <c r="L163" i="9"/>
  <c r="I191" i="9"/>
  <c r="I150" i="9"/>
  <c r="K82" i="9"/>
  <c r="H31" i="9"/>
  <c r="H47" i="9"/>
  <c r="N108" i="9"/>
  <c r="E121" i="9"/>
  <c r="L251" i="9"/>
  <c r="L254" i="9"/>
  <c r="E163" i="9"/>
  <c r="E22" i="9"/>
  <c r="F147" i="9"/>
  <c r="H228" i="9"/>
  <c r="C196" i="9"/>
  <c r="F272" i="9"/>
  <c r="K255" i="9"/>
  <c r="E255" i="9"/>
  <c r="L139" i="9"/>
  <c r="I148" i="9"/>
  <c r="N103" i="9"/>
  <c r="I275" i="9"/>
  <c r="I40" i="9"/>
  <c r="I217" i="9"/>
  <c r="L203" i="9"/>
  <c r="H198" i="9"/>
  <c r="K146" i="9"/>
  <c r="H230" i="9"/>
  <c r="K191" i="9"/>
  <c r="H101" i="9"/>
  <c r="F221" i="9"/>
  <c r="N190" i="9"/>
  <c r="E148" i="9"/>
  <c r="K6" i="3"/>
  <c r="K13" i="3"/>
  <c r="N254" i="9"/>
  <c r="O148" i="9"/>
  <c r="E72" i="9"/>
  <c r="C51" i="9"/>
  <c r="F164" i="9"/>
  <c r="N157" i="9"/>
  <c r="N184" i="9"/>
  <c r="E274" i="9"/>
  <c r="H79" i="9"/>
  <c r="I155" i="9"/>
  <c r="C23" i="9"/>
  <c r="N232" i="9"/>
  <c r="E39" i="9"/>
  <c r="C73" i="9"/>
  <c r="E100" i="9"/>
  <c r="N125" i="9"/>
  <c r="K47" i="9"/>
  <c r="N139" i="9"/>
  <c r="N241" i="9"/>
  <c r="O143" i="9"/>
  <c r="N127" i="9"/>
  <c r="C214" i="9"/>
  <c r="I29" i="9"/>
  <c r="L255" i="9"/>
  <c r="L41" i="9"/>
  <c r="L38" i="9"/>
  <c r="E175" i="9"/>
  <c r="N70" i="9"/>
  <c r="E204" i="9"/>
  <c r="O256" i="9"/>
  <c r="E76" i="9"/>
  <c r="C71" i="9"/>
  <c r="F41" i="9"/>
  <c r="K21" i="3"/>
  <c r="H33" i="9"/>
  <c r="L39" i="9"/>
  <c r="H265" i="9"/>
  <c r="C61" i="9"/>
  <c r="E278" i="9"/>
  <c r="I213" i="9"/>
  <c r="I267" i="9"/>
  <c r="C156" i="9"/>
  <c r="H195" i="9"/>
  <c r="K45" i="9"/>
  <c r="I174" i="9"/>
  <c r="E37" i="9"/>
  <c r="E182" i="9"/>
  <c r="K24" i="9"/>
  <c r="H197" i="9"/>
  <c r="K22" i="9"/>
  <c r="C60" i="9"/>
  <c r="C75" i="9"/>
  <c r="L104" i="9"/>
  <c r="F181" i="9"/>
  <c r="L271" i="9"/>
  <c r="O166" i="9"/>
  <c r="H273" i="9"/>
  <c r="O122" i="9"/>
  <c r="I122" i="9"/>
  <c r="C237" i="9"/>
  <c r="K17" i="5"/>
  <c r="K23" i="5"/>
  <c r="K178" i="9"/>
  <c r="N30" i="9"/>
  <c r="L63" i="9"/>
  <c r="K221" i="9"/>
  <c r="F231" i="9"/>
  <c r="C149" i="9"/>
  <c r="N110" i="9"/>
  <c r="L112" i="9"/>
  <c r="O254" i="9"/>
  <c r="H154" i="9"/>
  <c r="K160" i="9"/>
  <c r="E268" i="9"/>
  <c r="K83" i="9"/>
  <c r="C229" i="9"/>
  <c r="K7" i="3"/>
  <c r="C29" i="9"/>
  <c r="E86" i="9"/>
  <c r="O219" i="9"/>
  <c r="K66" i="3"/>
  <c r="I277" i="9"/>
  <c r="L99" i="9"/>
  <c r="O275" i="9"/>
  <c r="N236" i="9"/>
  <c r="E102" i="9"/>
  <c r="O175" i="9"/>
  <c r="K165" i="9"/>
  <c r="I48" i="9"/>
  <c r="I184" i="9"/>
  <c r="C50" i="9"/>
  <c r="G40" i="3"/>
  <c r="C190" i="9"/>
  <c r="H45" i="9"/>
  <c r="C179" i="9"/>
  <c r="O160" i="9"/>
  <c r="H35" i="9"/>
  <c r="F218" i="9"/>
  <c r="F240" i="9"/>
  <c r="L185" i="9"/>
  <c r="K72" i="9"/>
  <c r="K275" i="9"/>
  <c r="E225" i="9"/>
  <c r="K9" i="3"/>
  <c r="I235" i="9"/>
  <c r="N164" i="9"/>
  <c r="H277" i="9"/>
  <c r="C47" i="9"/>
  <c r="L122" i="9"/>
  <c r="K137" i="9"/>
  <c r="H114" i="9"/>
  <c r="C136" i="9"/>
  <c r="H201" i="9"/>
  <c r="E85" i="9"/>
  <c r="E116" i="9"/>
  <c r="I117" i="9"/>
  <c r="K148" i="9"/>
  <c r="I273" i="9"/>
  <c r="K231" i="9"/>
  <c r="L117" i="9"/>
  <c r="O48" i="3"/>
  <c r="I28" i="9"/>
  <c r="H235" i="9"/>
  <c r="I77" i="9"/>
  <c r="O174" i="9"/>
  <c r="E250" i="9"/>
  <c r="K51" i="9"/>
  <c r="E264" i="9"/>
  <c r="N120" i="9"/>
  <c r="C121" i="9"/>
  <c r="G59" i="3"/>
  <c r="C150" i="9"/>
  <c r="K182" i="9"/>
  <c r="H186" i="9"/>
  <c r="L123" i="9"/>
  <c r="E162" i="9"/>
  <c r="O202" i="9"/>
  <c r="O140" i="9"/>
  <c r="E183" i="9"/>
  <c r="N77" i="9"/>
  <c r="O65" i="3"/>
  <c r="F104" i="9"/>
  <c r="K100" i="9"/>
  <c r="L36" i="9"/>
  <c r="L267" i="9"/>
  <c r="O40" i="3"/>
  <c r="O139" i="9"/>
  <c r="K212" i="9"/>
  <c r="O232" i="9"/>
  <c r="K237" i="9"/>
  <c r="L184" i="9"/>
  <c r="I108" i="9"/>
  <c r="N182" i="9"/>
  <c r="K124" i="9"/>
  <c r="I153" i="9"/>
  <c r="O86" i="9"/>
  <c r="F266" i="9"/>
  <c r="E46" i="9"/>
  <c r="O158" i="9"/>
  <c r="N28" i="9"/>
  <c r="F73" i="9"/>
  <c r="O227" i="9"/>
  <c r="C268" i="9"/>
  <c r="O229" i="9"/>
  <c r="F111" i="9"/>
  <c r="H194" i="9"/>
  <c r="E165" i="9"/>
  <c r="K166" i="9"/>
  <c r="H181" i="9"/>
  <c r="H75" i="9"/>
  <c r="F145" i="9"/>
  <c r="O218" i="9"/>
  <c r="H81" i="9"/>
  <c r="L120" i="9"/>
  <c r="I193" i="9"/>
  <c r="I228" i="9"/>
  <c r="L235" i="9"/>
  <c r="I64" i="9"/>
  <c r="K276" i="9"/>
  <c r="C273" i="9"/>
  <c r="O192" i="9"/>
  <c r="E266" i="9"/>
  <c r="O110" i="9"/>
  <c r="O77" i="9"/>
  <c r="F194" i="9"/>
  <c r="E240" i="9"/>
  <c r="H100" i="9"/>
  <c r="E138" i="9"/>
  <c r="L225" i="9"/>
  <c r="C191" i="9"/>
  <c r="L265" i="9"/>
  <c r="N34" i="9"/>
  <c r="O109" i="9"/>
  <c r="C203" i="9"/>
  <c r="I262" i="9"/>
  <c r="H82" i="9"/>
  <c r="I82" i="9"/>
  <c r="C215" i="9"/>
  <c r="K25" i="5"/>
  <c r="L103" i="9"/>
  <c r="G68" i="3"/>
  <c r="F253" i="9"/>
  <c r="L275" i="9"/>
  <c r="G43" i="3"/>
  <c r="F271" i="9"/>
  <c r="C69" i="9"/>
  <c r="L221" i="9"/>
  <c r="C254" i="9"/>
  <c r="O72" i="9"/>
  <c r="F123" i="9"/>
  <c r="F120" i="9"/>
  <c r="H218" i="9"/>
  <c r="H175" i="9"/>
  <c r="O258" i="9"/>
  <c r="F212" i="9"/>
  <c r="O270" i="9"/>
  <c r="C200" i="9"/>
  <c r="I22" i="9"/>
  <c r="O186" i="9"/>
  <c r="N146" i="9"/>
  <c r="L280" i="9"/>
  <c r="I33" i="9"/>
  <c r="F215" i="9"/>
  <c r="C186" i="9"/>
  <c r="L35" i="9"/>
  <c r="O81" i="9"/>
  <c r="C266" i="9"/>
  <c r="N102" i="9"/>
  <c r="L233" i="9"/>
  <c r="O111" i="9"/>
  <c r="H34" i="9"/>
  <c r="K271" i="9"/>
  <c r="L29" i="9"/>
  <c r="N265" i="9"/>
  <c r="I232" i="9"/>
  <c r="N194" i="9"/>
  <c r="K72" i="3"/>
  <c r="I52" i="9"/>
  <c r="K98" i="9"/>
  <c r="N112" i="9"/>
  <c r="F200" i="9"/>
  <c r="O26" i="9"/>
  <c r="C262" i="9"/>
  <c r="E220" i="9"/>
  <c r="H162" i="9"/>
  <c r="I43" i="9"/>
  <c r="H264" i="9"/>
  <c r="C195" i="9"/>
  <c r="C140" i="9"/>
  <c r="H179" i="9"/>
  <c r="O31" i="3"/>
  <c r="C63" i="9"/>
  <c r="H253" i="9"/>
  <c r="O145" i="9"/>
  <c r="H166" i="9"/>
  <c r="O188" i="9"/>
  <c r="E231" i="9"/>
  <c r="G58" i="3"/>
  <c r="C82" i="9"/>
  <c r="L89" i="9"/>
  <c r="K259" i="9"/>
  <c r="H72" i="9"/>
  <c r="E150" i="9"/>
  <c r="H144" i="9"/>
  <c r="L80" i="9"/>
  <c r="O199" i="9"/>
  <c r="N198" i="9"/>
  <c r="N165" i="9"/>
  <c r="N278" i="9"/>
  <c r="L143" i="9"/>
  <c r="F188" i="9"/>
  <c r="L226" i="9"/>
  <c r="H141" i="9"/>
  <c r="K272" i="9"/>
  <c r="I90" i="9"/>
  <c r="E242" i="9"/>
  <c r="L32" i="9"/>
  <c r="O44" i="9"/>
  <c r="C42" i="9"/>
  <c r="O67" i="3"/>
  <c r="E119" i="9"/>
  <c r="O154" i="9"/>
  <c r="I63" i="9"/>
  <c r="O59" i="3"/>
  <c r="E227" i="9"/>
  <c r="E48" i="9"/>
  <c r="O182" i="9"/>
  <c r="O62" i="3"/>
  <c r="O213" i="9"/>
  <c r="F106" i="9"/>
  <c r="N174" i="9"/>
  <c r="F62" i="9"/>
  <c r="I74" i="9"/>
  <c r="N90" i="9"/>
  <c r="K7" i="5"/>
  <c r="C159" i="9"/>
  <c r="H29" i="9"/>
  <c r="L152" i="9"/>
  <c r="H158" i="9"/>
  <c r="I39" i="9"/>
  <c r="O32" i="9"/>
  <c r="K86" i="9"/>
  <c r="H202" i="9"/>
  <c r="K49" i="3"/>
  <c r="G38" i="3"/>
  <c r="O127" i="9"/>
  <c r="H241" i="9"/>
  <c r="E228" i="9"/>
  <c r="H102" i="9"/>
  <c r="O36" i="3"/>
  <c r="K218" i="9"/>
  <c r="N270" i="9"/>
  <c r="E194" i="9"/>
  <c r="E90" i="9"/>
  <c r="H274" i="9"/>
  <c r="F225" i="9"/>
  <c r="G73" i="3"/>
  <c r="O60" i="9"/>
  <c r="N274" i="9"/>
  <c r="O88" i="9"/>
  <c r="K157" i="9"/>
  <c r="O176" i="9"/>
  <c r="F204" i="9"/>
  <c r="O263" i="9"/>
  <c r="K216" i="9"/>
  <c r="K264" i="9"/>
  <c r="C103" i="9"/>
  <c r="F163" i="9"/>
  <c r="H182" i="9"/>
  <c r="K62" i="3"/>
  <c r="H204" i="9"/>
  <c r="F156" i="9"/>
  <c r="O39" i="3"/>
  <c r="H214" i="9"/>
  <c r="H68" i="9"/>
  <c r="L46" i="9"/>
  <c r="E201" i="9"/>
  <c r="L174" i="9"/>
  <c r="O137" i="9"/>
  <c r="L259" i="9"/>
  <c r="L191" i="9"/>
  <c r="I26" i="9"/>
  <c r="E111" i="9"/>
  <c r="O223" i="9"/>
  <c r="C182" i="9"/>
  <c r="O42" i="3"/>
  <c r="G44" i="3"/>
  <c r="N72" i="9"/>
  <c r="K52" i="9"/>
  <c r="K38" i="3"/>
  <c r="E151" i="9"/>
  <c r="E120" i="9"/>
  <c r="N228" i="9"/>
  <c r="L237" i="9"/>
  <c r="C222" i="9"/>
  <c r="N121" i="9"/>
  <c r="L90" i="9"/>
  <c r="F98" i="9"/>
  <c r="F81" i="9"/>
  <c r="N163" i="9"/>
  <c r="K263" i="9"/>
  <c r="O67" i="9"/>
  <c r="E118" i="9"/>
  <c r="L279" i="9"/>
  <c r="C46" i="9"/>
  <c r="L256" i="9"/>
  <c r="F74" i="9"/>
  <c r="H259" i="9"/>
  <c r="F196" i="9"/>
  <c r="F183" i="9"/>
  <c r="K29" i="9"/>
  <c r="C255" i="9"/>
  <c r="L230" i="9"/>
  <c r="N203" i="9"/>
  <c r="E258" i="9"/>
  <c r="O161" i="9"/>
  <c r="E82" i="9"/>
  <c r="L196" i="9"/>
  <c r="H122" i="9"/>
  <c r="I120" i="9"/>
  <c r="O190" i="9"/>
  <c r="H52" i="9"/>
  <c r="N116" i="9"/>
  <c r="I269" i="9"/>
  <c r="H250" i="9"/>
  <c r="C110" i="9"/>
  <c r="E272" i="9"/>
  <c r="K33" i="3"/>
  <c r="C28" i="9"/>
  <c r="O52" i="9"/>
  <c r="H104" i="9"/>
  <c r="F186" i="9"/>
  <c r="L160" i="9"/>
  <c r="F86" i="9"/>
  <c r="E195" i="9"/>
  <c r="E78" i="9"/>
  <c r="N219" i="9"/>
  <c r="C66" i="9"/>
  <c r="C163" i="9"/>
  <c r="I147" i="9"/>
  <c r="G50" i="3"/>
  <c r="I161" i="9"/>
  <c r="N137" i="9"/>
  <c r="N251" i="9"/>
  <c r="O64" i="9"/>
  <c r="C26" i="9"/>
  <c r="O217" i="9"/>
  <c r="F177" i="9"/>
  <c r="I230" i="9"/>
  <c r="O70" i="9"/>
  <c r="O37" i="3"/>
  <c r="H178" i="9"/>
  <c r="C189" i="9"/>
  <c r="I192" i="9"/>
  <c r="E213" i="9"/>
  <c r="L82" i="9"/>
  <c r="O165" i="9"/>
  <c r="F43" i="9"/>
  <c r="C212" i="9"/>
  <c r="F187" i="9"/>
  <c r="C127" i="9"/>
  <c r="L213" i="9"/>
  <c r="G63" i="3"/>
  <c r="K19" i="3"/>
  <c r="F159" i="9"/>
  <c r="C142" i="9"/>
  <c r="L144" i="9"/>
  <c r="N22" i="9"/>
  <c r="E184" i="9"/>
  <c r="O38" i="9"/>
  <c r="E160" i="9"/>
  <c r="N253" i="9"/>
  <c r="N217" i="9"/>
  <c r="G37" i="3"/>
  <c r="E74" i="9"/>
  <c r="C122" i="9"/>
  <c r="O181" i="9"/>
  <c r="C118" i="9"/>
  <c r="I119" i="9"/>
  <c r="O51" i="9"/>
  <c r="H27" i="9"/>
  <c r="H200" i="9"/>
  <c r="F154" i="9"/>
  <c r="I138" i="9"/>
  <c r="K151" i="9"/>
  <c r="I104" i="9"/>
  <c r="O61" i="9"/>
  <c r="I144" i="9"/>
  <c r="I226" i="9"/>
  <c r="K186" i="9"/>
  <c r="O89" i="9"/>
  <c r="O184" i="9"/>
  <c r="F235" i="9"/>
  <c r="O136" i="9"/>
  <c r="E234" i="9"/>
  <c r="C108" i="9"/>
  <c r="C49" i="9"/>
  <c r="H107" i="9"/>
  <c r="I37" i="9"/>
  <c r="C153" i="9"/>
  <c r="L115" i="9"/>
  <c r="N48" i="9"/>
  <c r="I202" i="9"/>
  <c r="H115" i="9"/>
  <c r="N105" i="9"/>
  <c r="K267" i="9"/>
  <c r="C90" i="9"/>
  <c r="E70" i="9"/>
  <c r="N200" i="9"/>
  <c r="K36" i="9"/>
  <c r="I261" i="9"/>
  <c r="I185" i="9"/>
  <c r="E64" i="9"/>
  <c r="I224" i="9"/>
  <c r="K37" i="9"/>
  <c r="E145" i="9"/>
  <c r="O212" i="9"/>
  <c r="I75" i="9"/>
  <c r="E224" i="9"/>
  <c r="E60" i="9"/>
  <c r="I84" i="9"/>
  <c r="L74" i="9"/>
  <c r="K66" i="9"/>
  <c r="N235" i="9"/>
  <c r="E127" i="9"/>
  <c r="E35" i="9"/>
  <c r="H146" i="9"/>
  <c r="F119" i="9"/>
  <c r="E265" i="9"/>
  <c r="O82" i="9"/>
  <c r="K33" i="9"/>
  <c r="H43" i="9"/>
  <c r="N49" i="9"/>
  <c r="O251" i="9"/>
  <c r="H69" i="9"/>
  <c r="L188" i="9"/>
  <c r="C241" i="9"/>
  <c r="I111" i="9"/>
  <c r="N271" i="9"/>
  <c r="H251" i="9"/>
  <c r="C258" i="9"/>
  <c r="L204" i="9"/>
  <c r="N213" i="9"/>
  <c r="L161" i="9"/>
  <c r="N152" i="9"/>
  <c r="K27" i="9"/>
  <c r="C239" i="9"/>
  <c r="N86" i="9"/>
  <c r="F36" i="9"/>
  <c r="L28" i="9"/>
  <c r="I196" i="9"/>
  <c r="F143" i="9"/>
  <c r="K250" i="9"/>
  <c r="H143" i="9"/>
  <c r="N160" i="9"/>
  <c r="K47" i="3"/>
  <c r="E146" i="9"/>
  <c r="I195" i="9"/>
  <c r="C41" i="9"/>
  <c r="N76" i="9"/>
  <c r="H153" i="9"/>
  <c r="F39" i="9"/>
  <c r="O240" i="9"/>
  <c r="C104" i="9"/>
  <c r="K164" i="9"/>
  <c r="E267" i="9"/>
  <c r="L182" i="9"/>
  <c r="E128" i="9"/>
  <c r="E105" i="9"/>
  <c r="H110" i="9"/>
  <c r="C80" i="9"/>
  <c r="O259" i="9"/>
  <c r="O278" i="9"/>
  <c r="O71" i="9"/>
  <c r="E136" i="9"/>
  <c r="N223" i="9"/>
  <c r="O68" i="3"/>
  <c r="F128" i="9"/>
  <c r="K64" i="3"/>
  <c r="E203" i="9"/>
  <c r="E113" i="9"/>
  <c r="E276" i="9"/>
  <c r="F137" i="9"/>
  <c r="O180" i="9"/>
  <c r="O100" i="9"/>
  <c r="L25" i="9"/>
  <c r="I216" i="9"/>
  <c r="O233" i="9"/>
  <c r="K194" i="9"/>
  <c r="E273" i="9"/>
  <c r="L258" i="9"/>
  <c r="N193" i="9"/>
  <c r="C274" i="9"/>
  <c r="K104" i="9"/>
  <c r="N143" i="9"/>
  <c r="L217" i="9"/>
  <c r="O146" i="9"/>
  <c r="F64" i="9"/>
  <c r="E81" i="9"/>
  <c r="N43" i="9"/>
  <c r="N201" i="9"/>
  <c r="N61" i="9"/>
  <c r="L68" i="9"/>
  <c r="H165" i="9"/>
  <c r="I198" i="9"/>
  <c r="N259" i="9"/>
  <c r="K227" i="9"/>
  <c r="O22" i="9"/>
  <c r="I105" i="9"/>
  <c r="O23" i="9"/>
  <c r="C267" i="9"/>
  <c r="N37" i="9"/>
  <c r="F152" i="9"/>
  <c r="O163" i="9"/>
  <c r="F66" i="9"/>
  <c r="O155" i="9"/>
  <c r="C35" i="9"/>
  <c r="L86" i="9"/>
  <c r="N29" i="9"/>
  <c r="N250" i="9"/>
  <c r="H174" i="9"/>
  <c r="I67" i="9"/>
  <c r="E99" i="9"/>
  <c r="N109" i="9"/>
  <c r="O141" i="9"/>
  <c r="K17" i="3"/>
  <c r="C224" i="9"/>
  <c r="F223" i="9"/>
  <c r="I165" i="9"/>
  <c r="L200" i="9"/>
  <c r="N159" i="9"/>
  <c r="O33" i="9"/>
  <c r="F82" i="9"/>
  <c r="N263" i="9"/>
  <c r="E43" i="9"/>
  <c r="I25" i="9"/>
  <c r="E193" i="9"/>
  <c r="I78" i="9"/>
  <c r="N83" i="9"/>
  <c r="I201" i="9"/>
  <c r="K217" i="9"/>
  <c r="F122" i="9"/>
  <c r="I183" i="9"/>
  <c r="O35" i="3"/>
  <c r="N24" i="9"/>
  <c r="N279" i="9"/>
  <c r="F140" i="9"/>
  <c r="F77" i="9"/>
  <c r="F141" i="9"/>
  <c r="L40" i="9"/>
  <c r="G71" i="3"/>
  <c r="K40" i="9"/>
  <c r="K145" i="9"/>
  <c r="E126" i="9"/>
  <c r="I187" i="9"/>
  <c r="N195" i="9"/>
  <c r="H164" i="9"/>
  <c r="C165" i="9"/>
  <c r="I220" i="9"/>
  <c r="L78" i="9"/>
  <c r="L52" i="9"/>
  <c r="O36" i="9"/>
  <c r="K35" i="3"/>
  <c r="E214" i="9"/>
  <c r="F102" i="9"/>
  <c r="L35" i="3" l="1"/>
  <c r="N35" i="3"/>
  <c r="M35" i="3"/>
  <c r="D165" i="9"/>
  <c r="M165" i="9"/>
  <c r="J165" i="9"/>
  <c r="G165" i="9"/>
  <c r="J71" i="3"/>
  <c r="I71" i="3"/>
  <c r="H71" i="3"/>
  <c r="R35" i="3"/>
  <c r="Q35" i="3"/>
  <c r="P35" i="3"/>
  <c r="D224" i="9"/>
  <c r="J224" i="9"/>
  <c r="G224" i="9"/>
  <c r="M224" i="9"/>
  <c r="N17" i="3"/>
  <c r="M17" i="3"/>
  <c r="L17" i="3"/>
  <c r="J35" i="9"/>
  <c r="D35" i="9"/>
  <c r="G35" i="9"/>
  <c r="M35" i="9"/>
  <c r="D267" i="9"/>
  <c r="J267" i="9"/>
  <c r="M267" i="9"/>
  <c r="G267" i="9"/>
  <c r="O54" i="9"/>
  <c r="N54" i="9" s="1"/>
  <c r="M16" i="9" s="1"/>
  <c r="M274" i="9"/>
  <c r="J274" i="9"/>
  <c r="D274" i="9"/>
  <c r="G274" i="9"/>
  <c r="M64" i="3"/>
  <c r="N64" i="3"/>
  <c r="L64" i="3"/>
  <c r="R68" i="3"/>
  <c r="Q68" i="3"/>
  <c r="P68" i="3"/>
  <c r="J80" i="9"/>
  <c r="M80" i="9"/>
  <c r="G80" i="9"/>
  <c r="D80" i="9"/>
  <c r="D104" i="9"/>
  <c r="G104" i="9"/>
  <c r="J104" i="9"/>
  <c r="M104" i="9"/>
  <c r="G41" i="9"/>
  <c r="J41" i="9"/>
  <c r="M41" i="9"/>
  <c r="D41" i="9"/>
  <c r="L47" i="3"/>
  <c r="M47" i="3"/>
  <c r="N47" i="3"/>
  <c r="G239" i="9"/>
  <c r="M239" i="9"/>
  <c r="J239" i="9"/>
  <c r="D239" i="9"/>
  <c r="J258" i="9"/>
  <c r="D258" i="9"/>
  <c r="M258" i="9"/>
  <c r="G258" i="9"/>
  <c r="D241" i="9"/>
  <c r="G241" i="9"/>
  <c r="M241" i="9"/>
  <c r="J241" i="9"/>
  <c r="O244" i="9"/>
  <c r="N244" i="9" s="1"/>
  <c r="M10" i="9" s="1"/>
  <c r="D90" i="9"/>
  <c r="G90" i="9"/>
  <c r="J90" i="9"/>
  <c r="M90" i="9"/>
  <c r="J153" i="9"/>
  <c r="G153" i="9"/>
  <c r="D153" i="9"/>
  <c r="M153" i="9"/>
  <c r="J49" i="9"/>
  <c r="M49" i="9"/>
  <c r="D49" i="9"/>
  <c r="G49" i="9"/>
  <c r="D108" i="9"/>
  <c r="G108" i="9"/>
  <c r="M108" i="9"/>
  <c r="J108" i="9"/>
  <c r="O168" i="9"/>
  <c r="N168" i="9" s="1"/>
  <c r="M12" i="9" s="1"/>
  <c r="J118" i="9"/>
  <c r="G118" i="9"/>
  <c r="M118" i="9"/>
  <c r="D118" i="9"/>
  <c r="D122" i="9"/>
  <c r="J122" i="9"/>
  <c r="G122" i="9"/>
  <c r="M122" i="9"/>
  <c r="J37" i="3"/>
  <c r="I37" i="3"/>
  <c r="H37" i="3"/>
  <c r="J142" i="9"/>
  <c r="M142" i="9"/>
  <c r="D142" i="9"/>
  <c r="G142" i="9"/>
  <c r="M19" i="3"/>
  <c r="L19" i="3"/>
  <c r="N19" i="3"/>
  <c r="H63" i="3"/>
  <c r="J63" i="3"/>
  <c r="I63" i="3"/>
  <c r="J127" i="9"/>
  <c r="M127" i="9"/>
  <c r="D127" i="9"/>
  <c r="G127" i="9"/>
  <c r="G212" i="9"/>
  <c r="J212" i="9"/>
  <c r="C244" i="9"/>
  <c r="D212" i="9"/>
  <c r="M212" i="9"/>
  <c r="D189" i="9"/>
  <c r="G189" i="9"/>
  <c r="M189" i="9"/>
  <c r="J189" i="9"/>
  <c r="Q37" i="3"/>
  <c r="P37" i="3"/>
  <c r="R37" i="3"/>
  <c r="M26" i="9"/>
  <c r="D26" i="9"/>
  <c r="J26" i="9"/>
  <c r="G26" i="9"/>
  <c r="I50" i="3"/>
  <c r="J50" i="3"/>
  <c r="H50" i="3"/>
  <c r="G163" i="9"/>
  <c r="M163" i="9"/>
  <c r="D163" i="9"/>
  <c r="J163" i="9"/>
  <c r="J66" i="9"/>
  <c r="D66" i="9"/>
  <c r="G66" i="9"/>
  <c r="M66" i="9"/>
  <c r="G28" i="9"/>
  <c r="J28" i="9"/>
  <c r="D28" i="9"/>
  <c r="M28" i="9"/>
  <c r="L33" i="3"/>
  <c r="M33" i="3"/>
  <c r="N33" i="3"/>
  <c r="G110" i="9"/>
  <c r="D110" i="9"/>
  <c r="J110" i="9"/>
  <c r="M110" i="9"/>
  <c r="G255" i="9"/>
  <c r="D255" i="9"/>
  <c r="M255" i="9"/>
  <c r="J255" i="9"/>
  <c r="D46" i="9"/>
  <c r="M46" i="9"/>
  <c r="J46" i="9"/>
  <c r="G46" i="9"/>
  <c r="F130" i="9"/>
  <c r="E130" i="9" s="1"/>
  <c r="D6" i="9" s="1"/>
  <c r="M222" i="9"/>
  <c r="D222" i="9"/>
  <c r="G222" i="9"/>
  <c r="J222" i="9"/>
  <c r="M38" i="3"/>
  <c r="N38" i="3"/>
  <c r="L38" i="3"/>
  <c r="H44" i="3"/>
  <c r="J44" i="3"/>
  <c r="I44" i="3"/>
  <c r="P42" i="3"/>
  <c r="R42" i="3"/>
  <c r="Q42" i="3"/>
  <c r="G182" i="9"/>
  <c r="M182" i="9"/>
  <c r="J182" i="9"/>
  <c r="D182" i="9"/>
  <c r="L206" i="9"/>
  <c r="K206" i="9" s="1"/>
  <c r="J8" i="9" s="1"/>
  <c r="P39" i="3"/>
  <c r="Q39" i="3"/>
  <c r="R39" i="3"/>
  <c r="N62" i="3"/>
  <c r="L62" i="3"/>
  <c r="M62" i="3"/>
  <c r="M103" i="9"/>
  <c r="G103" i="9"/>
  <c r="D103" i="9"/>
  <c r="J103" i="9"/>
  <c r="O92" i="9"/>
  <c r="N92" i="9" s="1"/>
  <c r="M4" i="9" s="1"/>
  <c r="H73" i="3"/>
  <c r="I73" i="3"/>
  <c r="J73" i="3"/>
  <c r="P36" i="3"/>
  <c r="R36" i="3"/>
  <c r="Q36" i="3"/>
  <c r="H38" i="3"/>
  <c r="J38" i="3"/>
  <c r="I38" i="3"/>
  <c r="N49" i="3"/>
  <c r="L49" i="3"/>
  <c r="M49" i="3"/>
  <c r="D159" i="9"/>
  <c r="J159" i="9"/>
  <c r="M159" i="9"/>
  <c r="G159" i="9"/>
  <c r="M7" i="5"/>
  <c r="L7" i="5"/>
  <c r="N7" i="5"/>
  <c r="P62" i="3"/>
  <c r="Q62" i="3"/>
  <c r="R62" i="3"/>
  <c r="R59" i="3"/>
  <c r="P59" i="3"/>
  <c r="Q59" i="3"/>
  <c r="P67" i="3"/>
  <c r="R67" i="3"/>
  <c r="Q67" i="3"/>
  <c r="J42" i="9"/>
  <c r="G42" i="9"/>
  <c r="M42" i="9"/>
  <c r="D42" i="9"/>
  <c r="M82" i="9"/>
  <c r="D82" i="9"/>
  <c r="G82" i="9"/>
  <c r="J82" i="9"/>
  <c r="I58" i="3"/>
  <c r="J58" i="3"/>
  <c r="H58" i="3"/>
  <c r="G63" i="9"/>
  <c r="D63" i="9"/>
  <c r="J63" i="9"/>
  <c r="M63" i="9"/>
  <c r="P31" i="3"/>
  <c r="Q31" i="3"/>
  <c r="R31" i="3"/>
  <c r="J140" i="9"/>
  <c r="D140" i="9"/>
  <c r="M140" i="9"/>
  <c r="G140" i="9"/>
  <c r="G195" i="9"/>
  <c r="M195" i="9"/>
  <c r="J195" i="9"/>
  <c r="D195" i="9"/>
  <c r="M262" i="9"/>
  <c r="G262" i="9"/>
  <c r="J262" i="9"/>
  <c r="D262" i="9"/>
  <c r="M72" i="3"/>
  <c r="N72" i="3"/>
  <c r="L72" i="3"/>
  <c r="G266" i="9"/>
  <c r="M266" i="9"/>
  <c r="D266" i="9"/>
  <c r="J266" i="9"/>
  <c r="D186" i="9"/>
  <c r="M186" i="9"/>
  <c r="J186" i="9"/>
  <c r="G186" i="9"/>
  <c r="I54" i="9"/>
  <c r="H54" i="9" s="1"/>
  <c r="G16" i="9" s="1"/>
  <c r="M200" i="9"/>
  <c r="G200" i="9"/>
  <c r="J200" i="9"/>
  <c r="D200" i="9"/>
  <c r="F244" i="9"/>
  <c r="E244" i="9" s="1"/>
  <c r="D10" i="9" s="1"/>
  <c r="J254" i="9"/>
  <c r="G254" i="9"/>
  <c r="D254" i="9"/>
  <c r="M254" i="9"/>
  <c r="D69" i="9"/>
  <c r="M69" i="9"/>
  <c r="G69" i="9"/>
  <c r="J69" i="9"/>
  <c r="J43" i="3"/>
  <c r="H43" i="3"/>
  <c r="I43" i="3"/>
  <c r="I68" i="3"/>
  <c r="H68" i="3"/>
  <c r="J68" i="3"/>
  <c r="L25" i="5"/>
  <c r="M25" i="5"/>
  <c r="N25" i="5"/>
  <c r="G215" i="9"/>
  <c r="M215" i="9"/>
  <c r="D215" i="9"/>
  <c r="J215" i="9"/>
  <c r="J203" i="9"/>
  <c r="M203" i="9"/>
  <c r="D203" i="9"/>
  <c r="G203" i="9"/>
  <c r="M191" i="9"/>
  <c r="G191" i="9"/>
  <c r="J191" i="9"/>
  <c r="D191" i="9"/>
  <c r="D273" i="9"/>
  <c r="G273" i="9"/>
  <c r="J273" i="9"/>
  <c r="M273" i="9"/>
  <c r="J268" i="9"/>
  <c r="D268" i="9"/>
  <c r="M268" i="9"/>
  <c r="G268" i="9"/>
  <c r="R40" i="3"/>
  <c r="Q40" i="3"/>
  <c r="P40" i="3"/>
  <c r="Q65" i="3"/>
  <c r="R65" i="3"/>
  <c r="P65" i="3"/>
  <c r="D150" i="9"/>
  <c r="M150" i="9"/>
  <c r="G150" i="9"/>
  <c r="J150" i="9"/>
  <c r="H59" i="3"/>
  <c r="J59" i="3"/>
  <c r="I59" i="3"/>
  <c r="J121" i="9"/>
  <c r="M121" i="9"/>
  <c r="G121" i="9"/>
  <c r="D121" i="9"/>
  <c r="O206" i="9"/>
  <c r="N206" i="9" s="1"/>
  <c r="M8" i="9" s="1"/>
  <c r="P48" i="3"/>
  <c r="R48" i="3"/>
  <c r="Q48" i="3"/>
  <c r="J136" i="9"/>
  <c r="C168" i="9"/>
  <c r="M136" i="9"/>
  <c r="G136" i="9"/>
  <c r="D136" i="9"/>
  <c r="D47" i="9"/>
  <c r="M47" i="9"/>
  <c r="J47" i="9"/>
  <c r="G47" i="9"/>
  <c r="L9" i="3"/>
  <c r="M9" i="3"/>
  <c r="N9" i="3"/>
  <c r="J179" i="9"/>
  <c r="G179" i="9"/>
  <c r="M179" i="9"/>
  <c r="D179" i="9"/>
  <c r="G190" i="9"/>
  <c r="D190" i="9"/>
  <c r="J190" i="9"/>
  <c r="M190" i="9"/>
  <c r="J40" i="3"/>
  <c r="I40" i="3"/>
  <c r="H40" i="3"/>
  <c r="J50" i="9"/>
  <c r="D50" i="9"/>
  <c r="M50" i="9"/>
  <c r="G50" i="9"/>
  <c r="M66" i="3"/>
  <c r="N66" i="3"/>
  <c r="L66" i="3"/>
  <c r="M29" i="9"/>
  <c r="D29" i="9"/>
  <c r="J29" i="9"/>
  <c r="G29" i="9"/>
  <c r="M7" i="3"/>
  <c r="N7" i="3"/>
  <c r="L7" i="3"/>
  <c r="M229" i="9"/>
  <c r="D229" i="9"/>
  <c r="J229" i="9"/>
  <c r="G229" i="9"/>
  <c r="D149" i="9"/>
  <c r="J149" i="9"/>
  <c r="M149" i="9"/>
  <c r="G149" i="9"/>
  <c r="L23" i="5"/>
  <c r="M23" i="5"/>
  <c r="N23" i="5"/>
  <c r="L17" i="5"/>
  <c r="M17" i="5"/>
  <c r="N17" i="5"/>
  <c r="J237" i="9"/>
  <c r="D237" i="9"/>
  <c r="M237" i="9"/>
  <c r="G237" i="9"/>
  <c r="J75" i="9"/>
  <c r="D75" i="9"/>
  <c r="M75" i="9"/>
  <c r="G75" i="9"/>
  <c r="M60" i="9"/>
  <c r="D60" i="9"/>
  <c r="C92" i="9"/>
  <c r="G60" i="9"/>
  <c r="J60" i="9"/>
  <c r="I206" i="9"/>
  <c r="H206" i="9" s="1"/>
  <c r="G8" i="9" s="1"/>
  <c r="D156" i="9"/>
  <c r="J156" i="9"/>
  <c r="M156" i="9"/>
  <c r="G156" i="9"/>
  <c r="G61" i="9"/>
  <c r="M61" i="9"/>
  <c r="D61" i="9"/>
  <c r="J61" i="9"/>
  <c r="N21" i="3"/>
  <c r="M21" i="3"/>
  <c r="L21" i="3"/>
  <c r="G71" i="9"/>
  <c r="J71" i="9"/>
  <c r="D71" i="9"/>
  <c r="M71" i="9"/>
  <c r="D214" i="9"/>
  <c r="G214" i="9"/>
  <c r="M214" i="9"/>
  <c r="J214" i="9"/>
  <c r="G73" i="9"/>
  <c r="M73" i="9"/>
  <c r="J73" i="9"/>
  <c r="D73" i="9"/>
  <c r="D23" i="9"/>
  <c r="G23" i="9"/>
  <c r="J23" i="9"/>
  <c r="M23" i="9"/>
  <c r="G51" i="9"/>
  <c r="J51" i="9"/>
  <c r="M51" i="9"/>
  <c r="D51" i="9"/>
  <c r="L13" i="3"/>
  <c r="N13" i="3"/>
  <c r="M13" i="3"/>
  <c r="L6" i="3"/>
  <c r="M6" i="3"/>
  <c r="N6" i="3"/>
  <c r="J196" i="9"/>
  <c r="D196" i="9"/>
  <c r="G196" i="9"/>
  <c r="M196" i="9"/>
  <c r="D52" i="9"/>
  <c r="J52" i="9"/>
  <c r="M52" i="9"/>
  <c r="G52" i="9"/>
  <c r="G143" i="9"/>
  <c r="J143" i="9"/>
  <c r="M143" i="9"/>
  <c r="D143" i="9"/>
  <c r="H57" i="3"/>
  <c r="J57" i="3"/>
  <c r="I57" i="3"/>
  <c r="D38" i="9"/>
  <c r="M38" i="9"/>
  <c r="J38" i="9"/>
  <c r="G38" i="9"/>
  <c r="J271" i="9"/>
  <c r="M271" i="9"/>
  <c r="D271" i="9"/>
  <c r="G271" i="9"/>
  <c r="D39" i="9"/>
  <c r="J39" i="9"/>
  <c r="G39" i="9"/>
  <c r="M39" i="9"/>
  <c r="J39" i="3"/>
  <c r="I39" i="3"/>
  <c r="H39" i="3"/>
  <c r="M202" i="9"/>
  <c r="G202" i="9"/>
  <c r="D202" i="9"/>
  <c r="J202" i="9"/>
  <c r="I49" i="3"/>
  <c r="J49" i="3"/>
  <c r="H49" i="3"/>
  <c r="L67" i="3"/>
  <c r="N67" i="3"/>
  <c r="M67" i="3"/>
  <c r="G242" i="9"/>
  <c r="J242" i="9"/>
  <c r="M242" i="9"/>
  <c r="D242" i="9"/>
  <c r="J234" i="9"/>
  <c r="M234" i="9"/>
  <c r="D234" i="9"/>
  <c r="G234" i="9"/>
  <c r="G240" i="9"/>
  <c r="M240" i="9"/>
  <c r="D240" i="9"/>
  <c r="J240" i="9"/>
  <c r="F206" i="9"/>
  <c r="E206" i="9" s="1"/>
  <c r="D8" i="9" s="1"/>
  <c r="M101" i="9"/>
  <c r="D101" i="9"/>
  <c r="G101" i="9"/>
  <c r="J101" i="9"/>
  <c r="D219" i="9"/>
  <c r="M219" i="9"/>
  <c r="G219" i="9"/>
  <c r="J219" i="9"/>
  <c r="D36" i="9"/>
  <c r="J36" i="9"/>
  <c r="M36" i="9"/>
  <c r="G36" i="9"/>
  <c r="G87" i="9"/>
  <c r="J87" i="9"/>
  <c r="M87" i="9"/>
  <c r="D87" i="9"/>
  <c r="M46" i="3"/>
  <c r="N46" i="3"/>
  <c r="L46" i="3"/>
  <c r="M14" i="3"/>
  <c r="N14" i="3"/>
  <c r="L14" i="3"/>
  <c r="Q43" i="3"/>
  <c r="P43" i="3"/>
  <c r="R43" i="3"/>
  <c r="G128" i="9"/>
  <c r="M128" i="9"/>
  <c r="D128" i="9"/>
  <c r="J128" i="9"/>
  <c r="N44" i="3"/>
  <c r="M44" i="3"/>
  <c r="L44" i="3"/>
  <c r="J252" i="9"/>
  <c r="G252" i="9"/>
  <c r="D252" i="9"/>
  <c r="M252" i="9"/>
  <c r="P44" i="3"/>
  <c r="R44" i="3"/>
  <c r="Q44" i="3"/>
  <c r="G231" i="9"/>
  <c r="J231" i="9"/>
  <c r="D231" i="9"/>
  <c r="M231" i="9"/>
  <c r="P47" i="3"/>
  <c r="R47" i="3"/>
  <c r="Q47" i="3"/>
  <c r="N65" i="3"/>
  <c r="L65" i="3"/>
  <c r="M65" i="3"/>
  <c r="M23" i="3"/>
  <c r="L23" i="3"/>
  <c r="N23" i="3"/>
  <c r="D197" i="9"/>
  <c r="M197" i="9"/>
  <c r="G197" i="9"/>
  <c r="J197" i="9"/>
  <c r="H41" i="3"/>
  <c r="I41" i="3"/>
  <c r="J41" i="3"/>
  <c r="G238" i="9"/>
  <c r="J238" i="9"/>
  <c r="M238" i="9"/>
  <c r="D238" i="9"/>
  <c r="P56" i="3"/>
  <c r="R56" i="3"/>
  <c r="Q56" i="3"/>
  <c r="P34" i="3"/>
  <c r="R34" i="3"/>
  <c r="Q34" i="3"/>
  <c r="M251" i="9"/>
  <c r="D251" i="9"/>
  <c r="J251" i="9"/>
  <c r="G251" i="9"/>
  <c r="G223" i="9"/>
  <c r="D223" i="9"/>
  <c r="J223" i="9"/>
  <c r="M223" i="9"/>
  <c r="J233" i="9"/>
  <c r="D233" i="9"/>
  <c r="M233" i="9"/>
  <c r="G233" i="9"/>
  <c r="J113" i="9"/>
  <c r="M113" i="9"/>
  <c r="G113" i="9"/>
  <c r="D113" i="9"/>
  <c r="L21" i="5"/>
  <c r="N21" i="5"/>
  <c r="M21" i="5"/>
  <c r="M114" i="9"/>
  <c r="D114" i="9"/>
  <c r="J114" i="9"/>
  <c r="G114" i="9"/>
  <c r="N75" i="3"/>
  <c r="M75" i="3"/>
  <c r="L75" i="3"/>
  <c r="R49" i="3"/>
  <c r="Q49" i="3"/>
  <c r="P49" i="3"/>
  <c r="H35" i="3"/>
  <c r="I35" i="3"/>
  <c r="J35" i="3"/>
  <c r="J226" i="9"/>
  <c r="M226" i="9"/>
  <c r="D226" i="9"/>
  <c r="G226" i="9"/>
  <c r="Q74" i="3"/>
  <c r="R74" i="3"/>
  <c r="P74" i="3"/>
  <c r="M89" i="9"/>
  <c r="J89" i="9"/>
  <c r="G89" i="9"/>
  <c r="D89" i="9"/>
  <c r="G84" i="9"/>
  <c r="J84" i="9"/>
  <c r="D84" i="9"/>
  <c r="M84" i="9"/>
  <c r="L58" i="3"/>
  <c r="M58" i="3"/>
  <c r="N58" i="3"/>
  <c r="M56" i="3"/>
  <c r="N56" i="3"/>
  <c r="L56" i="3"/>
  <c r="G217" i="9"/>
  <c r="J217" i="9"/>
  <c r="D217" i="9"/>
  <c r="M217" i="9"/>
  <c r="G236" i="9"/>
  <c r="J236" i="9"/>
  <c r="M236" i="9"/>
  <c r="D236" i="9"/>
  <c r="J37" i="9"/>
  <c r="G37" i="9"/>
  <c r="M37" i="9"/>
  <c r="D37" i="9"/>
  <c r="J85" i="9"/>
  <c r="G85" i="9"/>
  <c r="D85" i="9"/>
  <c r="M85" i="9"/>
  <c r="J154" i="9"/>
  <c r="G154" i="9"/>
  <c r="M154" i="9"/>
  <c r="D154" i="9"/>
  <c r="P75" i="3"/>
  <c r="Q75" i="3"/>
  <c r="R75" i="3"/>
  <c r="J204" i="9"/>
  <c r="G204" i="9"/>
  <c r="D204" i="9"/>
  <c r="M204" i="9"/>
  <c r="J30" i="9"/>
  <c r="D30" i="9"/>
  <c r="M30" i="9"/>
  <c r="G30" i="9"/>
  <c r="N18" i="3"/>
  <c r="L18" i="3"/>
  <c r="M18" i="3"/>
  <c r="L92" i="9"/>
  <c r="K92" i="9" s="1"/>
  <c r="J4" i="9" s="1"/>
  <c r="G193" i="9"/>
  <c r="M193" i="9"/>
  <c r="J193" i="9"/>
  <c r="D193" i="9"/>
  <c r="M32" i="9"/>
  <c r="G32" i="9"/>
  <c r="D32" i="9"/>
  <c r="J32" i="9"/>
  <c r="M270" i="9"/>
  <c r="G270" i="9"/>
  <c r="D270" i="9"/>
  <c r="J270" i="9"/>
  <c r="I32" i="3"/>
  <c r="H32" i="3"/>
  <c r="J32" i="3"/>
  <c r="M141" i="9"/>
  <c r="G141" i="9"/>
  <c r="D141" i="9"/>
  <c r="J141" i="9"/>
  <c r="J72" i="9"/>
  <c r="D72" i="9"/>
  <c r="G72" i="9"/>
  <c r="M72" i="9"/>
  <c r="D74" i="9"/>
  <c r="G74" i="9"/>
  <c r="J74" i="9"/>
  <c r="M74" i="9"/>
  <c r="F92" i="9"/>
  <c r="E92" i="9" s="1"/>
  <c r="D4" i="9" s="1"/>
  <c r="F168" i="9"/>
  <c r="E168" i="9" s="1"/>
  <c r="D12" i="9" s="1"/>
  <c r="M14" i="5"/>
  <c r="N14" i="5"/>
  <c r="L14" i="5"/>
  <c r="H74" i="3"/>
  <c r="I74" i="3"/>
  <c r="J74" i="3"/>
  <c r="G279" i="9"/>
  <c r="D279" i="9"/>
  <c r="J279" i="9"/>
  <c r="M279" i="9"/>
  <c r="H65" i="3"/>
  <c r="I65" i="3"/>
  <c r="J65" i="3"/>
  <c r="I72" i="3"/>
  <c r="H72" i="3"/>
  <c r="J72" i="3"/>
  <c r="P69" i="3"/>
  <c r="R69" i="3"/>
  <c r="Q69" i="3"/>
  <c r="I67" i="3"/>
  <c r="H67" i="3"/>
  <c r="J67" i="3"/>
  <c r="L24" i="3"/>
  <c r="M24" i="3"/>
  <c r="N24" i="3"/>
  <c r="D148" i="9"/>
  <c r="G148" i="9"/>
  <c r="J148" i="9"/>
  <c r="M148" i="9"/>
  <c r="L130" i="9"/>
  <c r="K130" i="9" s="1"/>
  <c r="J6" i="9" s="1"/>
  <c r="R61" i="3"/>
  <c r="Q61" i="3"/>
  <c r="P61" i="3"/>
  <c r="L9" i="5"/>
  <c r="N9" i="5"/>
  <c r="M9" i="5"/>
  <c r="F54" i="9"/>
  <c r="J162" i="9"/>
  <c r="G162" i="9"/>
  <c r="M162" i="9"/>
  <c r="D162" i="9"/>
  <c r="G160" i="9"/>
  <c r="M160" i="9"/>
  <c r="J160" i="9"/>
  <c r="D160" i="9"/>
  <c r="M16" i="5"/>
  <c r="N16" i="5"/>
  <c r="L16" i="5"/>
  <c r="L59" i="3"/>
  <c r="M59" i="3"/>
  <c r="N59" i="3"/>
  <c r="M79" i="9"/>
  <c r="J79" i="9"/>
  <c r="G79" i="9"/>
  <c r="D79" i="9"/>
  <c r="R38" i="3"/>
  <c r="Q38" i="3"/>
  <c r="P38" i="3"/>
  <c r="J70" i="3"/>
  <c r="H70" i="3"/>
  <c r="I70" i="3"/>
  <c r="N16" i="3"/>
  <c r="M16" i="3"/>
  <c r="L16" i="3"/>
  <c r="N22" i="3"/>
  <c r="L22" i="3"/>
  <c r="M22" i="3"/>
  <c r="D181" i="9"/>
  <c r="J181" i="9"/>
  <c r="G181" i="9"/>
  <c r="M181" i="9"/>
  <c r="N8" i="3"/>
  <c r="L8" i="3"/>
  <c r="M8" i="3"/>
  <c r="J24" i="9"/>
  <c r="M24" i="9"/>
  <c r="D24" i="9"/>
  <c r="G24" i="9"/>
  <c r="G174" i="9"/>
  <c r="M174" i="9"/>
  <c r="C206" i="9"/>
  <c r="J174" i="9"/>
  <c r="D174" i="9"/>
  <c r="L54" i="9"/>
  <c r="K54" i="9" s="1"/>
  <c r="J16" i="9" s="1"/>
  <c r="J120" i="9"/>
  <c r="G120" i="9"/>
  <c r="D120" i="9"/>
  <c r="M120" i="9"/>
  <c r="G40" i="9"/>
  <c r="D40" i="9"/>
  <c r="M40" i="9"/>
  <c r="J40" i="9"/>
  <c r="I75" i="3"/>
  <c r="J75" i="3"/>
  <c r="H75" i="3"/>
  <c r="I36" i="3"/>
  <c r="J36" i="3"/>
  <c r="H36" i="3"/>
  <c r="J111" i="9"/>
  <c r="D111" i="9"/>
  <c r="G111" i="9"/>
  <c r="M111" i="9"/>
  <c r="J265" i="9"/>
  <c r="M265" i="9"/>
  <c r="D265" i="9"/>
  <c r="G265" i="9"/>
  <c r="M220" i="9"/>
  <c r="J220" i="9"/>
  <c r="D220" i="9"/>
  <c r="G220" i="9"/>
  <c r="H61" i="3"/>
  <c r="I61" i="3"/>
  <c r="J61" i="3"/>
  <c r="M126" i="9"/>
  <c r="G126" i="9"/>
  <c r="D126" i="9"/>
  <c r="J126" i="9"/>
  <c r="N13" i="5"/>
  <c r="L13" i="5"/>
  <c r="M13" i="5"/>
  <c r="G62" i="9"/>
  <c r="D62" i="9"/>
  <c r="J62" i="9"/>
  <c r="M62" i="9"/>
  <c r="L18" i="5"/>
  <c r="M18" i="5"/>
  <c r="N18" i="5"/>
  <c r="J278" i="9"/>
  <c r="M278" i="9"/>
  <c r="D278" i="9"/>
  <c r="G278" i="9"/>
  <c r="D272" i="9"/>
  <c r="J272" i="9"/>
  <c r="M272" i="9"/>
  <c r="G272" i="9"/>
  <c r="M44" i="9"/>
  <c r="J44" i="9"/>
  <c r="G44" i="9"/>
  <c r="D44" i="9"/>
  <c r="G77" i="9"/>
  <c r="M77" i="9"/>
  <c r="J77" i="9"/>
  <c r="D77" i="9"/>
  <c r="D100" i="9"/>
  <c r="J100" i="9"/>
  <c r="G100" i="9"/>
  <c r="M100" i="9"/>
  <c r="Q60" i="3"/>
  <c r="P60" i="3"/>
  <c r="R60" i="3"/>
  <c r="M32" i="3"/>
  <c r="L32" i="3"/>
  <c r="N32" i="3"/>
  <c r="L282" i="9"/>
  <c r="K282" i="9" s="1"/>
  <c r="J14" i="9" s="1"/>
  <c r="M68" i="9"/>
  <c r="J68" i="9"/>
  <c r="D68" i="9"/>
  <c r="G68" i="9"/>
  <c r="Q63" i="3"/>
  <c r="P63" i="3"/>
  <c r="R63" i="3"/>
  <c r="D161" i="9"/>
  <c r="M161" i="9"/>
  <c r="J161" i="9"/>
  <c r="G161" i="9"/>
  <c r="G33" i="9"/>
  <c r="D33" i="9"/>
  <c r="M33" i="9"/>
  <c r="J33" i="9"/>
  <c r="F282" i="9"/>
  <c r="E282" i="9" s="1"/>
  <c r="D14" i="9" s="1"/>
  <c r="G124" i="9"/>
  <c r="J124" i="9"/>
  <c r="M124" i="9"/>
  <c r="D124" i="9"/>
  <c r="N74" i="3"/>
  <c r="M74" i="3"/>
  <c r="L74" i="3"/>
  <c r="J199" i="9"/>
  <c r="M199" i="9"/>
  <c r="G199" i="9"/>
  <c r="D199" i="9"/>
  <c r="G178" i="9"/>
  <c r="J178" i="9"/>
  <c r="M178" i="9"/>
  <c r="D178" i="9"/>
  <c r="H47" i="3"/>
  <c r="I47" i="3"/>
  <c r="J47" i="3"/>
  <c r="M40" i="3"/>
  <c r="L40" i="3"/>
  <c r="N40" i="3"/>
  <c r="D145" i="9"/>
  <c r="G145" i="9"/>
  <c r="M145" i="9"/>
  <c r="J145" i="9"/>
  <c r="J228" i="9"/>
  <c r="D228" i="9"/>
  <c r="M228" i="9"/>
  <c r="G228" i="9"/>
  <c r="N24" i="5"/>
  <c r="L24" i="5"/>
  <c r="M24" i="5"/>
  <c r="J31" i="9"/>
  <c r="G31" i="9"/>
  <c r="D31" i="9"/>
  <c r="M31" i="9"/>
  <c r="Q70" i="3"/>
  <c r="P70" i="3"/>
  <c r="R70" i="3"/>
  <c r="I48" i="3"/>
  <c r="H48" i="3"/>
  <c r="J48" i="3"/>
  <c r="N57" i="3"/>
  <c r="L57" i="3"/>
  <c r="M57" i="3"/>
  <c r="G45" i="9"/>
  <c r="D45" i="9"/>
  <c r="J45" i="9"/>
  <c r="M45" i="9"/>
  <c r="R73" i="3"/>
  <c r="P73" i="3"/>
  <c r="Q73" i="3"/>
  <c r="L8" i="5"/>
  <c r="M8" i="5"/>
  <c r="N8" i="5"/>
  <c r="M257" i="9"/>
  <c r="D257" i="9"/>
  <c r="J257" i="9"/>
  <c r="G257" i="9"/>
  <c r="D164" i="9"/>
  <c r="J164" i="9"/>
  <c r="G164" i="9"/>
  <c r="M164" i="9"/>
  <c r="M34" i="3"/>
  <c r="L34" i="3"/>
  <c r="N34" i="3"/>
  <c r="N39" i="3"/>
  <c r="M39" i="3"/>
  <c r="L39" i="3"/>
  <c r="D65" i="9"/>
  <c r="J65" i="9"/>
  <c r="G65" i="9"/>
  <c r="M65" i="9"/>
  <c r="M187" i="9"/>
  <c r="G187" i="9"/>
  <c r="D187" i="9"/>
  <c r="J187" i="9"/>
  <c r="J152" i="9"/>
  <c r="G152" i="9"/>
  <c r="M152" i="9"/>
  <c r="D152" i="9"/>
  <c r="I46" i="3"/>
  <c r="H46" i="3"/>
  <c r="J46" i="3"/>
  <c r="M20" i="5"/>
  <c r="N20" i="5"/>
  <c r="L20" i="5"/>
  <c r="M177" i="9"/>
  <c r="G177" i="9"/>
  <c r="J177" i="9"/>
  <c r="D177" i="9"/>
  <c r="R64" i="3"/>
  <c r="Q64" i="3"/>
  <c r="P64" i="3"/>
  <c r="D117" i="9"/>
  <c r="J117" i="9"/>
  <c r="G117" i="9"/>
  <c r="M117" i="9"/>
  <c r="N50" i="3"/>
  <c r="M50" i="3"/>
  <c r="L50" i="3"/>
  <c r="D102" i="9"/>
  <c r="M102" i="9"/>
  <c r="J102" i="9"/>
  <c r="G102" i="9"/>
  <c r="M27" i="9"/>
  <c r="J27" i="9"/>
  <c r="G27" i="9"/>
  <c r="D27" i="9"/>
  <c r="L73" i="3"/>
  <c r="M73" i="3"/>
  <c r="N73" i="3"/>
  <c r="M109" i="9"/>
  <c r="D109" i="9"/>
  <c r="G109" i="9"/>
  <c r="J109" i="9"/>
  <c r="I60" i="3"/>
  <c r="H60" i="3"/>
  <c r="J60" i="3"/>
  <c r="G83" i="9"/>
  <c r="D83" i="9"/>
  <c r="M83" i="9"/>
  <c r="J83" i="9"/>
  <c r="M194" i="9"/>
  <c r="J194" i="9"/>
  <c r="G194" i="9"/>
  <c r="D194" i="9"/>
  <c r="D261" i="9"/>
  <c r="J261" i="9"/>
  <c r="G261" i="9"/>
  <c r="M261" i="9"/>
  <c r="M250" i="9"/>
  <c r="C282" i="9"/>
  <c r="G250" i="9"/>
  <c r="D250" i="9"/>
  <c r="J250" i="9"/>
  <c r="D269" i="9"/>
  <c r="G269" i="9"/>
  <c r="M269" i="9"/>
  <c r="J269" i="9"/>
  <c r="N20" i="3"/>
  <c r="M20" i="3"/>
  <c r="L20" i="3"/>
  <c r="L244" i="9"/>
  <c r="K244" i="9" s="1"/>
  <c r="J10" i="9" s="1"/>
  <c r="M230" i="9"/>
  <c r="D230" i="9"/>
  <c r="G230" i="9"/>
  <c r="J230" i="9"/>
  <c r="L25" i="3"/>
  <c r="M25" i="3"/>
  <c r="N25" i="3"/>
  <c r="D138" i="9"/>
  <c r="M138" i="9"/>
  <c r="J138" i="9"/>
  <c r="G138" i="9"/>
  <c r="J112" i="9"/>
  <c r="G112" i="9"/>
  <c r="D112" i="9"/>
  <c r="M112" i="9"/>
  <c r="J98" i="9"/>
  <c r="C130" i="9"/>
  <c r="D98" i="9"/>
  <c r="G98" i="9"/>
  <c r="M98" i="9"/>
  <c r="D277" i="9"/>
  <c r="G277" i="9"/>
  <c r="M277" i="9"/>
  <c r="J277" i="9"/>
  <c r="L22" i="5"/>
  <c r="N22" i="5"/>
  <c r="M22" i="5"/>
  <c r="P58" i="3"/>
  <c r="R58" i="3"/>
  <c r="Q58" i="3"/>
  <c r="M48" i="3"/>
  <c r="N48" i="3"/>
  <c r="L48" i="3"/>
  <c r="M64" i="9"/>
  <c r="G64" i="9"/>
  <c r="D64" i="9"/>
  <c r="J64" i="9"/>
  <c r="J34" i="9"/>
  <c r="G34" i="9"/>
  <c r="D34" i="9"/>
  <c r="M34" i="9"/>
  <c r="G227" i="9"/>
  <c r="J227" i="9"/>
  <c r="M227" i="9"/>
  <c r="D227" i="9"/>
  <c r="L42" i="3"/>
  <c r="N42" i="3"/>
  <c r="M42" i="3"/>
  <c r="L69" i="3"/>
  <c r="N69" i="3"/>
  <c r="M69" i="3"/>
  <c r="D275" i="9"/>
  <c r="M275" i="9"/>
  <c r="G275" i="9"/>
  <c r="J275" i="9"/>
  <c r="G216" i="9"/>
  <c r="D216" i="9"/>
  <c r="J216" i="9"/>
  <c r="M216" i="9"/>
  <c r="D185" i="9"/>
  <c r="G185" i="9"/>
  <c r="M185" i="9"/>
  <c r="J185" i="9"/>
  <c r="J218" i="9"/>
  <c r="M218" i="9"/>
  <c r="G218" i="9"/>
  <c r="D218" i="9"/>
  <c r="M25" i="9"/>
  <c r="G25" i="9"/>
  <c r="D25" i="9"/>
  <c r="J25" i="9"/>
  <c r="J188" i="9"/>
  <c r="G188" i="9"/>
  <c r="D188" i="9"/>
  <c r="M188" i="9"/>
  <c r="L70" i="3"/>
  <c r="M70" i="3"/>
  <c r="N70" i="3"/>
  <c r="M19" i="5"/>
  <c r="N19" i="5"/>
  <c r="L19" i="5"/>
  <c r="M115" i="9"/>
  <c r="D115" i="9"/>
  <c r="G115" i="9"/>
  <c r="J115" i="9"/>
  <c r="N43" i="3"/>
  <c r="L43" i="3"/>
  <c r="M43" i="3"/>
  <c r="J31" i="3"/>
  <c r="I31" i="3"/>
  <c r="H31" i="3"/>
  <c r="J157" i="9"/>
  <c r="G157" i="9"/>
  <c r="D157" i="9"/>
  <c r="M157" i="9"/>
  <c r="Q33" i="3"/>
  <c r="P33" i="3"/>
  <c r="R33" i="3"/>
  <c r="O282" i="9"/>
  <c r="N282" i="9" s="1"/>
  <c r="M14" i="9" s="1"/>
  <c r="L37" i="3"/>
  <c r="M37" i="3"/>
  <c r="N37" i="3"/>
  <c r="M232" i="9"/>
  <c r="D232" i="9"/>
  <c r="G232" i="9"/>
  <c r="J232" i="9"/>
  <c r="L12" i="3"/>
  <c r="M12" i="3"/>
  <c r="N12" i="3"/>
  <c r="J144" i="9"/>
  <c r="D144" i="9"/>
  <c r="M144" i="9"/>
  <c r="G144" i="9"/>
  <c r="I62" i="3"/>
  <c r="J62" i="3"/>
  <c r="H62" i="3"/>
  <c r="D166" i="9"/>
  <c r="G166" i="9"/>
  <c r="M166" i="9"/>
  <c r="J166" i="9"/>
  <c r="J183" i="9"/>
  <c r="G183" i="9"/>
  <c r="M183" i="9"/>
  <c r="D183" i="9"/>
  <c r="M11" i="3"/>
  <c r="N11" i="3"/>
  <c r="L11" i="3"/>
  <c r="J176" i="9"/>
  <c r="G176" i="9"/>
  <c r="D176" i="9"/>
  <c r="M176" i="9"/>
  <c r="M15" i="3"/>
  <c r="N15" i="3"/>
  <c r="L15" i="3"/>
  <c r="J66" i="3"/>
  <c r="H66" i="3"/>
  <c r="I66" i="3"/>
  <c r="J155" i="9"/>
  <c r="D155" i="9"/>
  <c r="G155" i="9"/>
  <c r="M155" i="9"/>
  <c r="G137" i="9"/>
  <c r="D137" i="9"/>
  <c r="M137" i="9"/>
  <c r="J137" i="9"/>
  <c r="J43" i="9"/>
  <c r="D43" i="9"/>
  <c r="G43" i="9"/>
  <c r="M43" i="9"/>
  <c r="N12" i="5"/>
  <c r="L12" i="5"/>
  <c r="M12" i="5"/>
  <c r="J56" i="3"/>
  <c r="H56" i="3"/>
  <c r="I56" i="3"/>
  <c r="L11" i="5"/>
  <c r="N11" i="5"/>
  <c r="M11" i="5"/>
  <c r="G260" i="9"/>
  <c r="D260" i="9"/>
  <c r="M260" i="9"/>
  <c r="J260" i="9"/>
  <c r="N45" i="3"/>
  <c r="M45" i="3"/>
  <c r="L45" i="3"/>
  <c r="P50" i="3"/>
  <c r="Q50" i="3"/>
  <c r="R50" i="3"/>
  <c r="D88" i="9"/>
  <c r="J88" i="9"/>
  <c r="G88" i="9"/>
  <c r="M88" i="9"/>
  <c r="D201" i="9"/>
  <c r="J201" i="9"/>
  <c r="G201" i="9"/>
  <c r="M201" i="9"/>
  <c r="I64" i="3"/>
  <c r="J64" i="3"/>
  <c r="H64" i="3"/>
  <c r="P45" i="3"/>
  <c r="Q45" i="3"/>
  <c r="R45" i="3"/>
  <c r="R71" i="3"/>
  <c r="P71" i="3"/>
  <c r="Q71" i="3"/>
  <c r="I34" i="3"/>
  <c r="H34" i="3"/>
  <c r="J34" i="3"/>
  <c r="M151" i="9"/>
  <c r="D151" i="9"/>
  <c r="G151" i="9"/>
  <c r="J151" i="9"/>
  <c r="J192" i="9"/>
  <c r="M192" i="9"/>
  <c r="D192" i="9"/>
  <c r="G192" i="9"/>
  <c r="G119" i="9"/>
  <c r="D119" i="9"/>
  <c r="J119" i="9"/>
  <c r="M119" i="9"/>
  <c r="G225" i="9"/>
  <c r="J225" i="9"/>
  <c r="D225" i="9"/>
  <c r="M225" i="9"/>
  <c r="J146" i="9"/>
  <c r="G146" i="9"/>
  <c r="M146" i="9"/>
  <c r="D146" i="9"/>
  <c r="N41" i="3"/>
  <c r="M41" i="3"/>
  <c r="L41" i="3"/>
  <c r="I244" i="9"/>
  <c r="H244" i="9" s="1"/>
  <c r="G10" i="9" s="1"/>
  <c r="Q46" i="3"/>
  <c r="R46" i="3"/>
  <c r="P46" i="3"/>
  <c r="P32" i="3"/>
  <c r="R32" i="3"/>
  <c r="Q32" i="3"/>
  <c r="M147" i="9"/>
  <c r="D147" i="9"/>
  <c r="J147" i="9"/>
  <c r="G147" i="9"/>
  <c r="R41" i="3"/>
  <c r="Q41" i="3"/>
  <c r="P41" i="3"/>
  <c r="D81" i="9"/>
  <c r="M81" i="9"/>
  <c r="G81" i="9"/>
  <c r="J81" i="9"/>
  <c r="M106" i="9"/>
  <c r="D106" i="9"/>
  <c r="G106" i="9"/>
  <c r="J106" i="9"/>
  <c r="G70" i="9"/>
  <c r="D70" i="9"/>
  <c r="J70" i="9"/>
  <c r="M70" i="9"/>
  <c r="M10" i="5"/>
  <c r="N10" i="5"/>
  <c r="L10" i="5"/>
  <c r="M6" i="5"/>
  <c r="N6" i="5"/>
  <c r="L6" i="5"/>
  <c r="D253" i="9"/>
  <c r="M253" i="9"/>
  <c r="G253" i="9"/>
  <c r="J253" i="9"/>
  <c r="D264" i="9"/>
  <c r="M264" i="9"/>
  <c r="G264" i="9"/>
  <c r="J264" i="9"/>
  <c r="N10" i="3"/>
  <c r="L10" i="3"/>
  <c r="M10" i="3"/>
  <c r="J125" i="9"/>
  <c r="D125" i="9"/>
  <c r="G125" i="9"/>
  <c r="M125" i="9"/>
  <c r="D280" i="9"/>
  <c r="G280" i="9"/>
  <c r="M280" i="9"/>
  <c r="J280" i="9"/>
  <c r="M184" i="9"/>
  <c r="G184" i="9"/>
  <c r="J184" i="9"/>
  <c r="D184" i="9"/>
  <c r="J45" i="3"/>
  <c r="I45" i="3"/>
  <c r="H45" i="3"/>
  <c r="D48" i="9"/>
  <c r="M48" i="9"/>
  <c r="G48" i="9"/>
  <c r="J48" i="9"/>
  <c r="L36" i="3"/>
  <c r="M36" i="3"/>
  <c r="N36" i="3"/>
  <c r="L15" i="5"/>
  <c r="N15" i="5"/>
  <c r="M15" i="5"/>
  <c r="J221" i="9"/>
  <c r="G221" i="9"/>
  <c r="M221" i="9"/>
  <c r="D221" i="9"/>
  <c r="L71" i="3"/>
  <c r="N71" i="3"/>
  <c r="M71" i="3"/>
  <c r="L61" i="3"/>
  <c r="M61" i="3"/>
  <c r="N61" i="3"/>
  <c r="G22" i="9"/>
  <c r="J22" i="9"/>
  <c r="M22" i="9"/>
  <c r="D22" i="9"/>
  <c r="C54" i="9"/>
  <c r="J139" i="9"/>
  <c r="D139" i="9"/>
  <c r="G139" i="9"/>
  <c r="M139" i="9"/>
  <c r="N60" i="3"/>
  <c r="L60" i="3"/>
  <c r="M60" i="3"/>
  <c r="N68" i="3"/>
  <c r="L68" i="3"/>
  <c r="M68" i="3"/>
  <c r="M198" i="9"/>
  <c r="J198" i="9"/>
  <c r="D198" i="9"/>
  <c r="G198" i="9"/>
  <c r="H69" i="3"/>
  <c r="I69" i="3"/>
  <c r="J69" i="3"/>
  <c r="H42" i="3"/>
  <c r="J42" i="3"/>
  <c r="I42" i="3"/>
  <c r="M67" i="9"/>
  <c r="D67" i="9"/>
  <c r="G67" i="9"/>
  <c r="J67" i="9"/>
  <c r="G276" i="9"/>
  <c r="J276" i="9"/>
  <c r="M276" i="9"/>
  <c r="D276" i="9"/>
  <c r="I92" i="9"/>
  <c r="H92" i="9" s="1"/>
  <c r="G4" i="9" s="1"/>
  <c r="M63" i="3"/>
  <c r="L63" i="3"/>
  <c r="N63" i="3"/>
  <c r="D235" i="9"/>
  <c r="G235" i="9"/>
  <c r="J235" i="9"/>
  <c r="M235" i="9"/>
  <c r="G213" i="9"/>
  <c r="J213" i="9"/>
  <c r="D213" i="9"/>
  <c r="M213" i="9"/>
  <c r="Q66" i="3"/>
  <c r="P66" i="3"/>
  <c r="R66" i="3"/>
  <c r="J175" i="9"/>
  <c r="M175" i="9"/>
  <c r="D175" i="9"/>
  <c r="G175" i="9"/>
  <c r="D116" i="9"/>
  <c r="M116" i="9"/>
  <c r="J116" i="9"/>
  <c r="G116" i="9"/>
  <c r="M78" i="9"/>
  <c r="J78" i="9"/>
  <c r="G78" i="9"/>
  <c r="D78" i="9"/>
  <c r="G76" i="9"/>
  <c r="M76" i="9"/>
  <c r="J76" i="9"/>
  <c r="D76" i="9"/>
  <c r="J99" i="9"/>
  <c r="M99" i="9"/>
  <c r="G99" i="9"/>
  <c r="D99" i="9"/>
  <c r="L168" i="9"/>
  <c r="K168" i="9" s="1"/>
  <c r="J12" i="9" s="1"/>
  <c r="I282" i="9"/>
  <c r="H282" i="9" s="1"/>
  <c r="G14" i="9" s="1"/>
  <c r="M105" i="9"/>
  <c r="J105" i="9"/>
  <c r="G105" i="9"/>
  <c r="D105" i="9"/>
  <c r="M259" i="9"/>
  <c r="J259" i="9"/>
  <c r="D259" i="9"/>
  <c r="G259" i="9"/>
  <c r="D256" i="9"/>
  <c r="J256" i="9"/>
  <c r="G256" i="9"/>
  <c r="M256" i="9"/>
  <c r="P57" i="3"/>
  <c r="R57" i="3"/>
  <c r="Q57" i="3"/>
  <c r="J263" i="9"/>
  <c r="M263" i="9"/>
  <c r="D263" i="9"/>
  <c r="G263" i="9"/>
  <c r="G86" i="9"/>
  <c r="J86" i="9"/>
  <c r="M86" i="9"/>
  <c r="D86" i="9"/>
  <c r="J180" i="9"/>
  <c r="D180" i="9"/>
  <c r="M180" i="9"/>
  <c r="G180" i="9"/>
  <c r="G107" i="9"/>
  <c r="D107" i="9"/>
  <c r="J107" i="9"/>
  <c r="M107" i="9"/>
  <c r="I168" i="9"/>
  <c r="H168" i="9" s="1"/>
  <c r="G12" i="9" s="1"/>
  <c r="L31" i="3"/>
  <c r="M31" i="3"/>
  <c r="N31" i="3"/>
  <c r="G123" i="9"/>
  <c r="M123" i="9"/>
  <c r="D123" i="9"/>
  <c r="J123" i="9"/>
  <c r="O130" i="9"/>
  <c r="N130" i="9" s="1"/>
  <c r="M6" i="9" s="1"/>
  <c r="J33" i="3"/>
  <c r="H33" i="3"/>
  <c r="I33" i="3"/>
  <c r="P72" i="3"/>
  <c r="Q72" i="3"/>
  <c r="R72" i="3"/>
  <c r="I130" i="9"/>
  <c r="H130" i="9" s="1"/>
  <c r="G6" i="9" s="1"/>
  <c r="D158" i="9"/>
  <c r="M158" i="9"/>
  <c r="G158" i="9"/>
  <c r="J158" i="9"/>
  <c r="D54" i="9" l="1"/>
  <c r="M54" i="9"/>
  <c r="J54" i="9"/>
  <c r="G130" i="9"/>
  <c r="D282" i="9"/>
  <c r="E54" i="9"/>
  <c r="D16" i="9" s="1"/>
  <c r="B12" i="9" s="1"/>
  <c r="G54" i="9"/>
  <c r="D130" i="9"/>
  <c r="G282" i="9"/>
  <c r="M206" i="9"/>
  <c r="D92" i="9"/>
  <c r="D168" i="9"/>
  <c r="J168" i="9"/>
  <c r="J244" i="9"/>
  <c r="D206" i="9"/>
  <c r="G206" i="9"/>
  <c r="J92" i="9"/>
  <c r="M92" i="9"/>
  <c r="G168" i="9"/>
  <c r="M244" i="9"/>
  <c r="G244" i="9"/>
  <c r="M130" i="9"/>
  <c r="J130" i="9"/>
  <c r="J282" i="9"/>
  <c r="M282" i="9"/>
  <c r="J206" i="9"/>
  <c r="G92" i="9"/>
  <c r="M168" i="9"/>
  <c r="D244" i="9"/>
  <c r="B16" i="9" l="1"/>
  <c r="B7" i="9"/>
  <c r="B13" i="9"/>
  <c r="B4" i="9"/>
  <c r="B9" i="9"/>
  <c r="B3" i="9"/>
  <c r="B11" i="9"/>
  <c r="B8" i="9"/>
  <c r="B6" i="9"/>
  <c r="B14" i="9"/>
  <c r="B5" i="9"/>
  <c r="B15" i="9"/>
  <c r="B10" i="9"/>
</calcChain>
</file>

<file path=xl/sharedStrings.xml><?xml version="1.0" encoding="utf-8"?>
<sst xmlns="http://schemas.openxmlformats.org/spreadsheetml/2006/main" count="9625" uniqueCount="334">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</sst>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8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44287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" t="s">
        <v>3</v>
      </c>
      <c r="B2" s="309" t="s">
        <v>4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5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4" t="s">
        <v>7</v>
      </c>
      <c r="B3" s="300" t="s">
        <v>8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7"/>
      <c r="I3" s="298"/>
      <c r="J3" s="4" t="s">
        <v>7</v>
      </c>
      <c r="K3" s="300" t="s">
        <v>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0" t="s">
        <v>12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13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00" t="s">
        <v>16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7"/>
      <c r="I5" s="298"/>
      <c r="J5" s="4" t="s">
        <v>15</v>
      </c>
      <c r="K5" s="300" t="s">
        <v>17</v>
      </c>
      <c r="L5" s="301"/>
      <c r="M5" s="301"/>
      <c r="N5" s="301"/>
      <c r="O5" s="302"/>
    </row>
    <row r="6" spans="1:19">
      <c r="A6" s="4" t="s">
        <v>18</v>
      </c>
      <c r="B6" s="300" t="s">
        <v>19</v>
      </c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20</v>
      </c>
      <c r="L6" s="301"/>
      <c r="M6" s="301"/>
      <c r="N6" s="301"/>
      <c r="O6" s="302"/>
    </row>
    <row r="7" spans="1:19" ht="17.25" thickBot="1">
      <c r="A7" s="4" t="s">
        <v>21</v>
      </c>
      <c r="B7" s="300" t="s">
        <v>22</v>
      </c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7"/>
      <c r="I7" s="298"/>
      <c r="J7" s="4" t="s">
        <v>21</v>
      </c>
      <c r="K7" s="300" t="s">
        <v>23</v>
      </c>
      <c r="L7" s="301"/>
      <c r="M7" s="301"/>
      <c r="N7" s="301"/>
      <c r="O7" s="302"/>
    </row>
    <row r="8" spans="1:19" ht="17.25" thickBot="1">
      <c r="A8" s="4" t="s">
        <v>24</v>
      </c>
      <c r="B8" s="300" t="s">
        <v>25</v>
      </c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 t="s">
        <v>26</v>
      </c>
      <c r="L8" s="301"/>
      <c r="M8" s="301"/>
      <c r="N8" s="301"/>
      <c r="O8" s="302"/>
      <c r="Q8" s="275" t="s">
        <v>27</v>
      </c>
      <c r="R8" s="277"/>
    </row>
    <row r="9" spans="1:19" ht="17.25" thickBot="1">
      <c r="A9" s="4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7"/>
      <c r="I9" s="298"/>
      <c r="J9" s="4" t="s">
        <v>28</v>
      </c>
      <c r="K9" s="300" t="s">
        <v>264</v>
      </c>
      <c r="L9" s="301"/>
      <c r="M9" s="301"/>
      <c r="N9" s="301"/>
      <c r="O9" s="302"/>
      <c r="Q9" s="2" t="s">
        <v>29</v>
      </c>
      <c r="R9" s="6">
        <v>10</v>
      </c>
    </row>
    <row r="10" spans="1:19">
      <c r="A10" s="4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/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7" t="s">
        <v>32</v>
      </c>
      <c r="B11" s="293"/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/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1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299" t="s">
        <v>39</v>
      </c>
      <c r="B15" s="291" t="str">
        <f>TEXT($G$1, "[$-ko-KR]yyyy-mm-dd(ddd) ") &amp; "오전 00:00"</f>
        <v>2021-04-01(목) 오전 00:00</v>
      </c>
      <c r="C15" s="292"/>
      <c r="D15" s="288" t="str">
        <f>TEXT($G$1, "[$-ko-KR]yyyy-mm-dd(ddd) ") &amp; "오후 14:00"</f>
        <v>2021-04-01(목) 오후 14:00</v>
      </c>
      <c r="E15" s="289"/>
      <c r="F15" s="290"/>
      <c r="G15" s="288" t="str">
        <f>TEXT($G$1, "[$-ko-KR]yyyy-mm-dd(ddd) ") &amp; "오후 19:00"</f>
        <v>2021-04-01(목) 오후 19:00</v>
      </c>
      <c r="H15" s="289"/>
      <c r="I15" s="290"/>
      <c r="J15" s="288" t="str">
        <f>TEXT($G$1, "[$-ko-KR]yyyy-mm-dd(ddd) ") &amp; "오후 21:00"</f>
        <v>2021-04-01(목) 오후 21:00</v>
      </c>
      <c r="K15" s="289"/>
      <c r="L15" s="290"/>
      <c r="M15" s="288" t="str">
        <f>TEXT($G$1+1, "[$-ko-KR]yyyy-mm-dd(ddd) ") &amp; "오전 00:00"</f>
        <v>2021-04-02(금) 오전 00:00</v>
      </c>
      <c r="N15" s="289"/>
      <c r="O15" s="290"/>
      <c r="Q15" s="274"/>
      <c r="R15" s="274"/>
      <c r="S15" s="274"/>
    </row>
    <row r="16" spans="1:19" ht="17.25" customHeight="1" thickBot="1">
      <c r="A16" s="2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26" t="s">
        <v>42</v>
      </c>
      <c r="B37" s="262">
        <v>300000</v>
      </c>
      <c r="C37" s="26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11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284" t="s">
        <v>55</v>
      </c>
      <c r="B42" s="286" t="str">
        <f>TEXT($G$1, "[$-ko-KR]yyyy-mm-dd(ddd) ") &amp; "오전 00:00"</f>
        <v>2021-04-01(목) 오전 00:00</v>
      </c>
      <c r="C42" s="287"/>
      <c r="D42" s="288" t="str">
        <f>TEXT($G$1, "[$-ko-KR]yyyy-mm-dd(ddd) ") &amp; "오후 14:00"</f>
        <v>2021-04-01(목) 오후 14:00</v>
      </c>
      <c r="E42" s="289"/>
      <c r="F42" s="290"/>
      <c r="G42" s="288" t="str">
        <f>TEXT($G$1, "[$-ko-KR]yyyy-mm-dd(ddd) ") &amp; "오후 19:00"</f>
        <v>2021-04-01(목) 오후 19:00</v>
      </c>
      <c r="H42" s="289"/>
      <c r="I42" s="290"/>
      <c r="J42" s="288" t="str">
        <f>TEXT($G$1, "[$-ko-KR]yyyy-mm-dd(ddd) ") &amp; "오후 21:00"</f>
        <v>2021-04-01(목) 오후 21:00</v>
      </c>
      <c r="K42" s="289"/>
      <c r="L42" s="290"/>
      <c r="M42" s="288" t="str">
        <f>TEXT($G$1+1, "[$-ko-KR]yyyy-mm-dd(ddd) ") &amp; "오전 00:00"</f>
        <v>2021-04-02(금) 오전 00:00</v>
      </c>
      <c r="N42" s="289"/>
      <c r="O42" s="290"/>
      <c r="Q42" s="274"/>
      <c r="R42" s="274"/>
      <c r="S42" s="274"/>
    </row>
    <row r="43" spans="1:19" ht="17.25" customHeight="1" thickBot="1">
      <c r="A43" s="285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4"/>
      <c r="R46" s="264"/>
      <c r="S46" s="26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4"/>
      <c r="R47" s="264"/>
      <c r="S47" s="26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4"/>
      <c r="R48" s="264"/>
      <c r="S48" s="26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4"/>
      <c r="R49" s="264"/>
      <c r="S49" s="26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4"/>
      <c r="R50" s="264"/>
      <c r="S50" s="26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4"/>
      <c r="R51" s="264"/>
      <c r="S51" s="26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4"/>
      <c r="R56" s="264"/>
      <c r="S56" s="26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26" t="s">
        <v>271</v>
      </c>
      <c r="B64" s="262">
        <f>$B$37</f>
        <v>300000</v>
      </c>
      <c r="C64" s="26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11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284" t="s">
        <v>55</v>
      </c>
      <c r="B69" s="286" t="str">
        <f>TEXT($G$1, "[$-ko-KR]yyyy-mm-dd(ddd) ") &amp; "오전 00:00"</f>
        <v>2021-04-01(목) 오전 00:00</v>
      </c>
      <c r="C69" s="287"/>
      <c r="D69" s="288" t="str">
        <f>TEXT($G$1, "[$-ko-KR]yyyy-mm-dd(ddd) ") &amp; "오후 14:00"</f>
        <v>2021-04-01(목) 오후 14:00</v>
      </c>
      <c r="E69" s="289"/>
      <c r="F69" s="290"/>
      <c r="G69" s="288" t="str">
        <f>TEXT($G$1, "[$-ko-KR]yyyy-mm-dd(ddd) ") &amp; "오후 19:00"</f>
        <v>2021-04-01(목) 오후 19:00</v>
      </c>
      <c r="H69" s="289"/>
      <c r="I69" s="290"/>
      <c r="J69" s="288" t="str">
        <f>TEXT($G$1, "[$-ko-KR]yyyy-mm-dd(ddd) ") &amp; "오후 21:00"</f>
        <v>2021-04-01(목) 오후 21:00</v>
      </c>
      <c r="K69" s="289"/>
      <c r="L69" s="290"/>
      <c r="M69" s="288" t="str">
        <f>TEXT($G$1+1, "[$-ko-KR]yyyy-mm-dd(ddd) ") &amp; "오전 00:00"</f>
        <v>2021-04-02(금) 오전 00:00</v>
      </c>
      <c r="N69" s="289"/>
      <c r="O69" s="290"/>
      <c r="Q69" s="274"/>
      <c r="R69" s="274"/>
      <c r="S69" s="274"/>
    </row>
    <row r="70" spans="1:19" ht="17.25" thickBot="1">
      <c r="A70" s="285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4"/>
      <c r="R73" s="264"/>
      <c r="S73" s="26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4"/>
      <c r="R74" s="264"/>
      <c r="S74" s="26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4"/>
      <c r="R75" s="264"/>
      <c r="S75" s="26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4"/>
      <c r="R76" s="264"/>
      <c r="S76" s="26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4"/>
      <c r="R77" s="264"/>
      <c r="S77" s="26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4"/>
      <c r="R78" s="264"/>
      <c r="S78" s="26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4"/>
      <c r="R83" s="264"/>
      <c r="S83" s="26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4"/>
      <c r="R86" s="264"/>
      <c r="S86" s="26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4"/>
      <c r="R87" s="264"/>
      <c r="S87" s="26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26" t="s">
        <v>271</v>
      </c>
      <c r="B91" s="262">
        <f>$B$37</f>
        <v>300000</v>
      </c>
      <c r="C91" s="26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11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284" t="s">
        <v>55</v>
      </c>
      <c r="B96" s="286" t="str">
        <f>TEXT($G$1, "[$-ko-KR]yyyy-mm-dd(ddd) ") &amp; "오전 00:00"</f>
        <v>2021-04-01(목) 오전 00:00</v>
      </c>
      <c r="C96" s="287"/>
      <c r="D96" s="288" t="str">
        <f>TEXT($G$1, "[$-ko-KR]yyyy-mm-dd(ddd) ") &amp; "오후 14:00"</f>
        <v>2021-04-01(목) 오후 14:00</v>
      </c>
      <c r="E96" s="289"/>
      <c r="F96" s="290"/>
      <c r="G96" s="288" t="str">
        <f>TEXT($G$1, "[$-ko-KR]yyyy-mm-dd(ddd) ") &amp; "오후 19:00"</f>
        <v>2021-04-01(목) 오후 19:00</v>
      </c>
      <c r="H96" s="289"/>
      <c r="I96" s="290"/>
      <c r="J96" s="288" t="str">
        <f>TEXT($G$1, "[$-ko-KR]yyyy-mm-dd(ddd) ") &amp; "오후 21:00"</f>
        <v>2021-04-01(목) 오후 21:00</v>
      </c>
      <c r="K96" s="289"/>
      <c r="L96" s="290"/>
      <c r="M96" s="288" t="str">
        <f>TEXT($G$1+1, "[$-ko-KR]yyyy-mm-dd(ddd) ") &amp; "오전 00:00"</f>
        <v>2021-04-02(금) 오전 00:00</v>
      </c>
      <c r="N96" s="289"/>
      <c r="O96" s="290"/>
      <c r="Q96" s="274"/>
      <c r="R96" s="274"/>
      <c r="S96" s="274"/>
    </row>
    <row r="97" spans="1:19" ht="17.25" thickBot="1">
      <c r="A97" s="285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4"/>
      <c r="R100" s="264"/>
      <c r="S100" s="26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4"/>
      <c r="R101" s="264"/>
      <c r="S101" s="26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4"/>
      <c r="R102" s="264"/>
      <c r="S102" s="26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4"/>
      <c r="R103" s="264"/>
      <c r="S103" s="26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4"/>
      <c r="R104" s="264"/>
      <c r="S104" s="26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4"/>
      <c r="R105" s="264"/>
      <c r="S105" s="26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4"/>
      <c r="R110" s="264"/>
      <c r="S110" s="26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4"/>
      <c r="R113" s="264"/>
      <c r="S113" s="26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4"/>
      <c r="R114" s="264"/>
      <c r="S114" s="26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4"/>
      <c r="R115" s="264"/>
      <c r="S115" s="26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26" t="s">
        <v>271</v>
      </c>
      <c r="B118" s="262">
        <f>$B$37</f>
        <v>300000</v>
      </c>
      <c r="C118" s="26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11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284" t="s">
        <v>55</v>
      </c>
      <c r="B123" s="286" t="str">
        <f>TEXT($G$1, "[$-ko-KR]yyyy-mm-dd(ddd) ") &amp; "오전 00:00"</f>
        <v>2021-04-01(목) 오전 00:00</v>
      </c>
      <c r="C123" s="287"/>
      <c r="D123" s="288" t="str">
        <f>TEXT($G$1, "[$-ko-KR]yyyy-mm-dd(ddd) ") &amp; "오후 14:00"</f>
        <v>2021-04-01(목) 오후 14:00</v>
      </c>
      <c r="E123" s="289"/>
      <c r="F123" s="290"/>
      <c r="G123" s="288" t="str">
        <f>TEXT($G$1, "[$-ko-KR]yyyy-mm-dd(ddd) ") &amp; "오후 19:00"</f>
        <v>2021-04-01(목) 오후 19:00</v>
      </c>
      <c r="H123" s="289"/>
      <c r="I123" s="290"/>
      <c r="J123" s="288" t="str">
        <f>TEXT($G$1, "[$-ko-KR]yyyy-mm-dd(ddd) ") &amp; "오후 21:00"</f>
        <v>2021-04-01(목) 오후 21:00</v>
      </c>
      <c r="K123" s="289"/>
      <c r="L123" s="290"/>
      <c r="M123" s="288" t="str">
        <f>TEXT($G$1+1, "[$-ko-KR]yyyy-mm-dd(ddd) ") &amp; "오전 00:00"</f>
        <v>2021-04-02(금) 오전 00:00</v>
      </c>
      <c r="N123" s="289"/>
      <c r="O123" s="290"/>
      <c r="Q123" s="274"/>
      <c r="R123" s="274"/>
      <c r="S123" s="274"/>
    </row>
    <row r="124" spans="1:19" ht="17.25" thickBot="1">
      <c r="A124" s="285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4"/>
      <c r="R127" s="264"/>
      <c r="S127" s="26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4"/>
      <c r="R128" s="264"/>
      <c r="S128" s="26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4"/>
      <c r="R129" s="264"/>
      <c r="S129" s="26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4"/>
      <c r="R130" s="264"/>
      <c r="S130" s="26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4"/>
      <c r="R131" s="264"/>
      <c r="S131" s="26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4"/>
      <c r="R132" s="264"/>
      <c r="S132" s="26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4"/>
      <c r="R137" s="264"/>
      <c r="S137" s="26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26" t="s">
        <v>271</v>
      </c>
      <c r="B145" s="262">
        <f>$B$37</f>
        <v>300000</v>
      </c>
      <c r="C145" s="26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11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284" t="s">
        <v>55</v>
      </c>
      <c r="B150" s="286" t="str">
        <f>TEXT($G$1, "[$-ko-KR]yyyy-mm-dd(ddd) ") &amp; "오전 00:00"</f>
        <v>2021-04-01(목) 오전 00:00</v>
      </c>
      <c r="C150" s="287"/>
      <c r="D150" s="288" t="str">
        <f>TEXT($G$1, "[$-ko-KR]yyyy-mm-dd(ddd) ") &amp; "오후 14:00"</f>
        <v>2021-04-01(목) 오후 14:00</v>
      </c>
      <c r="E150" s="289"/>
      <c r="F150" s="290"/>
      <c r="G150" s="288" t="str">
        <f>TEXT($G$1, "[$-ko-KR]yyyy-mm-dd(ddd) ") &amp; "오후 19:00"</f>
        <v>2021-04-01(목) 오후 19:00</v>
      </c>
      <c r="H150" s="289"/>
      <c r="I150" s="290"/>
      <c r="J150" s="288" t="str">
        <f>TEXT($G$1, "[$-ko-KR]yyyy-mm-dd(ddd) ") &amp; "오후 21:00"</f>
        <v>2021-04-01(목) 오후 21:00</v>
      </c>
      <c r="K150" s="289"/>
      <c r="L150" s="290"/>
      <c r="M150" s="288" t="str">
        <f>TEXT($G$1+1, "[$-ko-KR]yyyy-mm-dd(ddd) ") &amp; "오전 00:00"</f>
        <v>2021-04-02(금) 오전 00:00</v>
      </c>
      <c r="N150" s="289"/>
      <c r="O150" s="290"/>
      <c r="Q150" s="274"/>
      <c r="R150" s="274"/>
      <c r="S150" s="274"/>
    </row>
    <row r="151" spans="1:19" ht="17.25" thickBot="1">
      <c r="A151" s="285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4"/>
      <c r="R155" s="264"/>
      <c r="S155" s="26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4"/>
      <c r="R156" s="264"/>
      <c r="S156" s="26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4"/>
      <c r="R157" s="264"/>
      <c r="S157" s="26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4"/>
      <c r="R158" s="264"/>
      <c r="S158" s="26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4"/>
      <c r="R159" s="264"/>
      <c r="S159" s="26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4"/>
      <c r="R164" s="264"/>
      <c r="S164" s="26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4"/>
      <c r="R167" s="264"/>
      <c r="S167" s="26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4"/>
      <c r="R168" s="264"/>
      <c r="S168" s="26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4"/>
      <c r="R169" s="264"/>
      <c r="S169" s="26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26" t="s">
        <v>271</v>
      </c>
      <c r="B172" s="262">
        <f>$B$37</f>
        <v>300000</v>
      </c>
      <c r="C172" s="26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11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284" t="s">
        <v>55</v>
      </c>
      <c r="B177" s="286" t="str">
        <f>TEXT($G$1, "[$-ko-KR]yyyy-mm-dd(ddd) ") &amp; "오전 00:00"</f>
        <v>2021-04-01(목) 오전 00:00</v>
      </c>
      <c r="C177" s="287"/>
      <c r="D177" s="288" t="str">
        <f>TEXT($G$1, "[$-ko-KR]yyyy-mm-dd(ddd) ") &amp; "오후 14:00"</f>
        <v>2021-04-01(목) 오후 14:00</v>
      </c>
      <c r="E177" s="289"/>
      <c r="F177" s="290"/>
      <c r="G177" s="288" t="str">
        <f>TEXT($G$1, "[$-ko-KR]yyyy-mm-dd(ddd) ") &amp; "오후 19:00"</f>
        <v>2021-04-01(목) 오후 19:00</v>
      </c>
      <c r="H177" s="289"/>
      <c r="I177" s="290"/>
      <c r="J177" s="288" t="str">
        <f>TEXT($G$1, "[$-ko-KR]yyyy-mm-dd(ddd) ") &amp; "오후 21:00"</f>
        <v>2021-04-01(목) 오후 21:00</v>
      </c>
      <c r="K177" s="289"/>
      <c r="L177" s="290"/>
      <c r="M177" s="288" t="str">
        <f>TEXT($G$1+1, "[$-ko-KR]yyyy-mm-dd(ddd) ") &amp; "오전 00:00"</f>
        <v>2021-04-02(금) 오전 00:00</v>
      </c>
      <c r="N177" s="289"/>
      <c r="O177" s="290"/>
      <c r="Q177" s="274"/>
      <c r="R177" s="274"/>
      <c r="S177" s="274"/>
    </row>
    <row r="178" spans="1:19" ht="17.25" thickBot="1">
      <c r="A178" s="285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4"/>
      <c r="R181" s="264"/>
      <c r="S181" s="26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4"/>
      <c r="R182" s="264"/>
      <c r="S182" s="26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4"/>
      <c r="R183" s="264"/>
      <c r="S183" s="26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4"/>
      <c r="R184" s="264"/>
      <c r="S184" s="26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4"/>
      <c r="R185" s="264"/>
      <c r="S185" s="26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4"/>
      <c r="R186" s="264"/>
      <c r="S186" s="26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4"/>
      <c r="R191" s="264"/>
      <c r="S191" s="26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4"/>
      <c r="R194" s="264"/>
      <c r="S194" s="26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4"/>
      <c r="R195" s="264"/>
      <c r="S195" s="26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4"/>
      <c r="R196" s="264"/>
      <c r="S196" s="26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26" t="s">
        <v>271</v>
      </c>
      <c r="B199" s="262">
        <f>$B$37</f>
        <v>300000</v>
      </c>
      <c r="C199" s="26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8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157">
      <formula>AND($N17 &gt; 0, ISNUMBER($N17))</formula>
    </cfRule>
    <cfRule type="expression" dxfId="4868" priority="158">
      <formula>AND($N17 = 0 * ISNUMBER($N17))</formula>
    </cfRule>
    <cfRule type="expression" dxfId="4867" priority="159">
      <formula>AND($N17 &lt; 0, ISNUMBER($N17))</formula>
    </cfRule>
  </conditionalFormatting>
  <conditionalFormatting sqref="A17:F36">
    <cfRule type="expression" dxfId="4866" priority="166">
      <formula>AND($E17 &gt; 0, ISNUMBER($E17))</formula>
    </cfRule>
    <cfRule type="expression" dxfId="4865" priority="167">
      <formula>AND($E17 = 0 * ISNUMBER($E17))</formula>
    </cfRule>
    <cfRule type="expression" dxfId="4864" priority="168">
      <formula>AND($E17 &lt; 0, ISNUMBER($E17))</formula>
    </cfRule>
  </conditionalFormatting>
  <conditionalFormatting sqref="A17:C36 G17:I36">
    <cfRule type="expression" dxfId="4863" priority="163">
      <formula>AND($H17 &gt; 0, ISNUMBER($H17))</formula>
    </cfRule>
    <cfRule type="expression" dxfId="4862" priority="164">
      <formula>AND($H17 = 0 * ISNUMBER($H17))</formula>
    </cfRule>
    <cfRule type="expression" dxfId="4861" priority="165">
      <formula>AND($H17 &lt; 0, ISNUMBER($H17))</formula>
    </cfRule>
  </conditionalFormatting>
  <conditionalFormatting sqref="A17:C36 J17:L36">
    <cfRule type="expression" dxfId="4860" priority="160">
      <formula>AND($K17 &gt; 0, ISNUMBER($K17))</formula>
    </cfRule>
    <cfRule type="expression" dxfId="4859" priority="161">
      <formula>AND($K17 = 0 * ISNUMBER($K17))</formula>
    </cfRule>
    <cfRule type="expression" dxfId="4858" priority="162">
      <formula>AND($K17 &lt; 0, ISNUMBER($K17))</formula>
    </cfRule>
  </conditionalFormatting>
  <conditionalFormatting sqref="D15:F16 E37:F37">
    <cfRule type="expression" dxfId="4857" priority="154">
      <formula>$E$37 &gt; 0</formula>
    </cfRule>
    <cfRule type="expression" dxfId="4856" priority="155">
      <formula>$E$37 = 0</formula>
    </cfRule>
    <cfRule type="expression" dxfId="4855" priority="156">
      <formula>$E$37 &lt; 0</formula>
    </cfRule>
  </conditionalFormatting>
  <conditionalFormatting sqref="G15:I16 H37:I37">
    <cfRule type="expression" dxfId="4854" priority="151">
      <formula>$H$37 &gt; 0</formula>
    </cfRule>
    <cfRule type="expression" dxfId="4853" priority="152">
      <formula>$H$37 = 0</formula>
    </cfRule>
    <cfRule type="expression" dxfId="4852" priority="153">
      <formula>$H$37 &lt; 0</formula>
    </cfRule>
  </conditionalFormatting>
  <conditionalFormatting sqref="J15:L16 K37:L37">
    <cfRule type="expression" dxfId="4851" priority="148">
      <formula>$K$37 &gt; 0</formula>
    </cfRule>
    <cfRule type="expression" dxfId="4850" priority="149">
      <formula>$K$37 = 0</formula>
    </cfRule>
    <cfRule type="expression" dxfId="4849" priority="150">
      <formula>$K$37 &lt; 0</formula>
    </cfRule>
  </conditionalFormatting>
  <conditionalFormatting sqref="M15:O16 N37:O37">
    <cfRule type="expression" dxfId="4848" priority="145">
      <formula>$N$37 &gt; 0</formula>
    </cfRule>
    <cfRule type="expression" dxfId="4847" priority="146">
      <formula>$N$37 = 0</formula>
    </cfRule>
    <cfRule type="expression" dxfId="4846" priority="147">
      <formula>$N$37 &lt; 0</formula>
    </cfRule>
  </conditionalFormatting>
  <conditionalFormatting sqref="A44:C63 M44:O63">
    <cfRule type="expression" dxfId="4845" priority="133">
      <formula>AND($N44 &gt; 0, ISNUMBER($N44))</formula>
    </cfRule>
    <cfRule type="expression" dxfId="4844" priority="134">
      <formula>AND($N44 = 0 * ISNUMBER($N44))</formula>
    </cfRule>
    <cfRule type="expression" dxfId="4843" priority="135">
      <formula>AND($N44 &lt; 0, ISNUMBER($N44))</formula>
    </cfRule>
  </conditionalFormatting>
  <conditionalFormatting sqref="A44:F63">
    <cfRule type="expression" dxfId="4842" priority="142">
      <formula>AND($E44 &gt; 0, ISNUMBER($E44))</formula>
    </cfRule>
    <cfRule type="expression" dxfId="4841" priority="143">
      <formula>AND($E44 = 0 * ISNUMBER($E44))</formula>
    </cfRule>
    <cfRule type="expression" dxfId="4840" priority="144">
      <formula>AND($E44 &lt; 0, ISNUMBER($E44))</formula>
    </cfRule>
  </conditionalFormatting>
  <conditionalFormatting sqref="A44:C63 G44:I63">
    <cfRule type="expression" dxfId="4839" priority="139">
      <formula>AND($H44 &gt; 0, ISNUMBER($H44))</formula>
    </cfRule>
    <cfRule type="expression" dxfId="4838" priority="140">
      <formula>AND($H44 = 0 * ISNUMBER($H44))</formula>
    </cfRule>
    <cfRule type="expression" dxfId="4837" priority="141">
      <formula>AND($H44 &lt; 0, ISNUMBER($H44))</formula>
    </cfRule>
  </conditionalFormatting>
  <conditionalFormatting sqref="A44:C63 J44:L63">
    <cfRule type="expression" dxfId="4836" priority="136">
      <formula>AND($K44 &gt; 0, ISNUMBER($K44))</formula>
    </cfRule>
    <cfRule type="expression" dxfId="4835" priority="137">
      <formula>AND($K44 = 0 * ISNUMBER($K44))</formula>
    </cfRule>
    <cfRule type="expression" dxfId="4834" priority="138">
      <formula>AND($K44 &lt; 0, ISNUMBER($K44))</formula>
    </cfRule>
  </conditionalFormatting>
  <conditionalFormatting sqref="D42:F43 E64:F64">
    <cfRule type="expression" dxfId="4833" priority="130">
      <formula>$E$64 &gt; 0</formula>
    </cfRule>
    <cfRule type="expression" dxfId="4832" priority="131">
      <formula>$E$64 = 0</formula>
    </cfRule>
    <cfRule type="expression" dxfId="4831" priority="132">
      <formula>$E$64 &lt; 0</formula>
    </cfRule>
  </conditionalFormatting>
  <conditionalFormatting sqref="G42:I43 H64:I64">
    <cfRule type="expression" dxfId="4830" priority="127">
      <formula>$H$64 &gt; 0</formula>
    </cfRule>
    <cfRule type="expression" dxfId="4829" priority="128">
      <formula>$H$64 = 0</formula>
    </cfRule>
    <cfRule type="expression" dxfId="4828" priority="129">
      <formula>$H$64 &lt; 0</formula>
    </cfRule>
  </conditionalFormatting>
  <conditionalFormatting sqref="J42:L43 K64:L64">
    <cfRule type="expression" dxfId="4827" priority="124">
      <formula>$K$64 &gt; 0</formula>
    </cfRule>
    <cfRule type="expression" dxfId="4826" priority="125">
      <formula>$K$64 = 0</formula>
    </cfRule>
    <cfRule type="expression" dxfId="4825" priority="126">
      <formula>$K$64 &lt; 0</formula>
    </cfRule>
  </conditionalFormatting>
  <conditionalFormatting sqref="M42:O43 N64:O64">
    <cfRule type="expression" dxfId="4824" priority="121">
      <formula>$N$64 &gt; 0</formula>
    </cfRule>
    <cfRule type="expression" dxfId="4823" priority="122">
      <formula>$N$64 = 0</formula>
    </cfRule>
    <cfRule type="expression" dxfId="4822" priority="123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44378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16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2021-07-01(목) 오전 00:00</v>
      </c>
      <c r="C15" s="314"/>
      <c r="D15" s="288" t="str">
        <f>TEXT($G$1, "[$-ko-KR]yyyy-mm-dd(ddd) ") &amp; "오후 14:00"</f>
        <v>2021-07-01(목) 오후 14:00</v>
      </c>
      <c r="E15" s="289"/>
      <c r="F15" s="290"/>
      <c r="G15" s="288" t="str">
        <f>TEXT($G$1, "[$-ko-KR]yyyy-mm-dd(ddd) ") &amp; "오후 19:00"</f>
        <v>2021-07-01(목) 오후 19:00</v>
      </c>
      <c r="H15" s="289"/>
      <c r="I15" s="290"/>
      <c r="J15" s="288" t="str">
        <f>TEXT($G$1, "[$-ko-KR]yyyy-mm-dd(ddd) ") &amp; "오후 21:00"</f>
        <v>2021-07-01(목) 오후 21:00</v>
      </c>
      <c r="K15" s="289"/>
      <c r="L15" s="290"/>
      <c r="M15" s="288" t="str">
        <f>TEXT($G$1+1, "[$-ko-KR]yyyy-mm-dd(ddd) ") &amp; "오전 00:00"</f>
        <v>2021-07-02(금)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16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2021-07-01(목) 오전 00:00</v>
      </c>
      <c r="C42" s="316"/>
      <c r="D42" s="288" t="str">
        <f>TEXT($G$1, "[$-ko-KR]yyyy-mm-dd(ddd) ") &amp; "오후 14:00"</f>
        <v>2021-07-01(목) 오후 14:00</v>
      </c>
      <c r="E42" s="289"/>
      <c r="F42" s="290"/>
      <c r="G42" s="288" t="str">
        <f>TEXT($G$1, "[$-ko-KR]yyyy-mm-dd(ddd) ") &amp; "오후 19:00"</f>
        <v>2021-07-01(목) 오후 19:00</v>
      </c>
      <c r="H42" s="289"/>
      <c r="I42" s="290"/>
      <c r="J42" s="288" t="str">
        <f>TEXT($G$1, "[$-ko-KR]yyyy-mm-dd(ddd) ") &amp; "오후 21:00"</f>
        <v>2021-07-01(목) 오후 21:00</v>
      </c>
      <c r="K42" s="289"/>
      <c r="L42" s="290"/>
      <c r="M42" s="288" t="str">
        <f>TEXT($G$1+1, "[$-ko-KR]yyyy-mm-dd(ddd) ") &amp; "오전 00:00"</f>
        <v>2021-07-02(금)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4"/>
      <c r="R46" s="264"/>
      <c r="S46" s="26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4"/>
      <c r="R47" s="264"/>
      <c r="S47" s="26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4"/>
      <c r="R48" s="264"/>
      <c r="S48" s="26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4"/>
      <c r="R49" s="264"/>
      <c r="S49" s="26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4"/>
      <c r="R50" s="264"/>
      <c r="S50" s="26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4"/>
      <c r="R51" s="264"/>
      <c r="S51" s="26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4"/>
      <c r="R56" s="264"/>
      <c r="S56" s="26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16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2021-07-01(목) 오전 00:00</v>
      </c>
      <c r="C69" s="316"/>
      <c r="D69" s="288" t="str">
        <f>TEXT($G$1, "[$-ko-KR]yyyy-mm-dd(ddd) ") &amp; "오후 14:00"</f>
        <v>2021-07-01(목) 오후 14:00</v>
      </c>
      <c r="E69" s="289"/>
      <c r="F69" s="290"/>
      <c r="G69" s="288" t="str">
        <f>TEXT($G$1, "[$-ko-KR]yyyy-mm-dd(ddd) ") &amp; "오후 19:00"</f>
        <v>2021-07-01(목) 오후 19:00</v>
      </c>
      <c r="H69" s="289"/>
      <c r="I69" s="290"/>
      <c r="J69" s="288" t="str">
        <f>TEXT($G$1, "[$-ko-KR]yyyy-mm-dd(ddd) ") &amp; "오후 21:00"</f>
        <v>2021-07-01(목) 오후 21:00</v>
      </c>
      <c r="K69" s="289"/>
      <c r="L69" s="290"/>
      <c r="M69" s="288" t="str">
        <f>TEXT($G$1+1, "[$-ko-KR]yyyy-mm-dd(ddd) ") &amp; "오전 00:00"</f>
        <v>2021-07-02(금)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4"/>
      <c r="R73" s="264"/>
      <c r="S73" s="26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4"/>
      <c r="R74" s="264"/>
      <c r="S74" s="26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4"/>
      <c r="R75" s="264"/>
      <c r="S75" s="26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4"/>
      <c r="R76" s="264"/>
      <c r="S76" s="26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4"/>
      <c r="R77" s="264"/>
      <c r="S77" s="26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4"/>
      <c r="R78" s="264"/>
      <c r="S78" s="26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4"/>
      <c r="R83" s="264"/>
      <c r="S83" s="26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4"/>
      <c r="R86" s="264"/>
      <c r="S86" s="26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4"/>
      <c r="R87" s="264"/>
      <c r="S87" s="26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16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2021-07-01(목) 오전 00:00</v>
      </c>
      <c r="C96" s="316"/>
      <c r="D96" s="288" t="str">
        <f>TEXT($G$1, "[$-ko-KR]yyyy-mm-dd(ddd) ") &amp; "오후 14:00"</f>
        <v>2021-07-01(목) 오후 14:00</v>
      </c>
      <c r="E96" s="289"/>
      <c r="F96" s="290"/>
      <c r="G96" s="288" t="str">
        <f>TEXT($G$1, "[$-ko-KR]yyyy-mm-dd(ddd) ") &amp; "오후 19:00"</f>
        <v>2021-07-01(목) 오후 19:00</v>
      </c>
      <c r="H96" s="289"/>
      <c r="I96" s="290"/>
      <c r="J96" s="288" t="str">
        <f>TEXT($G$1, "[$-ko-KR]yyyy-mm-dd(ddd) ") &amp; "오후 21:00"</f>
        <v>2021-07-01(목) 오후 21:00</v>
      </c>
      <c r="K96" s="289"/>
      <c r="L96" s="290"/>
      <c r="M96" s="288" t="str">
        <f>TEXT($G$1+1, "[$-ko-KR]yyyy-mm-dd(ddd) ") &amp; "오전 00:00"</f>
        <v>2021-07-02(금)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4"/>
      <c r="R100" s="264"/>
      <c r="S100" s="26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4"/>
      <c r="R101" s="264"/>
      <c r="S101" s="26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4"/>
      <c r="R102" s="264"/>
      <c r="S102" s="26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4"/>
      <c r="R103" s="264"/>
      <c r="S103" s="26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4"/>
      <c r="R104" s="264"/>
      <c r="S104" s="26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4"/>
      <c r="R105" s="264"/>
      <c r="S105" s="26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4"/>
      <c r="R110" s="264"/>
      <c r="S110" s="26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4"/>
      <c r="R113" s="264"/>
      <c r="S113" s="26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4"/>
      <c r="R114" s="264"/>
      <c r="S114" s="26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4"/>
      <c r="R115" s="264"/>
      <c r="S115" s="26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16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2021-07-01(목) 오전 00:00</v>
      </c>
      <c r="C123" s="316"/>
      <c r="D123" s="288" t="str">
        <f>TEXT($G$1, "[$-ko-KR]yyyy-mm-dd(ddd) ") &amp; "오후 14:00"</f>
        <v>2021-07-01(목) 오후 14:00</v>
      </c>
      <c r="E123" s="289"/>
      <c r="F123" s="290"/>
      <c r="G123" s="288" t="str">
        <f>TEXT($G$1, "[$-ko-KR]yyyy-mm-dd(ddd) ") &amp; "오후 19:00"</f>
        <v>2021-07-01(목) 오후 19:00</v>
      </c>
      <c r="H123" s="289"/>
      <c r="I123" s="290"/>
      <c r="J123" s="288" t="str">
        <f>TEXT($G$1, "[$-ko-KR]yyyy-mm-dd(ddd) ") &amp; "오후 21:00"</f>
        <v>2021-07-01(목) 오후 21:00</v>
      </c>
      <c r="K123" s="289"/>
      <c r="L123" s="290"/>
      <c r="M123" s="288" t="str">
        <f>TEXT($G$1+1, "[$-ko-KR]yyyy-mm-dd(ddd) ") &amp; "오전 00:00"</f>
        <v>2021-07-02(금)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4"/>
      <c r="R127" s="264"/>
      <c r="S127" s="26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4"/>
      <c r="R128" s="264"/>
      <c r="S128" s="26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4"/>
      <c r="R129" s="264"/>
      <c r="S129" s="26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4"/>
      <c r="R130" s="264"/>
      <c r="S130" s="26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4"/>
      <c r="R131" s="264"/>
      <c r="S131" s="26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4"/>
      <c r="R132" s="264"/>
      <c r="S132" s="26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4"/>
      <c r="R137" s="264"/>
      <c r="S137" s="26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16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2021-07-01(목) 오전 00:00</v>
      </c>
      <c r="C150" s="316"/>
      <c r="D150" s="288" t="str">
        <f>TEXT($G$1, "[$-ko-KR]yyyy-mm-dd(ddd) ") &amp; "오후 14:00"</f>
        <v>2021-07-01(목) 오후 14:00</v>
      </c>
      <c r="E150" s="289"/>
      <c r="F150" s="290"/>
      <c r="G150" s="288" t="str">
        <f>TEXT($G$1, "[$-ko-KR]yyyy-mm-dd(ddd) ") &amp; "오후 19:00"</f>
        <v>2021-07-01(목) 오후 19:00</v>
      </c>
      <c r="H150" s="289"/>
      <c r="I150" s="290"/>
      <c r="J150" s="288" t="str">
        <f>TEXT($G$1, "[$-ko-KR]yyyy-mm-dd(ddd) ") &amp; "오후 21:00"</f>
        <v>2021-07-01(목) 오후 21:00</v>
      </c>
      <c r="K150" s="289"/>
      <c r="L150" s="290"/>
      <c r="M150" s="288" t="str">
        <f>TEXT($G$1+1, "[$-ko-KR]yyyy-mm-dd(ddd) ") &amp; "오전 00:00"</f>
        <v>2021-07-02(금)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4"/>
      <c r="R155" s="264"/>
      <c r="S155" s="26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4"/>
      <c r="R156" s="264"/>
      <c r="S156" s="26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4"/>
      <c r="R157" s="264"/>
      <c r="S157" s="26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4"/>
      <c r="R158" s="264"/>
      <c r="S158" s="26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4"/>
      <c r="R159" s="264"/>
      <c r="S159" s="26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4"/>
      <c r="R164" s="264"/>
      <c r="S164" s="26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4"/>
      <c r="R167" s="264"/>
      <c r="S167" s="26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4"/>
      <c r="R168" s="264"/>
      <c r="S168" s="26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4"/>
      <c r="R169" s="264"/>
      <c r="S169" s="26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16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2021-07-01(목) 오전 00:00</v>
      </c>
      <c r="C177" s="316"/>
      <c r="D177" s="288" t="str">
        <f>TEXT($G$1, "[$-ko-KR]yyyy-mm-dd(ddd) ") &amp; "오후 14:00"</f>
        <v>2021-07-01(목) 오후 14:00</v>
      </c>
      <c r="E177" s="289"/>
      <c r="F177" s="290"/>
      <c r="G177" s="288" t="str">
        <f>TEXT($G$1, "[$-ko-KR]yyyy-mm-dd(ddd) ") &amp; "오후 19:00"</f>
        <v>2021-07-01(목) 오후 19:00</v>
      </c>
      <c r="H177" s="289"/>
      <c r="I177" s="290"/>
      <c r="J177" s="288" t="str">
        <f>TEXT($G$1, "[$-ko-KR]yyyy-mm-dd(ddd) ") &amp; "오후 21:00"</f>
        <v>2021-07-01(목) 오후 21:00</v>
      </c>
      <c r="K177" s="289"/>
      <c r="L177" s="290"/>
      <c r="M177" s="288" t="str">
        <f>TEXT($G$1+1, "[$-ko-KR]yyyy-mm-dd(ddd) ") &amp; "오전 00:00"</f>
        <v>2021-07-02(금)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4"/>
      <c r="R181" s="264"/>
      <c r="S181" s="26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4"/>
      <c r="R182" s="264"/>
      <c r="S182" s="26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4"/>
      <c r="R183" s="264"/>
      <c r="S183" s="26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4"/>
      <c r="R184" s="264"/>
      <c r="S184" s="26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4"/>
      <c r="R185" s="264"/>
      <c r="S185" s="26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4"/>
      <c r="R186" s="264"/>
      <c r="S186" s="26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4"/>
      <c r="R191" s="264"/>
      <c r="S191" s="26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4"/>
      <c r="R194" s="264"/>
      <c r="S194" s="26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4"/>
      <c r="R195" s="264"/>
      <c r="S195" s="26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4"/>
      <c r="R196" s="264"/>
      <c r="S196" s="26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70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289">
      <formula>AND($N17 &gt; 0, ISNUMBER($N17))</formula>
    </cfRule>
    <cfRule type="expression" dxfId="4690" priority="290">
      <formula>AND($N17 = 0 * ISNUMBER($N17))</formula>
    </cfRule>
    <cfRule type="expression" dxfId="4689" priority="291">
      <formula>AND($N17 &lt; 0, ISNUMBER($N17))</formula>
    </cfRule>
  </conditionalFormatting>
  <conditionalFormatting sqref="A17:C36 D17:F36">
    <cfRule type="expression" dxfId="4688" priority="298">
      <formula>AND($E17 &gt; 0, ISNUMBER($E17))</formula>
    </cfRule>
    <cfRule type="expression" dxfId="4687" priority="299">
      <formula>AND($E17 = 0 * ISNUMBER($E17))</formula>
    </cfRule>
    <cfRule type="expression" dxfId="4686" priority="300">
      <formula>AND($E17 &lt; 0, ISNUMBER($E17))</formula>
    </cfRule>
  </conditionalFormatting>
  <conditionalFormatting sqref="A17:C36 G17:I36">
    <cfRule type="expression" dxfId="4685" priority="295">
      <formula>AND($H17 &gt; 0, ISNUMBER($H17))</formula>
    </cfRule>
    <cfRule type="expression" dxfId="4684" priority="296">
      <formula>AND($H17 = 0 * ISNUMBER($H17))</formula>
    </cfRule>
    <cfRule type="expression" dxfId="4683" priority="297">
      <formula>AND($H17 &lt; 0, ISNUMBER($H17))</formula>
    </cfRule>
  </conditionalFormatting>
  <conditionalFormatting sqref="A17:C36 J17:L36">
    <cfRule type="expression" dxfId="4682" priority="292">
      <formula>AND($K17 &gt; 0, ISNUMBER($K17))</formula>
    </cfRule>
    <cfRule type="expression" dxfId="4681" priority="293">
      <formula>AND($K17 = 0 * ISNUMBER($K17))</formula>
    </cfRule>
    <cfRule type="expression" dxfId="4680" priority="294">
      <formula>AND($K17 &lt; 0, ISNUMBER($K17))</formula>
    </cfRule>
  </conditionalFormatting>
  <conditionalFormatting sqref="D15:F16 E37:F37">
    <cfRule type="expression" dxfId="4679" priority="286">
      <formula>$E$37 &gt; 0</formula>
    </cfRule>
    <cfRule type="expression" dxfId="4678" priority="287">
      <formula>$E$37 = 0</formula>
    </cfRule>
    <cfRule type="expression" dxfId="4677" priority="288">
      <formula>$E$37 &lt; 0</formula>
    </cfRule>
  </conditionalFormatting>
  <conditionalFormatting sqref="G15:I16 H37:I37">
    <cfRule type="expression" dxfId="4676" priority="283">
      <formula>$H$37 &gt; 0</formula>
    </cfRule>
    <cfRule type="expression" dxfId="4675" priority="284">
      <formula>$H$37 = 0</formula>
    </cfRule>
    <cfRule type="expression" dxfId="4674" priority="285">
      <formula>$H$37 &lt; 0</formula>
    </cfRule>
  </conditionalFormatting>
  <conditionalFormatting sqref="J15:L16 K37:L37">
    <cfRule type="expression" dxfId="4673" priority="280">
      <formula>$K$37 &gt; 0</formula>
    </cfRule>
    <cfRule type="expression" dxfId="4672" priority="281">
      <formula>$K$37 = 0</formula>
    </cfRule>
    <cfRule type="expression" dxfId="4671" priority="282">
      <formula>$K$37 &lt; 0</formula>
    </cfRule>
  </conditionalFormatting>
  <conditionalFormatting sqref="M15:O16 N37:O37">
    <cfRule type="expression" dxfId="4670" priority="277">
      <formula>$N$37 &gt; 0</formula>
    </cfRule>
    <cfRule type="expression" dxfId="4669" priority="278">
      <formula>$N$37 = 0</formula>
    </cfRule>
    <cfRule type="expression" dxfId="4668" priority="279">
      <formula>$N$37 &lt; 0</formula>
    </cfRule>
  </conditionalFormatting>
  <conditionalFormatting sqref="A44:C63 M44:O63">
    <cfRule type="expression" dxfId="4667" priority="265">
      <formula>AND($N44 &gt; 0, ISNUMBER($N44))</formula>
    </cfRule>
    <cfRule type="expression" dxfId="4666" priority="266">
      <formula>AND($N44 = 0 * ISNUMBER($N44))</formula>
    </cfRule>
    <cfRule type="expression" dxfId="4665" priority="267">
      <formula>AND($N44 &lt; 0, ISNUMBER($N44))</formula>
    </cfRule>
  </conditionalFormatting>
  <conditionalFormatting sqref="A44:F63">
    <cfRule type="expression" dxfId="4664" priority="274">
      <formula>AND($E44 &gt; 0, ISNUMBER($E44))</formula>
    </cfRule>
    <cfRule type="expression" dxfId="4663" priority="275">
      <formula>AND($E44 = 0 * ISNUMBER($E44))</formula>
    </cfRule>
    <cfRule type="expression" dxfId="4662" priority="276">
      <formula>AND($E44 &lt; 0, ISNUMBER($E44))</formula>
    </cfRule>
  </conditionalFormatting>
  <conditionalFormatting sqref="A44:C63 G44:I63">
    <cfRule type="expression" dxfId="4661" priority="271">
      <formula>AND($H44 &gt; 0, ISNUMBER($H44))</formula>
    </cfRule>
    <cfRule type="expression" dxfId="4660" priority="272">
      <formula>AND($H44 = 0 * ISNUMBER($H44))</formula>
    </cfRule>
    <cfRule type="expression" dxfId="4659" priority="273">
      <formula>AND($H44 &lt; 0, ISNUMBER($H44))</formula>
    </cfRule>
  </conditionalFormatting>
  <conditionalFormatting sqref="A44:C63 J44:L63">
    <cfRule type="expression" dxfId="4658" priority="268">
      <formula>AND($K44 &gt; 0, ISNUMBER($K44))</formula>
    </cfRule>
    <cfRule type="expression" dxfId="4657" priority="269">
      <formula>AND($K44 = 0 * ISNUMBER($K44))</formula>
    </cfRule>
    <cfRule type="expression" dxfId="4656" priority="270">
      <formula>AND($K44 &lt; 0, ISNUMBER($K44))</formula>
    </cfRule>
  </conditionalFormatting>
  <conditionalFormatting sqref="D42:F43 E64:F64">
    <cfRule type="expression" dxfId="4655" priority="262">
      <formula>$E$64 &gt; 0</formula>
    </cfRule>
    <cfRule type="expression" dxfId="4654" priority="263">
      <formula>$E$64 = 0</formula>
    </cfRule>
    <cfRule type="expression" dxfId="4653" priority="264">
      <formula>$E$64 &lt; 0</formula>
    </cfRule>
  </conditionalFormatting>
  <conditionalFormatting sqref="G42:I43 H64:I64">
    <cfRule type="expression" dxfId="4652" priority="259">
      <formula>$H$64 &gt; 0</formula>
    </cfRule>
    <cfRule type="expression" dxfId="4651" priority="260">
      <formula>$H$64 = 0</formula>
    </cfRule>
    <cfRule type="expression" dxfId="4650" priority="261">
      <formula>$H$64 &lt; 0</formula>
    </cfRule>
  </conditionalFormatting>
  <conditionalFormatting sqref="J42:L43 K64:L64">
    <cfRule type="expression" dxfId="4649" priority="256">
      <formula>$K$64 &gt; 0</formula>
    </cfRule>
    <cfRule type="expression" dxfId="4648" priority="257">
      <formula>$K$64 = 0</formula>
    </cfRule>
    <cfRule type="expression" dxfId="4647" priority="258">
      <formula>$K$64 &lt; 0</formula>
    </cfRule>
  </conditionalFormatting>
  <conditionalFormatting sqref="M42:O43 N64:O64">
    <cfRule type="expression" dxfId="4646" priority="253">
      <formula>$N$64 &gt; 0</formula>
    </cfRule>
    <cfRule type="expression" dxfId="4645" priority="254">
      <formula>$N$64 = 0</formula>
    </cfRule>
    <cfRule type="expression" dxfId="4644" priority="255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26850</v>
      </c>
      <c r="D2" s="92">
        <v>0.36225266360000002</v>
      </c>
      <c r="E2" s="93">
        <v>18127759.623718161</v>
      </c>
      <c r="F2" s="35"/>
      <c r="G2" s="54"/>
      <c r="H2" s="35"/>
      <c r="I2" s="35"/>
    </row>
    <row r="3" spans="1:18" ht="17.25" thickBot="1">
      <c r="A3" s="40" t="s">
        <v>195</v>
      </c>
      <c r="B3" s="11" t="s">
        <v>196</v>
      </c>
      <c r="C3" s="95">
        <v>4325</v>
      </c>
      <c r="D3" s="92">
        <v>0.22869318180000001</v>
      </c>
      <c r="E3" s="93">
        <v>98020983.02064386</v>
      </c>
      <c r="F3" s="35"/>
      <c r="G3" s="319" t="s">
        <v>261</v>
      </c>
      <c r="H3" s="331" t="s">
        <v>333</v>
      </c>
      <c r="I3" s="331"/>
      <c r="K3" s="275" t="s">
        <v>34</v>
      </c>
      <c r="L3" s="276"/>
      <c r="M3" s="276"/>
      <c r="N3" s="277"/>
      <c r="O3" s="275" t="s">
        <v>263</v>
      </c>
      <c r="P3" s="276"/>
      <c r="Q3" s="276"/>
      <c r="R3" s="277"/>
    </row>
    <row r="4" spans="1:18" ht="17.25" thickBot="1">
      <c r="A4" s="40" t="s">
        <v>137</v>
      </c>
      <c r="B4" s="11" t="s">
        <v>138</v>
      </c>
      <c r="C4" s="95">
        <v>380</v>
      </c>
      <c r="D4" s="92">
        <v>0.14803625379999999</v>
      </c>
      <c r="E4" s="93">
        <v>295845206.05363238</v>
      </c>
      <c r="F4" s="35"/>
      <c r="G4" s="320"/>
      <c r="H4" s="332"/>
      <c r="I4" s="332"/>
      <c r="K4" s="312" t="s">
        <v>55</v>
      </c>
      <c r="L4" s="328">
        <f ca="1">NOW()</f>
        <v>44401.889083217589</v>
      </c>
      <c r="M4" s="329"/>
      <c r="N4" s="330"/>
      <c r="O4" s="327" t="s">
        <v>55</v>
      </c>
      <c r="P4" s="328">
        <f ca="1">NOW()</f>
        <v>44401.889083217589</v>
      </c>
      <c r="Q4" s="329"/>
      <c r="R4" s="330"/>
    </row>
    <row r="5" spans="1:18" ht="17.25" thickBot="1">
      <c r="A5" s="40" t="s">
        <v>141</v>
      </c>
      <c r="B5" s="11" t="s">
        <v>142</v>
      </c>
      <c r="C5" s="95">
        <v>7795</v>
      </c>
      <c r="D5" s="92">
        <v>0.1231988473</v>
      </c>
      <c r="E5" s="93">
        <v>12829670.547571359</v>
      </c>
      <c r="F5" s="35"/>
      <c r="K5" s="320"/>
      <c r="L5" s="36" t="s">
        <v>58</v>
      </c>
      <c r="M5" s="73" t="s">
        <v>59</v>
      </c>
      <c r="N5" s="69" t="s">
        <v>265</v>
      </c>
      <c r="O5" s="320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113</v>
      </c>
      <c r="B6" s="11" t="s">
        <v>114</v>
      </c>
      <c r="C6" s="95">
        <v>853</v>
      </c>
      <c r="D6" s="92">
        <v>0.112125163</v>
      </c>
      <c r="E6" s="93">
        <v>579280738.97518873</v>
      </c>
      <c r="F6" s="35"/>
      <c r="G6" s="275" t="s">
        <v>52</v>
      </c>
      <c r="H6" s="276"/>
      <c r="I6" s="27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어거</v>
      </c>
      <c r="P6" s="38">
        <f t="shared" ref="P6:P25" si="2">_xlfn.IFNA(VLOOKUP(O6, $B$2:$D$200, 2, FALSE), "")</f>
        <v>26850</v>
      </c>
      <c r="Q6" s="76">
        <f t="shared" ref="Q6:Q25" si="3">_xlfn.IFNA(VLOOKUP(O6, $B$2:$D$200, 3, FALSE), "")</f>
        <v>0.36225266360000002</v>
      </c>
      <c r="R6" s="85">
        <f>_xlfn.IFNA(VLOOKUP(O6, $B$2:$E$200, 4, FALSE), "")</f>
        <v>18127759.623718161</v>
      </c>
    </row>
    <row r="7" spans="1:18">
      <c r="A7" s="40" t="s">
        <v>111</v>
      </c>
      <c r="B7" s="11" t="s">
        <v>112</v>
      </c>
      <c r="C7" s="95">
        <v>6470</v>
      </c>
      <c r="D7" s="92">
        <v>0.1097770154</v>
      </c>
      <c r="E7" s="93">
        <v>5295313.0769093996</v>
      </c>
      <c r="F7" s="35"/>
      <c r="G7" s="303" t="s">
        <v>36</v>
      </c>
      <c r="H7" s="304"/>
      <c r="I7" s="30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던프로토콜</v>
      </c>
      <c r="P7" s="39">
        <f t="shared" si="2"/>
        <v>4325</v>
      </c>
      <c r="Q7" s="77">
        <f t="shared" si="3"/>
        <v>0.22869318180000001</v>
      </c>
      <c r="R7" s="86">
        <f t="shared" ref="R7:R25" si="5">_xlfn.IFNA(VLOOKUP(O7, $B$2:$E$200, 4, FALSE), "")</f>
        <v>98020983.02064386</v>
      </c>
    </row>
    <row r="8" spans="1:18" ht="17.25" thickBot="1">
      <c r="A8" s="40" t="s">
        <v>64</v>
      </c>
      <c r="B8" s="11" t="s">
        <v>65</v>
      </c>
      <c r="C8" s="95">
        <v>27.4</v>
      </c>
      <c r="D8" s="92">
        <v>0.1004016064</v>
      </c>
      <c r="E8" s="93">
        <v>216692073.95289111</v>
      </c>
      <c r="F8" s="35"/>
      <c r="G8" s="296"/>
      <c r="H8" s="297"/>
      <c r="I8" s="29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쎄타퓨엘</v>
      </c>
      <c r="P8" s="39">
        <f t="shared" si="2"/>
        <v>380</v>
      </c>
      <c r="Q8" s="77">
        <f t="shared" si="3"/>
        <v>0.14803625379999999</v>
      </c>
      <c r="R8" s="86">
        <f t="shared" si="5"/>
        <v>295845206.05363238</v>
      </c>
    </row>
    <row r="9" spans="1:18" ht="17.25" thickBot="1">
      <c r="A9" s="40" t="s">
        <v>225</v>
      </c>
      <c r="B9" s="11" t="s">
        <v>226</v>
      </c>
      <c r="C9" s="95">
        <v>1285</v>
      </c>
      <c r="D9" s="92">
        <v>7.9831932800000005E-2</v>
      </c>
      <c r="E9" s="93">
        <v>21747891.769671969</v>
      </c>
      <c r="F9" s="35"/>
      <c r="G9" s="9" t="s">
        <v>38</v>
      </c>
      <c r="H9" s="276" t="s">
        <v>37</v>
      </c>
      <c r="I9" s="27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가스</v>
      </c>
      <c r="P9" s="39">
        <f t="shared" si="2"/>
        <v>7795</v>
      </c>
      <c r="Q9" s="77">
        <f t="shared" si="3"/>
        <v>0.1231988473</v>
      </c>
      <c r="R9" s="86">
        <f t="shared" si="5"/>
        <v>12829670.547571359</v>
      </c>
    </row>
    <row r="10" spans="1:18">
      <c r="A10" s="40" t="s">
        <v>197</v>
      </c>
      <c r="B10" s="11" t="s">
        <v>198</v>
      </c>
      <c r="C10" s="95">
        <v>24330</v>
      </c>
      <c r="D10" s="92">
        <v>6.94505495E-2</v>
      </c>
      <c r="E10" s="93">
        <v>12175012.547183691</v>
      </c>
      <c r="F10" s="35"/>
      <c r="G10" s="321">
        <f>_xlfn.IFNA(VLOOKUP(G7, $B$2:$D$200, 3, FALSE), "-")</f>
        <v>1.13276056E-2</v>
      </c>
      <c r="H10" s="323">
        <f>_xlfn.IFNA(VLOOKUP(G7, $B$2:$D$200, 2, FALSE), "-")</f>
        <v>39551000</v>
      </c>
      <c r="I10" s="32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샌드박스</v>
      </c>
      <c r="P10" s="39">
        <f t="shared" si="2"/>
        <v>853</v>
      </c>
      <c r="Q10" s="77">
        <f t="shared" si="3"/>
        <v>0.112125163</v>
      </c>
      <c r="R10" s="90">
        <f t="shared" si="5"/>
        <v>579280738.97518873</v>
      </c>
    </row>
    <row r="11" spans="1:18" ht="17.25" thickBot="1">
      <c r="A11" s="40" t="s">
        <v>85</v>
      </c>
      <c r="B11" s="11" t="s">
        <v>86</v>
      </c>
      <c r="C11" s="95">
        <v>295</v>
      </c>
      <c r="D11" s="92">
        <v>6.1151079099999998E-2</v>
      </c>
      <c r="E11" s="93">
        <v>278718969.42826474</v>
      </c>
      <c r="F11" s="35"/>
      <c r="G11" s="322"/>
      <c r="H11" s="325"/>
      <c r="I11" s="32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쎄타토큰</v>
      </c>
      <c r="P11" s="45">
        <f t="shared" si="2"/>
        <v>6470</v>
      </c>
      <c r="Q11" s="80">
        <f t="shared" si="3"/>
        <v>0.1097770154</v>
      </c>
      <c r="R11" s="99">
        <f t="shared" si="5"/>
        <v>5295313.0769093996</v>
      </c>
    </row>
    <row r="12" spans="1:18" ht="17.25" thickBot="1">
      <c r="A12" s="40" t="s">
        <v>157</v>
      </c>
      <c r="B12" s="11" t="s">
        <v>158</v>
      </c>
      <c r="C12" s="95">
        <v>17690</v>
      </c>
      <c r="D12" s="92">
        <v>5.9281437100000001E-2</v>
      </c>
      <c r="E12" s="93">
        <v>5817425.4802204398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아이오에스티</v>
      </c>
      <c r="P12" s="39">
        <f t="shared" si="2"/>
        <v>27.4</v>
      </c>
      <c r="Q12" s="77">
        <f t="shared" si="3"/>
        <v>0.1004016064</v>
      </c>
      <c r="R12" s="86">
        <f t="shared" si="5"/>
        <v>216692073.95289111</v>
      </c>
    </row>
    <row r="13" spans="1:18" ht="17.25" thickBot="1">
      <c r="A13" s="40" t="s">
        <v>153</v>
      </c>
      <c r="B13" s="11" t="s">
        <v>154</v>
      </c>
      <c r="C13" s="95">
        <v>53060</v>
      </c>
      <c r="D13" s="92">
        <v>5.9081836300000003E-2</v>
      </c>
      <c r="E13" s="93">
        <v>41255259.46722012</v>
      </c>
      <c r="F13" s="35"/>
      <c r="G13" s="275" t="s">
        <v>70</v>
      </c>
      <c r="H13" s="276"/>
      <c r="I13" s="27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펀디엑스</v>
      </c>
      <c r="P13" s="39">
        <f t="shared" si="2"/>
        <v>1285</v>
      </c>
      <c r="Q13" s="77">
        <f t="shared" si="3"/>
        <v>7.9831932800000005E-2</v>
      </c>
      <c r="R13" s="86">
        <f t="shared" si="5"/>
        <v>21747891.769671969</v>
      </c>
    </row>
    <row r="14" spans="1:18">
      <c r="A14" s="40" t="s">
        <v>167</v>
      </c>
      <c r="B14" s="11" t="s">
        <v>168</v>
      </c>
      <c r="C14" s="95">
        <v>1440</v>
      </c>
      <c r="D14" s="92">
        <v>5.8823529399999998E-2</v>
      </c>
      <c r="E14" s="93">
        <v>41970049.098442562</v>
      </c>
      <c r="F14" s="35"/>
      <c r="G14" s="303" t="s">
        <v>36</v>
      </c>
      <c r="H14" s="304"/>
      <c r="I14" s="30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플로우</v>
      </c>
      <c r="P14" s="39">
        <f t="shared" si="2"/>
        <v>24330</v>
      </c>
      <c r="Q14" s="77">
        <f t="shared" si="3"/>
        <v>6.94505495E-2</v>
      </c>
      <c r="R14" s="86">
        <f t="shared" si="5"/>
        <v>12175012.547183691</v>
      </c>
    </row>
    <row r="15" spans="1:18" ht="17.25" thickBot="1">
      <c r="A15" s="40" t="s">
        <v>179</v>
      </c>
      <c r="B15" s="11" t="s">
        <v>180</v>
      </c>
      <c r="C15" s="95">
        <v>7170</v>
      </c>
      <c r="D15" s="92">
        <v>4.9780380700000001E-2</v>
      </c>
      <c r="E15" s="93">
        <v>1067336.2348736001</v>
      </c>
      <c r="F15" s="35"/>
      <c r="G15" s="296"/>
      <c r="H15" s="297"/>
      <c r="I15" s="29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칠리즈</v>
      </c>
      <c r="P15" s="37">
        <f t="shared" si="2"/>
        <v>295</v>
      </c>
      <c r="Q15" s="79">
        <f t="shared" si="3"/>
        <v>6.1151079099999998E-2</v>
      </c>
      <c r="R15" s="87">
        <f t="shared" si="5"/>
        <v>278718969.42826474</v>
      </c>
    </row>
    <row r="16" spans="1:18" ht="17.25" thickBot="1">
      <c r="A16" s="40" t="s">
        <v>171</v>
      </c>
      <c r="B16" s="11" t="s">
        <v>172</v>
      </c>
      <c r="C16" s="95">
        <v>1915</v>
      </c>
      <c r="D16" s="92">
        <v>4.9315068500000003E-2</v>
      </c>
      <c r="E16" s="93">
        <v>14432533.76140888</v>
      </c>
      <c r="F16" s="35"/>
      <c r="G16" s="9" t="s">
        <v>38</v>
      </c>
      <c r="H16" s="276" t="s">
        <v>37</v>
      </c>
      <c r="I16" s="27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웨이브</v>
      </c>
      <c r="P16" s="38">
        <f t="shared" si="2"/>
        <v>17690</v>
      </c>
      <c r="Q16" s="76">
        <f t="shared" si="3"/>
        <v>5.9281437100000001E-2</v>
      </c>
      <c r="R16" s="85">
        <f t="shared" si="5"/>
        <v>5817425.4802204398</v>
      </c>
    </row>
    <row r="17" spans="1:18">
      <c r="A17" s="40" t="s">
        <v>155</v>
      </c>
      <c r="B17" s="11" t="s">
        <v>156</v>
      </c>
      <c r="C17" s="95">
        <v>1515</v>
      </c>
      <c r="D17" s="92">
        <v>4.8442906600000002E-2</v>
      </c>
      <c r="E17" s="93">
        <v>47339622.311177507</v>
      </c>
      <c r="F17" s="35"/>
      <c r="G17" s="321">
        <f>_xlfn.IFNA(VLOOKUP(G14, $B$2:$D$200, 3, FALSE), "-")</f>
        <v>1.13276056E-2</v>
      </c>
      <c r="H17" s="323">
        <f>_xlfn.IFNA(VLOOKUP(G14, $B$2:$D$200, 2, FALSE), "-")</f>
        <v>39551000</v>
      </c>
      <c r="I17" s="32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엑시인피니티</v>
      </c>
      <c r="P17" s="39">
        <f t="shared" si="2"/>
        <v>53060</v>
      </c>
      <c r="Q17" s="77">
        <f t="shared" si="3"/>
        <v>5.9081836300000003E-2</v>
      </c>
      <c r="R17" s="86">
        <f t="shared" si="5"/>
        <v>41255259.46722012</v>
      </c>
    </row>
    <row r="18" spans="1:18" ht="17.25" thickBot="1">
      <c r="A18" s="40" t="s">
        <v>60</v>
      </c>
      <c r="B18" s="11" t="s">
        <v>61</v>
      </c>
      <c r="C18" s="95">
        <v>824</v>
      </c>
      <c r="D18" s="92">
        <v>4.8346055999999998E-2</v>
      </c>
      <c r="E18" s="93">
        <v>87837626.816551983</v>
      </c>
      <c r="F18" s="35"/>
      <c r="G18" s="322"/>
      <c r="H18" s="325"/>
      <c r="I18" s="32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스택스</v>
      </c>
      <c r="P18" s="39">
        <f t="shared" si="2"/>
        <v>1440</v>
      </c>
      <c r="Q18" s="77">
        <f t="shared" si="3"/>
        <v>5.8823529399999998E-2</v>
      </c>
      <c r="R18" s="86">
        <f t="shared" si="5"/>
        <v>41970049.098442562</v>
      </c>
    </row>
    <row r="19" spans="1:18" ht="17.25" thickBot="1">
      <c r="A19" s="40" t="s">
        <v>219</v>
      </c>
      <c r="B19" s="11" t="s">
        <v>220</v>
      </c>
      <c r="C19" s="95">
        <v>174</v>
      </c>
      <c r="D19" s="92">
        <v>4.8192771099999997E-2</v>
      </c>
      <c r="E19" s="93">
        <v>340831908.99547267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퀀텀</v>
      </c>
      <c r="P19" s="39">
        <f t="shared" si="2"/>
        <v>7170</v>
      </c>
      <c r="Q19" s="77">
        <f t="shared" si="3"/>
        <v>4.9780380700000001E-2</v>
      </c>
      <c r="R19" s="86">
        <f t="shared" si="5"/>
        <v>1067336.2348736001</v>
      </c>
    </row>
    <row r="20" spans="1:18" ht="17.25" thickBot="1">
      <c r="A20" s="40" t="s">
        <v>79</v>
      </c>
      <c r="B20" s="11" t="s">
        <v>80</v>
      </c>
      <c r="C20" s="95">
        <v>639</v>
      </c>
      <c r="D20" s="92">
        <v>4.7540983600000003E-2</v>
      </c>
      <c r="E20" s="93">
        <v>4471824.0601287596</v>
      </c>
      <c r="F20" s="35"/>
      <c r="G20" s="275" t="s">
        <v>257</v>
      </c>
      <c r="H20" s="276"/>
      <c r="I20" s="27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메탈</v>
      </c>
      <c r="P20" s="39">
        <f t="shared" si="2"/>
        <v>1915</v>
      </c>
      <c r="Q20" s="77">
        <f t="shared" si="3"/>
        <v>4.9315068500000003E-2</v>
      </c>
      <c r="R20" s="90">
        <f t="shared" si="5"/>
        <v>14432533.76140888</v>
      </c>
    </row>
    <row r="21" spans="1:18">
      <c r="A21" s="40" t="s">
        <v>223</v>
      </c>
      <c r="B21" s="11" t="s">
        <v>224</v>
      </c>
      <c r="C21" s="95">
        <v>2885</v>
      </c>
      <c r="D21" s="92">
        <v>4.15162455E-2</v>
      </c>
      <c r="E21" s="93">
        <v>5675493.0961542102</v>
      </c>
      <c r="F21" s="35"/>
      <c r="G21" s="303" t="s">
        <v>36</v>
      </c>
      <c r="H21" s="304"/>
      <c r="I21" s="30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엔진코인</v>
      </c>
      <c r="P21" s="45">
        <f t="shared" si="2"/>
        <v>1515</v>
      </c>
      <c r="Q21" s="80">
        <f t="shared" si="3"/>
        <v>4.8442906600000002E-2</v>
      </c>
      <c r="R21" s="99">
        <f t="shared" si="5"/>
        <v>47339622.311177507</v>
      </c>
    </row>
    <row r="22" spans="1:18" ht="17.25" thickBot="1">
      <c r="A22" s="40" t="s">
        <v>189</v>
      </c>
      <c r="B22" s="11" t="s">
        <v>190</v>
      </c>
      <c r="C22" s="95">
        <v>13</v>
      </c>
      <c r="D22" s="92">
        <v>0.04</v>
      </c>
      <c r="E22" s="93">
        <v>1800069059.6645999</v>
      </c>
      <c r="F22" s="35"/>
      <c r="G22" s="296"/>
      <c r="H22" s="297"/>
      <c r="I22" s="29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디센트럴랜드</v>
      </c>
      <c r="P22" s="39">
        <f t="shared" si="2"/>
        <v>824</v>
      </c>
      <c r="Q22" s="77">
        <f t="shared" si="3"/>
        <v>4.8346055999999998E-2</v>
      </c>
      <c r="R22" s="86">
        <f t="shared" si="5"/>
        <v>87837626.816551983</v>
      </c>
    </row>
    <row r="23" spans="1:18" ht="17.25" thickBot="1">
      <c r="A23" s="40" t="s">
        <v>53</v>
      </c>
      <c r="B23" s="11" t="s">
        <v>54</v>
      </c>
      <c r="C23" s="95">
        <v>211</v>
      </c>
      <c r="D23" s="92">
        <v>3.4313725500000003E-2</v>
      </c>
      <c r="E23" s="93">
        <v>29303755.340921938</v>
      </c>
      <c r="F23" s="35"/>
      <c r="G23" s="9" t="s">
        <v>38</v>
      </c>
      <c r="H23" s="276" t="s">
        <v>37</v>
      </c>
      <c r="I23" s="27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센티넬프로토콜</v>
      </c>
      <c r="P23" s="39">
        <f t="shared" si="2"/>
        <v>174</v>
      </c>
      <c r="Q23" s="77">
        <f t="shared" si="3"/>
        <v>4.8192771099999997E-2</v>
      </c>
      <c r="R23" s="86">
        <f t="shared" si="5"/>
        <v>340831908.99547267</v>
      </c>
    </row>
    <row r="24" spans="1:18">
      <c r="A24" s="40" t="s">
        <v>121</v>
      </c>
      <c r="B24" s="11" t="s">
        <v>122</v>
      </c>
      <c r="C24" s="95">
        <v>19.2</v>
      </c>
      <c r="D24" s="92">
        <v>3.2258064500000003E-2</v>
      </c>
      <c r="E24" s="93">
        <v>294642423.13772345</v>
      </c>
      <c r="F24" s="35"/>
      <c r="G24" s="321">
        <f>_xlfn.IFNA(VLOOKUP(G21, $B$2:$D$200, 3, FALSE), "-")</f>
        <v>1.13276056E-2</v>
      </c>
      <c r="H24" s="323">
        <f>_xlfn.IFNA(VLOOKUP(G21, $B$2:$D$200, 2, FALSE), "-")</f>
        <v>39551000</v>
      </c>
      <c r="I24" s="32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베이직어텐션토큰</v>
      </c>
      <c r="P24" s="39">
        <f t="shared" si="2"/>
        <v>639</v>
      </c>
      <c r="Q24" s="77">
        <f t="shared" si="3"/>
        <v>4.7540983600000003E-2</v>
      </c>
      <c r="R24" s="86">
        <f t="shared" si="5"/>
        <v>4471824.0601287596</v>
      </c>
    </row>
    <row r="25" spans="1:18" ht="17.25" thickBot="1">
      <c r="A25" s="40" t="s">
        <v>68</v>
      </c>
      <c r="B25" s="11" t="s">
        <v>69</v>
      </c>
      <c r="C25" s="95">
        <v>3365</v>
      </c>
      <c r="D25" s="92">
        <v>3.0627871399999999E-2</v>
      </c>
      <c r="E25" s="93">
        <v>2094385.9110341601</v>
      </c>
      <c r="F25" s="35"/>
      <c r="G25" s="322"/>
      <c r="H25" s="325"/>
      <c r="I25" s="32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리스크</v>
      </c>
      <c r="P25" s="37">
        <f t="shared" si="2"/>
        <v>2885</v>
      </c>
      <c r="Q25" s="79">
        <f t="shared" si="3"/>
        <v>4.15162455E-2</v>
      </c>
      <c r="R25" s="87">
        <f t="shared" si="5"/>
        <v>5675493.0961542102</v>
      </c>
    </row>
    <row r="26" spans="1:18">
      <c r="A26" s="40" t="s">
        <v>62</v>
      </c>
      <c r="B26" s="11" t="s">
        <v>63</v>
      </c>
      <c r="C26" s="95">
        <v>35450</v>
      </c>
      <c r="D26" s="92">
        <v>3.0523255799999999E-2</v>
      </c>
      <c r="E26" s="93">
        <v>208205.29306202001</v>
      </c>
      <c r="F26" s="35"/>
    </row>
    <row r="27" spans="1:18" ht="17.25" thickBot="1">
      <c r="A27" s="40" t="s">
        <v>159</v>
      </c>
      <c r="B27" s="11" t="s">
        <v>160</v>
      </c>
      <c r="C27" s="95">
        <v>957</v>
      </c>
      <c r="D27" s="92">
        <v>2.90322581E-2</v>
      </c>
      <c r="E27" s="93">
        <v>4314759.7720971303</v>
      </c>
      <c r="F27" s="35"/>
    </row>
    <row r="28" spans="1:18" ht="17.25" thickBot="1">
      <c r="A28" s="40" t="s">
        <v>183</v>
      </c>
      <c r="B28" s="11" t="s">
        <v>184</v>
      </c>
      <c r="C28" s="95">
        <v>817</v>
      </c>
      <c r="D28" s="92">
        <v>2.89672544E-2</v>
      </c>
      <c r="E28" s="93">
        <v>29501080.360863179</v>
      </c>
      <c r="F28" s="35"/>
      <c r="G28" s="275" t="s">
        <v>46</v>
      </c>
      <c r="H28" s="276"/>
      <c r="I28" s="276"/>
      <c r="J28" s="277"/>
      <c r="K28" s="275" t="s">
        <v>44</v>
      </c>
      <c r="L28" s="276"/>
      <c r="M28" s="276"/>
      <c r="N28" s="277"/>
      <c r="O28" s="275" t="s">
        <v>45</v>
      </c>
      <c r="P28" s="276"/>
      <c r="Q28" s="276"/>
      <c r="R28" s="277"/>
    </row>
    <row r="29" spans="1:18" ht="17.25" thickBot="1">
      <c r="A29" s="40" t="s">
        <v>145</v>
      </c>
      <c r="B29" s="11" t="s">
        <v>146</v>
      </c>
      <c r="C29" s="95">
        <v>1895</v>
      </c>
      <c r="D29" s="92">
        <v>2.7100270999999999E-2</v>
      </c>
      <c r="E29" s="93">
        <v>4730616.3577321796</v>
      </c>
      <c r="F29" s="35"/>
      <c r="G29" s="312" t="s">
        <v>55</v>
      </c>
      <c r="H29" s="328">
        <f ca="1">NOW()</f>
        <v>44401.889083217589</v>
      </c>
      <c r="I29" s="329"/>
      <c r="J29" s="330"/>
      <c r="K29" s="327" t="s">
        <v>55</v>
      </c>
      <c r="L29" s="328">
        <f ca="1">NOW()</f>
        <v>44401.889083217589</v>
      </c>
      <c r="M29" s="329"/>
      <c r="N29" s="330"/>
      <c r="O29" s="327" t="s">
        <v>55</v>
      </c>
      <c r="P29" s="328">
        <f ca="1">NOW()</f>
        <v>44401.889083217589</v>
      </c>
      <c r="Q29" s="329"/>
      <c r="R29" s="330"/>
    </row>
    <row r="30" spans="1:18" ht="17.25" thickBot="1">
      <c r="A30" s="40" t="s">
        <v>191</v>
      </c>
      <c r="B30" s="11" t="s">
        <v>192</v>
      </c>
      <c r="C30" s="95">
        <v>169</v>
      </c>
      <c r="D30" s="92">
        <v>2.4242424200000001E-2</v>
      </c>
      <c r="E30" s="93">
        <v>44366006.237472087</v>
      </c>
      <c r="F30" s="35"/>
      <c r="G30" s="320"/>
      <c r="H30" s="36" t="s">
        <v>58</v>
      </c>
      <c r="I30" s="73" t="s">
        <v>59</v>
      </c>
      <c r="J30" s="69" t="s">
        <v>265</v>
      </c>
      <c r="K30" s="320"/>
      <c r="L30" s="36" t="s">
        <v>58</v>
      </c>
      <c r="M30" s="73" t="s">
        <v>59</v>
      </c>
      <c r="N30" s="69" t="s">
        <v>265</v>
      </c>
      <c r="O30" s="320"/>
      <c r="P30" s="36" t="s">
        <v>58</v>
      </c>
      <c r="Q30" s="73" t="s">
        <v>59</v>
      </c>
      <c r="R30" s="69" t="s">
        <v>265</v>
      </c>
    </row>
    <row r="31" spans="1:18">
      <c r="A31" s="40" t="s">
        <v>103</v>
      </c>
      <c r="B31" s="11" t="s">
        <v>104</v>
      </c>
      <c r="C31" s="95">
        <v>775</v>
      </c>
      <c r="D31" s="92">
        <v>2.3778071299999998E-2</v>
      </c>
      <c r="E31" s="93">
        <v>3573822.0752516501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53060</v>
      </c>
      <c r="I31" s="76">
        <f t="shared" ref="I31:I50" ca="1" si="8">_xlfn.IFNA(VLOOKUP(G31, $B$2:$D$200, 3, FALSE), "")</f>
        <v>5.9081836300000003E-2</v>
      </c>
      <c r="J31" s="85">
        <f ca="1">_xlfn.IFNA(VLOOKUP(G31, $B$2:$E$200, 4, FALSE), "")</f>
        <v>41255259.46722012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8.9700000000000006</v>
      </c>
      <c r="M31" s="76">
        <f t="shared" ref="M31:M50" ca="1" si="10">_xlfn.IFNA(VLOOKUP(K31, $B$2:$D$200, 3, FALSE), "")</f>
        <v>-1.32013201E-2</v>
      </c>
      <c r="N31" s="85">
        <f ca="1">_xlfn.IFNA(VLOOKUP(K31, $B$2:$E$200, 4, FALSE), "")</f>
        <v>788185040.77924418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853</v>
      </c>
      <c r="Q31" s="76">
        <f t="shared" ref="Q31:Q50" ca="1" si="12">_xlfn.IFNA(VLOOKUP(O31, $B$2:$D$200, 3, FALSE), "")</f>
        <v>0.112125163</v>
      </c>
      <c r="R31" s="85">
        <f ca="1">_xlfn.IFNA(VLOOKUP(O31, $B$2:$E$200, 4, FALSE), "")</f>
        <v>579280738.97518873</v>
      </c>
    </row>
    <row r="32" spans="1:18">
      <c r="A32" s="40" t="s">
        <v>133</v>
      </c>
      <c r="B32" s="11" t="s">
        <v>134</v>
      </c>
      <c r="C32" s="95">
        <v>15930</v>
      </c>
      <c r="D32" s="92">
        <v>2.3121387300000001E-2</v>
      </c>
      <c r="E32" s="93">
        <v>861575.11956756003</v>
      </c>
      <c r="F32" s="35"/>
      <c r="G32" s="56" t="str">
        <f ca="1">IFERROR(OFFSET(INDIRECT($H$3 &amp; "!A98"), 1, 0), "")</f>
        <v>샌드박스</v>
      </c>
      <c r="H32" s="39">
        <f t="shared" ca="1" si="7"/>
        <v>853</v>
      </c>
      <c r="I32" s="77">
        <f t="shared" ca="1" si="8"/>
        <v>0.112125163</v>
      </c>
      <c r="J32" s="86">
        <f t="shared" ref="J32:J50" ca="1" si="13">_xlfn.IFNA(VLOOKUP(G32, $B$2:$E$200, 4, FALSE), "")</f>
        <v>579280738.97518873</v>
      </c>
      <c r="K32" s="56" t="str">
        <f ca="1">IFERROR(OFFSET(INDIRECT($H$3 &amp; "!A44"), 1, 0), "")</f>
        <v>아이오에스티</v>
      </c>
      <c r="L32" s="39">
        <f t="shared" ca="1" si="9"/>
        <v>27.4</v>
      </c>
      <c r="M32" s="77">
        <f t="shared" ca="1" si="10"/>
        <v>0.1004016064</v>
      </c>
      <c r="N32" s="86">
        <f t="shared" ref="N32:N50" ca="1" si="14">_xlfn.IFNA(VLOOKUP(K32, $B$2:$E$200, 4, FALSE), "")</f>
        <v>216692073.95289111</v>
      </c>
      <c r="O32" s="56" t="str">
        <f ca="1">IFERROR(OFFSET(INDIRECT($H$3 &amp; "!A71"), 1, 0), "")</f>
        <v>디센트럴랜드</v>
      </c>
      <c r="P32" s="39">
        <f t="shared" ca="1" si="11"/>
        <v>824</v>
      </c>
      <c r="Q32" s="77">
        <f t="shared" ca="1" si="12"/>
        <v>4.8346055999999998E-2</v>
      </c>
      <c r="R32" s="86">
        <f t="shared" ref="R32:R50" ca="1" si="15">_xlfn.IFNA(VLOOKUP(O32, $B$2:$E$200, 4, FALSE), "")</f>
        <v>87837626.816551983</v>
      </c>
    </row>
    <row r="33" spans="1:18">
      <c r="A33" s="40" t="s">
        <v>252</v>
      </c>
      <c r="B33" s="11" t="s">
        <v>253</v>
      </c>
      <c r="C33" s="95">
        <v>717</v>
      </c>
      <c r="D33" s="92">
        <v>2.1367521399999999E-2</v>
      </c>
      <c r="E33" s="93">
        <v>6883940.9094220502</v>
      </c>
      <c r="F33" s="35"/>
      <c r="G33" s="56" t="str">
        <f ca="1">IFERROR(OFFSET(INDIRECT($H$3 &amp; "!A98"), 2, 0), "")</f>
        <v>메인프레임</v>
      </c>
      <c r="H33" s="39">
        <f t="shared" ca="1" si="7"/>
        <v>8.9700000000000006</v>
      </c>
      <c r="I33" s="77">
        <f t="shared" ca="1" si="8"/>
        <v>-1.32013201E-2</v>
      </c>
      <c r="J33" s="86">
        <f t="shared" ca="1" si="13"/>
        <v>788185040.77924418</v>
      </c>
      <c r="K33" s="56" t="str">
        <f ca="1">IFERROR(OFFSET(INDIRECT($H$3 &amp; "!A44"), 2, 0), "")</f>
        <v>엠블</v>
      </c>
      <c r="L33" s="39">
        <f t="shared" ca="1" si="9"/>
        <v>13</v>
      </c>
      <c r="M33" s="77">
        <f t="shared" ca="1" si="10"/>
        <v>0.04</v>
      </c>
      <c r="N33" s="86">
        <f t="shared" ca="1" si="14"/>
        <v>1800069059.6645999</v>
      </c>
      <c r="O33" s="56" t="str">
        <f ca="1">IFERROR(OFFSET(INDIRECT($H$3 &amp; "!A71"), 2, 0), "")</f>
        <v>보라</v>
      </c>
      <c r="P33" s="39">
        <f t="shared" ca="1" si="11"/>
        <v>120</v>
      </c>
      <c r="Q33" s="77">
        <f t="shared" ca="1" si="12"/>
        <v>8.4033613000000004E-3</v>
      </c>
      <c r="R33" s="86">
        <f t="shared" ca="1" si="15"/>
        <v>159062555.08843273</v>
      </c>
    </row>
    <row r="34" spans="1:18">
      <c r="A34" s="40" t="s">
        <v>131</v>
      </c>
      <c r="B34" s="11" t="s">
        <v>132</v>
      </c>
      <c r="C34" s="95">
        <v>75.099999999999994</v>
      </c>
      <c r="D34" s="92">
        <v>2.03804348E-2</v>
      </c>
      <c r="E34" s="93">
        <v>41230039.623752467</v>
      </c>
      <c r="F34" s="35"/>
      <c r="G34" s="56" t="str">
        <f ca="1">IFERROR(OFFSET(INDIRECT($H$3 &amp; "!A98"), 3, 0), "")</f>
        <v>플로우</v>
      </c>
      <c r="H34" s="39">
        <f t="shared" ca="1" si="7"/>
        <v>24330</v>
      </c>
      <c r="I34" s="77">
        <f t="shared" ca="1" si="8"/>
        <v>6.94505495E-2</v>
      </c>
      <c r="J34" s="86">
        <f t="shared" ca="1" si="13"/>
        <v>12175012.547183691</v>
      </c>
      <c r="K34" s="56" t="str">
        <f ca="1">IFERROR(OFFSET(INDIRECT($H$3 &amp; "!A44"), 3, 0), "")</f>
        <v>아하토큰</v>
      </c>
      <c r="L34" s="39">
        <f t="shared" ca="1" si="9"/>
        <v>8.6199999999999992</v>
      </c>
      <c r="M34" s="77">
        <f t="shared" ca="1" si="10"/>
        <v>-1.7103762799999998E-2</v>
      </c>
      <c r="N34" s="86">
        <f t="shared" ca="1" si="14"/>
        <v>387699504.26500404</v>
      </c>
      <c r="O34" s="56" t="str">
        <f ca="1">IFERROR(OFFSET(INDIRECT($H$3 &amp; "!A71"), 3, 0), "")</f>
        <v>플레이댑</v>
      </c>
      <c r="P34" s="39">
        <f t="shared" ca="1" si="11"/>
        <v>235</v>
      </c>
      <c r="Q34" s="77">
        <f t="shared" ca="1" si="12"/>
        <v>-2.89256198E-2</v>
      </c>
      <c r="R34" s="86">
        <f t="shared" ca="1" si="15"/>
        <v>33261012.69766688</v>
      </c>
    </row>
    <row r="35" spans="1:18">
      <c r="A35" s="40" t="s">
        <v>97</v>
      </c>
      <c r="B35" s="11" t="s">
        <v>98</v>
      </c>
      <c r="C35" s="95">
        <v>2.61</v>
      </c>
      <c r="D35" s="92">
        <v>1.953125E-2</v>
      </c>
      <c r="E35" s="93">
        <v>4805148316.1710911</v>
      </c>
      <c r="F35" s="35"/>
      <c r="G35" s="58" t="str">
        <f ca="1">IFERROR(OFFSET(INDIRECT($H$3 &amp; "!A98"), 4, 0), "")</f>
        <v>카바</v>
      </c>
      <c r="H35" s="44">
        <f t="shared" ca="1" si="7"/>
        <v>5200</v>
      </c>
      <c r="I35" s="78">
        <f t="shared" ca="1" si="8"/>
        <v>8.7293888999999993E-3</v>
      </c>
      <c r="J35" s="90">
        <f t="shared" ca="1" si="13"/>
        <v>1379545.7285392</v>
      </c>
      <c r="K35" s="58" t="str">
        <f ca="1">IFERROR(OFFSET(INDIRECT($H$3 &amp; "!A44"), 4, 0), "")</f>
        <v>무비블록</v>
      </c>
      <c r="L35" s="44">
        <f t="shared" ca="1" si="9"/>
        <v>7.23</v>
      </c>
      <c r="M35" s="78">
        <f t="shared" ca="1" si="10"/>
        <v>-1.2295082000000001E-2</v>
      </c>
      <c r="N35" s="90">
        <f t="shared" ca="1" si="14"/>
        <v>459624467.96788383</v>
      </c>
      <c r="O35" s="58" t="str">
        <f ca="1">IFERROR(OFFSET(INDIRECT($H$3 &amp; "!A71"), 4, 0), "")</f>
        <v>시빅</v>
      </c>
      <c r="P35" s="44">
        <f t="shared" ca="1" si="11"/>
        <v>251</v>
      </c>
      <c r="Q35" s="78">
        <f t="shared" ca="1" si="12"/>
        <v>8.0321284999999992E-3</v>
      </c>
      <c r="R35" s="90">
        <f t="shared" ca="1" si="15"/>
        <v>11566625.817821071</v>
      </c>
    </row>
    <row r="36" spans="1:18">
      <c r="A36" s="40" t="s">
        <v>75</v>
      </c>
      <c r="B36" s="11" t="s">
        <v>76</v>
      </c>
      <c r="C36" s="95">
        <v>19560</v>
      </c>
      <c r="D36" s="92">
        <v>1.9280875499999999E-2</v>
      </c>
      <c r="E36" s="93">
        <v>577432.35946224001</v>
      </c>
      <c r="F36" s="35"/>
      <c r="G36" s="56" t="str">
        <f ca="1">IFERROR(OFFSET(INDIRECT($H$3 &amp; "!A98"), 5, 0), "")</f>
        <v>던프로토콜</v>
      </c>
      <c r="H36" s="39">
        <f t="shared" ca="1" si="7"/>
        <v>4325</v>
      </c>
      <c r="I36" s="77">
        <f t="shared" ca="1" si="8"/>
        <v>0.22869318180000001</v>
      </c>
      <c r="J36" s="99">
        <f t="shared" ca="1" si="13"/>
        <v>98020983.02064386</v>
      </c>
      <c r="K36" s="56" t="str">
        <f ca="1">IFERROR(OFFSET(INDIRECT($H$3 &amp; "!A44"), 5, 0), "")</f>
        <v>룸네트워크</v>
      </c>
      <c r="L36" s="39">
        <f t="shared" ca="1" si="9"/>
        <v>66.599999999999994</v>
      </c>
      <c r="M36" s="77">
        <f t="shared" ca="1" si="10"/>
        <v>7.5642964999999996E-3</v>
      </c>
      <c r="N36" s="99">
        <f t="shared" ca="1" si="14"/>
        <v>94179800.198027253</v>
      </c>
      <c r="O36" s="56" t="str">
        <f ca="1">IFERROR(OFFSET(INDIRECT($H$3 &amp; "!A71"), 5, 0), "")</f>
        <v>왁스</v>
      </c>
      <c r="P36" s="39">
        <f t="shared" ca="1" si="11"/>
        <v>155</v>
      </c>
      <c r="Q36" s="77">
        <f t="shared" ca="1" si="12"/>
        <v>6.4935065000000002E-3</v>
      </c>
      <c r="R36" s="99">
        <f t="shared" ca="1" si="15"/>
        <v>56297873.815445498</v>
      </c>
    </row>
    <row r="37" spans="1:18">
      <c r="A37" s="40" t="s">
        <v>135</v>
      </c>
      <c r="B37" s="11" t="s">
        <v>136</v>
      </c>
      <c r="C37" s="95">
        <v>1590</v>
      </c>
      <c r="D37" s="92">
        <v>1.9230769200000001E-2</v>
      </c>
      <c r="E37" s="93">
        <v>5590115.4640274104</v>
      </c>
      <c r="F37" s="35"/>
      <c r="G37" s="56" t="str">
        <f ca="1">IFERROR(OFFSET(INDIRECT($H$3 &amp; "!A98"), 6, 0), "")</f>
        <v>디센트럴랜드</v>
      </c>
      <c r="H37" s="39">
        <f t="shared" ca="1" si="7"/>
        <v>824</v>
      </c>
      <c r="I37" s="77">
        <f t="shared" ca="1" si="8"/>
        <v>4.8346055999999998E-2</v>
      </c>
      <c r="J37" s="86">
        <f t="shared" ca="1" si="13"/>
        <v>87837626.816551983</v>
      </c>
      <c r="K37" s="56" t="str">
        <f ca="1">IFERROR(OFFSET(INDIRECT($H$3 &amp; "!A44"), 6, 0), "")</f>
        <v>휴먼스케이프</v>
      </c>
      <c r="L37" s="39">
        <f t="shared" ca="1" si="9"/>
        <v>94.1</v>
      </c>
      <c r="M37" s="77">
        <f t="shared" ca="1" si="10"/>
        <v>-1.25918153E-2</v>
      </c>
      <c r="N37" s="86">
        <f t="shared" ca="1" si="14"/>
        <v>43772405.759719871</v>
      </c>
      <c r="O37" s="56" t="str">
        <f ca="1">IFERROR(OFFSET(INDIRECT($H$3 &amp; "!A71"), 6, 0), "")</f>
        <v>베이직어텐션토큰</v>
      </c>
      <c r="P37" s="39">
        <f t="shared" ca="1" si="11"/>
        <v>639</v>
      </c>
      <c r="Q37" s="77">
        <f t="shared" ca="1" si="12"/>
        <v>4.7540983600000003E-2</v>
      </c>
      <c r="R37" s="86">
        <f t="shared" ca="1" si="15"/>
        <v>4471824.0601287596</v>
      </c>
    </row>
    <row r="38" spans="1:18">
      <c r="A38" s="40" t="s">
        <v>127</v>
      </c>
      <c r="B38" s="11" t="s">
        <v>128</v>
      </c>
      <c r="C38" s="95">
        <v>83.9</v>
      </c>
      <c r="D38" s="92">
        <v>1.82038835E-2</v>
      </c>
      <c r="E38" s="93">
        <v>138184471.43514186</v>
      </c>
      <c r="F38" s="35"/>
      <c r="G38" s="56" t="str">
        <f ca="1">IFERROR(OFFSET(INDIRECT($H$3 &amp; "!A98"), 7, 0), "")</f>
        <v>밀크</v>
      </c>
      <c r="H38" s="39">
        <f t="shared" ca="1" si="7"/>
        <v>1135</v>
      </c>
      <c r="I38" s="77">
        <f t="shared" ca="1" si="8"/>
        <v>8.8888888999999992E-3</v>
      </c>
      <c r="J38" s="86">
        <f t="shared" ca="1" si="13"/>
        <v>50113301.020994678</v>
      </c>
      <c r="K38" s="56" t="str">
        <f ca="1">IFERROR(OFFSET(INDIRECT($H$3 &amp; "!A44"), 7, 0), "")</f>
        <v>메디블록</v>
      </c>
      <c r="L38" s="39">
        <f t="shared" ca="1" si="9"/>
        <v>49.1</v>
      </c>
      <c r="M38" s="77">
        <f t="shared" ca="1" si="10"/>
        <v>-2.0325203E-3</v>
      </c>
      <c r="N38" s="86">
        <f t="shared" ca="1" si="14"/>
        <v>144573670.31162736</v>
      </c>
      <c r="O38" s="56" t="str">
        <f ca="1">IFERROR(OFFSET(INDIRECT($H$3 &amp; "!A71"), 7, 0), "")</f>
        <v>칠리즈</v>
      </c>
      <c r="P38" s="39">
        <f t="shared" ca="1" si="11"/>
        <v>295</v>
      </c>
      <c r="Q38" s="77">
        <f t="shared" ca="1" si="12"/>
        <v>6.1151079099999998E-2</v>
      </c>
      <c r="R38" s="86">
        <f t="shared" ca="1" si="15"/>
        <v>278718969.42826474</v>
      </c>
    </row>
    <row r="39" spans="1:18">
      <c r="A39" s="40" t="s">
        <v>93</v>
      </c>
      <c r="B39" s="11" t="s">
        <v>94</v>
      </c>
      <c r="C39" s="95">
        <v>2514000</v>
      </c>
      <c r="D39" s="92">
        <v>1.7401861599999999E-2</v>
      </c>
      <c r="E39" s="93">
        <v>61828.7673393</v>
      </c>
      <c r="F39" s="35"/>
      <c r="G39" s="56" t="str">
        <f ca="1">IFERROR(OFFSET(INDIRECT($H$3 &amp; "!A98"), 8, 0), "")</f>
        <v>스택스</v>
      </c>
      <c r="H39" s="39">
        <f t="shared" ca="1" si="7"/>
        <v>1440</v>
      </c>
      <c r="I39" s="77">
        <f t="shared" ca="1" si="8"/>
        <v>5.8823529399999998E-2</v>
      </c>
      <c r="J39" s="86">
        <f t="shared" ca="1" si="13"/>
        <v>41970049.098442562</v>
      </c>
      <c r="K39" s="56" t="str">
        <f ca="1">IFERROR(OFFSET(INDIRECT($H$3 &amp; "!A44"), 8, 0), "")</f>
        <v>트론</v>
      </c>
      <c r="L39" s="39">
        <f t="shared" ca="1" si="9"/>
        <v>66.2</v>
      </c>
      <c r="M39" s="77">
        <f t="shared" ca="1" si="10"/>
        <v>1.53374233E-2</v>
      </c>
      <c r="N39" s="86">
        <f t="shared" ca="1" si="14"/>
        <v>101500447.00488034</v>
      </c>
      <c r="O39" s="56" t="str">
        <f ca="1">IFERROR(OFFSET(INDIRECT($H$3 &amp; "!A71"), 8, 0), "")</f>
        <v>온톨로지</v>
      </c>
      <c r="P39" s="39">
        <f t="shared" ca="1" si="11"/>
        <v>764</v>
      </c>
      <c r="Q39" s="77">
        <f t="shared" ca="1" si="12"/>
        <v>1.59574468E-2</v>
      </c>
      <c r="R39" s="86">
        <f t="shared" ca="1" si="15"/>
        <v>4652545.3369685998</v>
      </c>
    </row>
    <row r="40" spans="1:18" ht="17.25" thickBot="1">
      <c r="A40" s="40" t="s">
        <v>125</v>
      </c>
      <c r="B40" s="11" t="s">
        <v>126</v>
      </c>
      <c r="C40" s="95">
        <v>147150</v>
      </c>
      <c r="D40" s="92">
        <v>1.7283097099999999E-2</v>
      </c>
      <c r="E40" s="93">
        <v>26195.18038645</v>
      </c>
      <c r="F40" s="35"/>
      <c r="G40" s="57" t="str">
        <f ca="1">IFERROR(OFFSET(INDIRECT($H$3 &amp; "!A98"), 9, 0), "")</f>
        <v>보라</v>
      </c>
      <c r="H40" s="37">
        <f t="shared" ca="1" si="7"/>
        <v>120</v>
      </c>
      <c r="I40" s="79">
        <f t="shared" ca="1" si="8"/>
        <v>8.4033613000000004E-3</v>
      </c>
      <c r="J40" s="87">
        <f t="shared" ca="1" si="13"/>
        <v>159062555.08843273</v>
      </c>
      <c r="K40" s="57" t="str">
        <f ca="1">IFERROR(OFFSET(INDIRECT($H$3 &amp; "!A44"), 9, 0), "")</f>
        <v>저스트</v>
      </c>
      <c r="L40" s="37">
        <f t="shared" ca="1" si="9"/>
        <v>48</v>
      </c>
      <c r="M40" s="79">
        <f t="shared" ca="1" si="10"/>
        <v>-1.2345679E-2</v>
      </c>
      <c r="N40" s="87">
        <f t="shared" ca="1" si="14"/>
        <v>103947264.65483683</v>
      </c>
      <c r="O40" s="57" t="str">
        <f ca="1">IFERROR(OFFSET(INDIRECT($H$3 &amp; "!A71"), 9, 0), "")</f>
        <v>리플</v>
      </c>
      <c r="P40" s="37">
        <f t="shared" ca="1" si="11"/>
        <v>709</v>
      </c>
      <c r="Q40" s="79">
        <f t="shared" ca="1" si="12"/>
        <v>1.4124293999999999E-3</v>
      </c>
      <c r="R40" s="87">
        <f t="shared" ca="1" si="15"/>
        <v>135587205.62777728</v>
      </c>
    </row>
    <row r="41" spans="1:18">
      <c r="A41" s="40" t="s">
        <v>143</v>
      </c>
      <c r="B41" s="11" t="s">
        <v>144</v>
      </c>
      <c r="C41" s="95">
        <v>73.400000000000006</v>
      </c>
      <c r="D41" s="92">
        <v>1.6620498599999999E-2</v>
      </c>
      <c r="E41" s="93">
        <v>28293333.848639458</v>
      </c>
      <c r="F41" s="35"/>
      <c r="G41" s="59" t="str">
        <f ca="1">IFERROR(OFFSET(INDIRECT($H$3 &amp; "!A98"), 10, 0), "")</f>
        <v>메탈</v>
      </c>
      <c r="H41" s="38">
        <f t="shared" ca="1" si="7"/>
        <v>1915</v>
      </c>
      <c r="I41" s="76">
        <f t="shared" ca="1" si="8"/>
        <v>4.9315068500000003E-2</v>
      </c>
      <c r="J41" s="85">
        <f t="shared" ca="1" si="13"/>
        <v>14432533.76140888</v>
      </c>
      <c r="K41" s="55" t="str">
        <f ca="1">IFERROR(OFFSET(INDIRECT($H$3 &amp; "!A44"), 10, 0), "")</f>
        <v>썸씽</v>
      </c>
      <c r="L41" s="38">
        <f t="shared" ca="1" si="9"/>
        <v>47.1</v>
      </c>
      <c r="M41" s="76">
        <f t="shared" ca="1" si="10"/>
        <v>4.2643923000000002E-3</v>
      </c>
      <c r="N41" s="85">
        <f t="shared" ca="1" si="14"/>
        <v>66031456.300115548</v>
      </c>
      <c r="O41" s="55" t="str">
        <f ca="1">IFERROR(OFFSET(INDIRECT($H$3 &amp; "!A71"), 10, 0), "")</f>
        <v>파워렛저</v>
      </c>
      <c r="P41" s="38">
        <f t="shared" ca="1" si="11"/>
        <v>204</v>
      </c>
      <c r="Q41" s="76">
        <f t="shared" ca="1" si="12"/>
        <v>-1.44927536E-2</v>
      </c>
      <c r="R41" s="85">
        <f t="shared" ca="1" si="15"/>
        <v>9732790.2623131294</v>
      </c>
    </row>
    <row r="42" spans="1:18">
      <c r="A42" s="40" t="s">
        <v>101</v>
      </c>
      <c r="B42" s="11" t="s">
        <v>102</v>
      </c>
      <c r="C42" s="95">
        <v>764</v>
      </c>
      <c r="D42" s="92">
        <v>1.59574468E-2</v>
      </c>
      <c r="E42" s="93">
        <v>4652545.3369685998</v>
      </c>
      <c r="F42" s="35"/>
      <c r="G42" s="56" t="str">
        <f ca="1">IFERROR(OFFSET(INDIRECT($H$3 &amp; "!A98"), 11, 0), "")</f>
        <v>테조스</v>
      </c>
      <c r="H42" s="39">
        <f t="shared" ca="1" si="7"/>
        <v>3145</v>
      </c>
      <c r="I42" s="77">
        <f t="shared" ca="1" si="8"/>
        <v>6.4000000000000003E-3</v>
      </c>
      <c r="J42" s="86">
        <f t="shared" ca="1" si="13"/>
        <v>1060633.56459988</v>
      </c>
      <c r="K42" s="56" t="str">
        <f ca="1">IFERROR(OFFSET(INDIRECT($H$3 &amp; "!A44"), 11, 0), "")</f>
        <v>시아코인</v>
      </c>
      <c r="L42" s="39">
        <f t="shared" ca="1" si="9"/>
        <v>13.1</v>
      </c>
      <c r="M42" s="77">
        <f t="shared" ca="1" si="10"/>
        <v>0</v>
      </c>
      <c r="N42" s="86">
        <f t="shared" ca="1" si="14"/>
        <v>215891926.71807963</v>
      </c>
      <c r="O42" s="56" t="str">
        <f ca="1">IFERROR(OFFSET(INDIRECT($H$3 &amp; "!A71"), 11, 0), "")</f>
        <v>디카르고</v>
      </c>
      <c r="P42" s="39">
        <f t="shared" ca="1" si="11"/>
        <v>104</v>
      </c>
      <c r="Q42" s="77">
        <f t="shared" ca="1" si="12"/>
        <v>-9.5238094999999991E-3</v>
      </c>
      <c r="R42" s="86">
        <f t="shared" ca="1" si="15"/>
        <v>36545963.211567923</v>
      </c>
    </row>
    <row r="43" spans="1:18">
      <c r="A43" s="40" t="s">
        <v>151</v>
      </c>
      <c r="B43" s="11" t="s">
        <v>152</v>
      </c>
      <c r="C43" s="95">
        <v>66.2</v>
      </c>
      <c r="D43" s="92">
        <v>1.53374233E-2</v>
      </c>
      <c r="E43" s="93">
        <v>101500447.00488034</v>
      </c>
      <c r="F43" s="35"/>
      <c r="G43" s="56" t="str">
        <f ca="1">IFERROR(OFFSET(INDIRECT($H$3 &amp; "!A98"), 12, 0), "")</f>
        <v>아이오에스티</v>
      </c>
      <c r="H43" s="39">
        <f t="shared" ca="1" si="7"/>
        <v>27.4</v>
      </c>
      <c r="I43" s="77">
        <f t="shared" ca="1" si="8"/>
        <v>0.1004016064</v>
      </c>
      <c r="J43" s="86">
        <f t="shared" ca="1" si="13"/>
        <v>216692073.95289111</v>
      </c>
      <c r="K43" s="56" t="str">
        <f ca="1">IFERROR(OFFSET(INDIRECT($H$3 &amp; "!A44"), 12, 0), "")</f>
        <v>캐리프로토콜</v>
      </c>
      <c r="L43" s="39">
        <f t="shared" ca="1" si="9"/>
        <v>8.34</v>
      </c>
      <c r="M43" s="77">
        <f t="shared" ca="1" si="10"/>
        <v>-1.4184397200000001E-2</v>
      </c>
      <c r="N43" s="86">
        <f t="shared" ca="1" si="14"/>
        <v>615057312.19376969</v>
      </c>
      <c r="O43" s="56" t="str">
        <f ca="1">IFERROR(OFFSET(INDIRECT($H$3 &amp; "!A71"), 12, 0), "")</f>
        <v>크립토닷컴체인</v>
      </c>
      <c r="P43" s="39">
        <f t="shared" ca="1" si="11"/>
        <v>133</v>
      </c>
      <c r="Q43" s="77">
        <f t="shared" ca="1" si="12"/>
        <v>7.5757576E-3</v>
      </c>
      <c r="R43" s="86">
        <f t="shared" ca="1" si="15"/>
        <v>15181143.722719289</v>
      </c>
    </row>
    <row r="44" spans="1:18">
      <c r="A44" s="40" t="s">
        <v>185</v>
      </c>
      <c r="B44" s="11" t="s">
        <v>186</v>
      </c>
      <c r="C44" s="95">
        <v>7080</v>
      </c>
      <c r="D44" s="92">
        <v>1.28755365E-2</v>
      </c>
      <c r="E44" s="93">
        <v>5163638.0536798704</v>
      </c>
      <c r="F44" s="35"/>
      <c r="G44" s="56" t="str">
        <f ca="1">IFERROR(OFFSET(INDIRECT($H$3 &amp; "!A98"), 13, 0), "")</f>
        <v>플레이댑</v>
      </c>
      <c r="H44" s="39">
        <f t="shared" ca="1" si="7"/>
        <v>235</v>
      </c>
      <c r="I44" s="77">
        <f t="shared" ca="1" si="8"/>
        <v>-2.89256198E-2</v>
      </c>
      <c r="J44" s="86">
        <f t="shared" ca="1" si="13"/>
        <v>33261012.69766688</v>
      </c>
      <c r="K44" s="56" t="str">
        <f ca="1">IFERROR(OFFSET(INDIRECT($H$3 &amp; "!A44"), 13, 0), "")</f>
        <v>스톰엑스</v>
      </c>
      <c r="L44" s="39">
        <f t="shared" ca="1" si="9"/>
        <v>19.2</v>
      </c>
      <c r="M44" s="77">
        <f t="shared" ca="1" si="10"/>
        <v>3.2258064500000003E-2</v>
      </c>
      <c r="N44" s="86">
        <f t="shared" ca="1" si="14"/>
        <v>294642423.13772345</v>
      </c>
      <c r="O44" s="56" t="str">
        <f ca="1">IFERROR(OFFSET(INDIRECT($H$3 &amp; "!A71"), 13, 0), "")</f>
        <v>도지코인</v>
      </c>
      <c r="P44" s="39">
        <f t="shared" ca="1" si="11"/>
        <v>227</v>
      </c>
      <c r="Q44" s="77">
        <f t="shared" ca="1" si="12"/>
        <v>0</v>
      </c>
      <c r="R44" s="86">
        <f t="shared" ca="1" si="15"/>
        <v>687563547.9619087</v>
      </c>
    </row>
    <row r="45" spans="1:18">
      <c r="A45" s="40" t="s">
        <v>73</v>
      </c>
      <c r="B45" s="11" t="s">
        <v>74</v>
      </c>
      <c r="C45" s="95">
        <v>13520</v>
      </c>
      <c r="D45" s="92">
        <v>1.2734082399999999E-2</v>
      </c>
      <c r="E45" s="93">
        <v>237611.28598806</v>
      </c>
      <c r="F45" s="35"/>
      <c r="G45" s="58" t="str">
        <f ca="1">IFERROR(OFFSET(INDIRECT($H$3 &amp; "!A98"), 14, 0), "")</f>
        <v>엔진코인</v>
      </c>
      <c r="H45" s="44">
        <f t="shared" ca="1" si="7"/>
        <v>1515</v>
      </c>
      <c r="I45" s="78">
        <f t="shared" ca="1" si="8"/>
        <v>4.8442906600000002E-2</v>
      </c>
      <c r="J45" s="90">
        <f t="shared" ca="1" si="13"/>
        <v>47339622.311177507</v>
      </c>
      <c r="K45" s="58" t="str">
        <f ca="1">IFERROR(OFFSET(INDIRECT($H$3 &amp; "!A44"), 14, 0), "")</f>
        <v>비체인</v>
      </c>
      <c r="L45" s="44">
        <f t="shared" ca="1" si="9"/>
        <v>83.9</v>
      </c>
      <c r="M45" s="78">
        <f t="shared" ca="1" si="10"/>
        <v>1.82038835E-2</v>
      </c>
      <c r="N45" s="90">
        <f t="shared" ca="1" si="14"/>
        <v>138184471.43514186</v>
      </c>
      <c r="O45" s="58" t="str">
        <f ca="1">IFERROR(OFFSET(INDIRECT($H$3 &amp; "!A71"), 14, 0), "")</f>
        <v>그로스톨코인</v>
      </c>
      <c r="P45" s="44">
        <f t="shared" ca="1" si="11"/>
        <v>717</v>
      </c>
      <c r="Q45" s="78">
        <f t="shared" ca="1" si="12"/>
        <v>2.1367521399999999E-2</v>
      </c>
      <c r="R45" s="90">
        <f t="shared" ca="1" si="15"/>
        <v>6883940.9094220502</v>
      </c>
    </row>
    <row r="46" spans="1:18">
      <c r="A46" s="40" t="s">
        <v>254</v>
      </c>
      <c r="B46" s="11" t="s">
        <v>255</v>
      </c>
      <c r="C46" s="95">
        <v>167</v>
      </c>
      <c r="D46" s="92">
        <v>1.2121212100000001E-2</v>
      </c>
      <c r="E46" s="93">
        <v>41377613.793516234</v>
      </c>
      <c r="F46" s="35"/>
      <c r="G46" s="56" t="str">
        <f ca="1">IFERROR(OFFSET(INDIRECT($H$3 &amp; "!A98"), 15, 0), "")</f>
        <v>엠블</v>
      </c>
      <c r="H46" s="39">
        <f t="shared" ca="1" si="7"/>
        <v>13</v>
      </c>
      <c r="I46" s="77">
        <f t="shared" ca="1" si="8"/>
        <v>0.04</v>
      </c>
      <c r="J46" s="99">
        <f t="shared" ca="1" si="13"/>
        <v>1800069059.6645999</v>
      </c>
      <c r="K46" s="56" t="str">
        <f ca="1">IFERROR(OFFSET(INDIRECT($H$3 &amp; "!A44"), 15, 0), "")</f>
        <v>비트토렌트</v>
      </c>
      <c r="L46" s="39">
        <f t="shared" ca="1" si="9"/>
        <v>2.61</v>
      </c>
      <c r="M46" s="77">
        <f t="shared" ca="1" si="10"/>
        <v>1.953125E-2</v>
      </c>
      <c r="N46" s="99">
        <f t="shared" ca="1" si="14"/>
        <v>4805148316.1710911</v>
      </c>
      <c r="O46" s="56" t="str">
        <f ca="1">IFERROR(OFFSET(INDIRECT($H$3 &amp; "!A71"), 15, 0), "")</f>
        <v>아이오타</v>
      </c>
      <c r="P46" s="39">
        <f t="shared" ca="1" si="11"/>
        <v>1000</v>
      </c>
      <c r="Q46" s="77">
        <f t="shared" ca="1" si="12"/>
        <v>9.0817355999999998E-3</v>
      </c>
      <c r="R46" s="99">
        <f t="shared" ca="1" si="15"/>
        <v>873491.34526059998</v>
      </c>
    </row>
    <row r="47" spans="1:18">
      <c r="A47" s="40" t="s">
        <v>56</v>
      </c>
      <c r="B47" s="11" t="s">
        <v>57</v>
      </c>
      <c r="C47" s="95">
        <v>169</v>
      </c>
      <c r="D47" s="92">
        <v>1.19760479E-2</v>
      </c>
      <c r="E47" s="93">
        <v>315518232.35399956</v>
      </c>
      <c r="F47" s="35"/>
      <c r="G47" s="56" t="str">
        <f ca="1">IFERROR(OFFSET(INDIRECT($H$3 &amp; "!A98"), 16, 0), "")</f>
        <v>이더리움클래식</v>
      </c>
      <c r="H47" s="39">
        <f t="shared" ca="1" si="7"/>
        <v>53250</v>
      </c>
      <c r="I47" s="77">
        <f t="shared" ca="1" si="8"/>
        <v>3.7572799999999998E-4</v>
      </c>
      <c r="J47" s="86">
        <f t="shared" ca="1" si="13"/>
        <v>1967003.9742091999</v>
      </c>
      <c r="K47" s="56" t="str">
        <f ca="1">IFERROR(OFFSET(INDIRECT($H$3 &amp; "!A44"), 16, 0), "")</f>
        <v>질리카</v>
      </c>
      <c r="L47" s="39">
        <f t="shared" ca="1" si="9"/>
        <v>75.099999999999994</v>
      </c>
      <c r="M47" s="77">
        <f t="shared" ca="1" si="10"/>
        <v>2.03804348E-2</v>
      </c>
      <c r="N47" s="86">
        <f t="shared" ca="1" si="14"/>
        <v>41230039.623752467</v>
      </c>
      <c r="O47" s="56" t="str">
        <f ca="1">IFERROR(OFFSET(INDIRECT($H$3 &amp; "!A71"), 16, 0), "")</f>
        <v>아이콘</v>
      </c>
      <c r="P47" s="39">
        <f t="shared" ca="1" si="11"/>
        <v>930</v>
      </c>
      <c r="Q47" s="77">
        <f t="shared" ca="1" si="12"/>
        <v>3.2362459999999999E-3</v>
      </c>
      <c r="R47" s="86">
        <f t="shared" ca="1" si="15"/>
        <v>3156306.4833547501</v>
      </c>
    </row>
    <row r="48" spans="1:18">
      <c r="A48" s="40" t="s">
        <v>48</v>
      </c>
      <c r="B48" s="11" t="s">
        <v>49</v>
      </c>
      <c r="C48" s="95">
        <v>39551000</v>
      </c>
      <c r="D48" s="92">
        <v>1.13276056E-2</v>
      </c>
      <c r="E48" s="93">
        <v>3211.8476163400001</v>
      </c>
      <c r="F48" s="35"/>
      <c r="G48" s="56" t="str">
        <f ca="1">IFERROR(OFFSET(INDIRECT($H$3 &amp; "!A98"), 17, 0), "")</f>
        <v>아하토큰</v>
      </c>
      <c r="H48" s="39">
        <f t="shared" ca="1" si="7"/>
        <v>8.6199999999999992</v>
      </c>
      <c r="I48" s="77">
        <f t="shared" ca="1" si="8"/>
        <v>-1.7103762799999998E-2</v>
      </c>
      <c r="J48" s="86">
        <f t="shared" ca="1" si="13"/>
        <v>387699504.26500404</v>
      </c>
      <c r="K48" s="56" t="str">
        <f ca="1">IFERROR(OFFSET(INDIRECT($H$3 &amp; "!A44"), 17, 0), "")</f>
        <v>오브스</v>
      </c>
      <c r="L48" s="39">
        <f t="shared" ca="1" si="9"/>
        <v>73.5</v>
      </c>
      <c r="M48" s="77">
        <f t="shared" ca="1" si="10"/>
        <v>-4.0650406999999996E-3</v>
      </c>
      <c r="N48" s="86">
        <f t="shared" ca="1" si="14"/>
        <v>29692806.722467359</v>
      </c>
      <c r="O48" s="56" t="str">
        <f ca="1">IFERROR(OFFSET(INDIRECT($H$3 &amp; "!A71"), 17, 0), "")</f>
        <v>메타디움</v>
      </c>
      <c r="P48" s="39">
        <f t="shared" ca="1" si="11"/>
        <v>117</v>
      </c>
      <c r="Q48" s="77">
        <f t="shared" ca="1" si="12"/>
        <v>-1.6806722699999999E-2</v>
      </c>
      <c r="R48" s="86">
        <f t="shared" ca="1" si="15"/>
        <v>125787600.72812176</v>
      </c>
    </row>
    <row r="49" spans="1:18">
      <c r="A49" s="40" t="s">
        <v>105</v>
      </c>
      <c r="B49" s="11" t="s">
        <v>106</v>
      </c>
      <c r="C49" s="95">
        <v>30460</v>
      </c>
      <c r="D49" s="92">
        <v>1.1288180599999999E-2</v>
      </c>
      <c r="E49" s="93">
        <v>720920.85608651</v>
      </c>
      <c r="F49" s="35"/>
      <c r="G49" s="56" t="str">
        <f ca="1">IFERROR(OFFSET(INDIRECT($H$3 &amp; "!A98"), 18, 0), "")</f>
        <v>이더리움</v>
      </c>
      <c r="H49" s="39">
        <f t="shared" ca="1" si="7"/>
        <v>2514000</v>
      </c>
      <c r="I49" s="77">
        <f t="shared" ca="1" si="8"/>
        <v>1.7401861599999999E-2</v>
      </c>
      <c r="J49" s="86">
        <f t="shared" ca="1" si="13"/>
        <v>61828.7673393</v>
      </c>
      <c r="K49" s="56" t="str">
        <f ca="1">IFERROR(OFFSET(INDIRECT($H$3 &amp; "!A44"), 18, 0), "")</f>
        <v>앵커</v>
      </c>
      <c r="L49" s="39">
        <f t="shared" ca="1" si="9"/>
        <v>73.400000000000006</v>
      </c>
      <c r="M49" s="77">
        <f t="shared" ca="1" si="10"/>
        <v>1.6620498599999999E-2</v>
      </c>
      <c r="N49" s="86">
        <f t="shared" ca="1" si="14"/>
        <v>28293333.848639458</v>
      </c>
      <c r="O49" s="56" t="str">
        <f ca="1">IFERROR(OFFSET(INDIRECT($H$3 &amp; "!A71"), 18, 0), "")</f>
        <v>엘프</v>
      </c>
      <c r="P49" s="39">
        <f t="shared" ca="1" si="11"/>
        <v>217</v>
      </c>
      <c r="Q49" s="77">
        <f t="shared" ca="1" si="12"/>
        <v>0</v>
      </c>
      <c r="R49" s="86">
        <f t="shared" ca="1" si="15"/>
        <v>8231920.1366590196</v>
      </c>
    </row>
    <row r="50" spans="1:18" ht="17.25" thickBot="1">
      <c r="A50" s="40" t="s">
        <v>66</v>
      </c>
      <c r="B50" s="11" t="s">
        <v>67</v>
      </c>
      <c r="C50" s="95">
        <v>3610</v>
      </c>
      <c r="D50" s="92">
        <v>1.1204481800000001E-2</v>
      </c>
      <c r="E50" s="93">
        <v>9027702.8806048799</v>
      </c>
      <c r="F50" s="35"/>
      <c r="G50" s="57" t="str">
        <f ca="1">IFERROR(OFFSET(INDIRECT($H$3 &amp; "!A98"), 19, 0), "")</f>
        <v>알파쿼크</v>
      </c>
      <c r="H50" s="37">
        <f t="shared" ca="1" si="7"/>
        <v>3240</v>
      </c>
      <c r="I50" s="79">
        <f t="shared" ca="1" si="8"/>
        <v>1.5455950999999999E-3</v>
      </c>
      <c r="J50" s="87">
        <f t="shared" ca="1" si="13"/>
        <v>8302785.5394432396</v>
      </c>
      <c r="K50" s="57" t="str">
        <f ca="1">IFERROR(OFFSET(INDIRECT($H$3 &amp; "!A44"), 19, 0), "")</f>
        <v>쿼크체인</v>
      </c>
      <c r="L50" s="37">
        <f t="shared" ca="1" si="9"/>
        <v>16.899999999999999</v>
      </c>
      <c r="M50" s="79">
        <f t="shared" ca="1" si="10"/>
        <v>-1.1695906400000001E-2</v>
      </c>
      <c r="N50" s="87">
        <f t="shared" ca="1" si="14"/>
        <v>169978518.6244899</v>
      </c>
      <c r="O50" s="57" t="str">
        <f ca="1">IFERROR(OFFSET(INDIRECT($H$3 &amp; "!A71"), 19, 0), "")</f>
        <v>온톨로지가스</v>
      </c>
      <c r="P50" s="37">
        <f t="shared" ca="1" si="11"/>
        <v>817</v>
      </c>
      <c r="Q50" s="79">
        <f t="shared" ca="1" si="12"/>
        <v>2.89672544E-2</v>
      </c>
      <c r="R50" s="87">
        <f t="shared" ca="1" si="15"/>
        <v>29501080.360863179</v>
      </c>
    </row>
    <row r="51" spans="1:18">
      <c r="A51" s="40" t="s">
        <v>83</v>
      </c>
      <c r="B51" s="11" t="s">
        <v>84</v>
      </c>
      <c r="C51" s="95">
        <v>4270</v>
      </c>
      <c r="D51" s="92">
        <v>9.4562647999999992E-3</v>
      </c>
      <c r="E51" s="93">
        <v>5083316.6971555799</v>
      </c>
      <c r="F51" s="35"/>
    </row>
    <row r="52" spans="1:18" ht="17.25" thickBot="1">
      <c r="A52" s="40" t="s">
        <v>175</v>
      </c>
      <c r="B52" s="11" t="s">
        <v>176</v>
      </c>
      <c r="C52" s="95">
        <v>1000</v>
      </c>
      <c r="D52" s="92">
        <v>9.0817355999999998E-3</v>
      </c>
      <c r="E52" s="93">
        <v>873491.34526059998</v>
      </c>
      <c r="F52" s="35"/>
    </row>
    <row r="53" spans="1:18" ht="17.25" thickBot="1">
      <c r="A53" s="40" t="s">
        <v>211</v>
      </c>
      <c r="B53" s="11" t="s">
        <v>212</v>
      </c>
      <c r="C53" s="95">
        <v>1135</v>
      </c>
      <c r="D53" s="92">
        <v>8.8888888999999992E-3</v>
      </c>
      <c r="E53" s="93">
        <v>50113301.020994678</v>
      </c>
      <c r="F53" s="35"/>
      <c r="G53" s="275" t="s">
        <v>256</v>
      </c>
      <c r="H53" s="276"/>
      <c r="I53" s="276"/>
      <c r="J53" s="277"/>
      <c r="K53" s="275" t="s">
        <v>259</v>
      </c>
      <c r="L53" s="276"/>
      <c r="M53" s="276"/>
      <c r="N53" s="277"/>
      <c r="O53" s="275" t="s">
        <v>260</v>
      </c>
      <c r="P53" s="276"/>
      <c r="Q53" s="276"/>
      <c r="R53" s="277"/>
    </row>
    <row r="54" spans="1:18" ht="17.25" thickBot="1">
      <c r="A54" s="40" t="s">
        <v>115</v>
      </c>
      <c r="B54" s="11" t="s">
        <v>116</v>
      </c>
      <c r="C54" s="95">
        <v>5200</v>
      </c>
      <c r="D54" s="92">
        <v>8.7293888999999993E-3</v>
      </c>
      <c r="E54" s="93">
        <v>1379545.7285392</v>
      </c>
      <c r="F54" s="35"/>
      <c r="G54" s="312" t="s">
        <v>55</v>
      </c>
      <c r="H54" s="328">
        <f ca="1">NOW()</f>
        <v>44401.889083217589</v>
      </c>
      <c r="I54" s="329"/>
      <c r="J54" s="330"/>
      <c r="K54" s="327" t="s">
        <v>55</v>
      </c>
      <c r="L54" s="328">
        <f ca="1">NOW()</f>
        <v>44401.889083217589</v>
      </c>
      <c r="M54" s="329"/>
      <c r="N54" s="330"/>
      <c r="O54" s="327" t="s">
        <v>55</v>
      </c>
      <c r="P54" s="328">
        <f ca="1">NOW()</f>
        <v>44401.889083217589</v>
      </c>
      <c r="Q54" s="329"/>
      <c r="R54" s="330"/>
    </row>
    <row r="55" spans="1:18" ht="17.25" thickBot="1">
      <c r="A55" s="40" t="s">
        <v>165</v>
      </c>
      <c r="B55" s="11" t="s">
        <v>166</v>
      </c>
      <c r="C55" s="95">
        <v>120</v>
      </c>
      <c r="D55" s="92">
        <v>8.4033613000000004E-3</v>
      </c>
      <c r="E55" s="93">
        <v>159062555.08843273</v>
      </c>
      <c r="F55" s="35"/>
      <c r="G55" s="320"/>
      <c r="H55" s="36" t="s">
        <v>58</v>
      </c>
      <c r="I55" s="73" t="s">
        <v>59</v>
      </c>
      <c r="J55" s="69" t="s">
        <v>265</v>
      </c>
      <c r="K55" s="320"/>
      <c r="L55" s="36" t="s">
        <v>58</v>
      </c>
      <c r="M55" s="73" t="s">
        <v>59</v>
      </c>
      <c r="N55" s="69" t="s">
        <v>265</v>
      </c>
      <c r="O55" s="320"/>
      <c r="P55" s="36" t="s">
        <v>58</v>
      </c>
      <c r="Q55" s="73" t="s">
        <v>59</v>
      </c>
      <c r="R55" s="69" t="s">
        <v>265</v>
      </c>
    </row>
    <row r="56" spans="1:18">
      <c r="A56" s="40" t="s">
        <v>123</v>
      </c>
      <c r="B56" s="11" t="s">
        <v>124</v>
      </c>
      <c r="C56" s="95">
        <v>251</v>
      </c>
      <c r="D56" s="92">
        <v>8.0321284999999992E-3</v>
      </c>
      <c r="E56" s="93">
        <v>11566625.817821071</v>
      </c>
      <c r="F56" s="35"/>
      <c r="G56" s="55" t="str">
        <f ca="1">IFERROR(OFFSET(INDIRECT($H$3 &amp; "!A179"), 0, 0), "")</f>
        <v>리퍼리움</v>
      </c>
      <c r="H56" s="38">
        <f t="shared" ref="H56:H65" ca="1" si="16">_xlfn.IFNA(VLOOKUP(G56, $B$2:$D$200, 2, FALSE), "")</f>
        <v>10.4</v>
      </c>
      <c r="I56" s="76">
        <f t="shared" ref="I56:I65" ca="1" si="17">_xlfn.IFNA(VLOOKUP(G56, $B$2:$D$200, 3, FALSE), "")</f>
        <v>-1.8867924500000001E-2</v>
      </c>
      <c r="J56" s="85">
        <f ca="1">_xlfn.IFNA(VLOOKUP(G56, $B$2:$E$200, 4, FALSE), "")</f>
        <v>330988920.23163849</v>
      </c>
      <c r="K56" s="55" t="str">
        <f ca="1">IFERROR(OFFSET(INDIRECT($H$3 &amp; "!A125"), 0, 0), "")</f>
        <v>휴먼스케이프</v>
      </c>
      <c r="L56" s="38">
        <f t="shared" ref="L56:L75" ca="1" si="18">_xlfn.IFNA(VLOOKUP(K56, $B$2:$D$200, 2, FALSE), "")</f>
        <v>94.1</v>
      </c>
      <c r="M56" s="76">
        <f t="shared" ref="M56:M75" ca="1" si="19">_xlfn.IFNA(VLOOKUP(K56, $B$2:$D$200, 3, FALSE), "")</f>
        <v>-1.25918153E-2</v>
      </c>
      <c r="N56" s="85">
        <f ca="1">_xlfn.IFNA(VLOOKUP(K56, $B$2:$E$200, 4, FALSE), "")</f>
        <v>43772405.759719871</v>
      </c>
      <c r="O56" s="55" t="str">
        <f ca="1">IFERROR(OFFSET(INDIRECT($H$3 &amp; "!A152"), 0, 0), "")</f>
        <v>아이오타</v>
      </c>
      <c r="P56" s="38">
        <f t="shared" ref="P56:P75" ca="1" si="20">_xlfn.IFNA(VLOOKUP(O56, $B$2:$D$200, 2, FALSE), "")</f>
        <v>1000</v>
      </c>
      <c r="Q56" s="76">
        <f t="shared" ref="Q56:Q75" ca="1" si="21">_xlfn.IFNA(VLOOKUP(O56, $B$2:$D$200, 3, FALSE), "")</f>
        <v>9.0817355999999998E-3</v>
      </c>
      <c r="R56" s="85">
        <f ca="1">_xlfn.IFNA(VLOOKUP(O56, $B$2:$E$200, 4, FALSE), "")</f>
        <v>873491.34526059998</v>
      </c>
    </row>
    <row r="57" spans="1:18">
      <c r="A57" s="40" t="s">
        <v>117</v>
      </c>
      <c r="B57" s="11" t="s">
        <v>118</v>
      </c>
      <c r="C57" s="95">
        <v>133</v>
      </c>
      <c r="D57" s="92">
        <v>7.5757576E-3</v>
      </c>
      <c r="E57" s="93">
        <v>15181143.722719289</v>
      </c>
      <c r="F57" s="35"/>
      <c r="G57" s="56" t="str">
        <f ca="1">IFERROR(OFFSET(INDIRECT($H$3 &amp; "!A179"), 1, 0), "")</f>
        <v>에스티피</v>
      </c>
      <c r="H57" s="39">
        <f t="shared" ca="1" si="16"/>
        <v>47</v>
      </c>
      <c r="I57" s="77">
        <f t="shared" ca="1" si="17"/>
        <v>-1.05263158E-2</v>
      </c>
      <c r="J57" s="86">
        <f t="shared" ref="J57:J75" ca="1" si="22">_xlfn.IFNA(VLOOKUP(G57, $B$2:$E$200, 4, FALSE), "")</f>
        <v>49929459.117520861</v>
      </c>
      <c r="K57" s="56" t="str">
        <f ca="1">IFERROR(OFFSET(INDIRECT($H$3 &amp; "!A125"), 1, 0), "")</f>
        <v>메디블록</v>
      </c>
      <c r="L57" s="39">
        <f t="shared" ca="1" si="18"/>
        <v>49.1</v>
      </c>
      <c r="M57" s="77">
        <f t="shared" ca="1" si="19"/>
        <v>-2.0325203E-3</v>
      </c>
      <c r="N57" s="86">
        <f t="shared" ref="N57:N75" ca="1" si="23">_xlfn.IFNA(VLOOKUP(K57, $B$2:$E$200, 4, FALSE), "")</f>
        <v>144573670.31162736</v>
      </c>
      <c r="O57" s="56" t="str">
        <f ca="1">IFERROR(OFFSET(INDIRECT($H$3 &amp; "!A152"), 1, 0), "")</f>
        <v>아이콘</v>
      </c>
      <c r="P57" s="39">
        <f t="shared" ca="1" si="20"/>
        <v>930</v>
      </c>
      <c r="Q57" s="77">
        <f t="shared" ca="1" si="21"/>
        <v>3.2362459999999999E-3</v>
      </c>
      <c r="R57" s="86">
        <f t="shared" ref="R57:R75" ca="1" si="24">_xlfn.IFNA(VLOOKUP(O57, $B$2:$E$200, 4, FALSE), "")</f>
        <v>3156306.4833547501</v>
      </c>
    </row>
    <row r="58" spans="1:18">
      <c r="A58" s="40" t="s">
        <v>238</v>
      </c>
      <c r="B58" s="11" t="s">
        <v>239</v>
      </c>
      <c r="C58" s="95">
        <v>66.599999999999994</v>
      </c>
      <c r="D58" s="92">
        <v>7.5642964999999996E-3</v>
      </c>
      <c r="E58" s="93">
        <v>94179800.198027253</v>
      </c>
      <c r="F58" s="35"/>
      <c r="G58" s="56" t="str">
        <f ca="1">IFERROR(OFFSET(INDIRECT($H$3 &amp; "!A179"), 2, 0), "")</f>
        <v>코스모스</v>
      </c>
      <c r="H58" s="39">
        <f t="shared" ca="1" si="16"/>
        <v>13520</v>
      </c>
      <c r="I58" s="77">
        <f t="shared" ca="1" si="17"/>
        <v>1.2734082399999999E-2</v>
      </c>
      <c r="J58" s="86">
        <f t="shared" ca="1" si="22"/>
        <v>237611.28598806</v>
      </c>
      <c r="K58" s="56" t="str">
        <f ca="1">IFERROR(OFFSET(INDIRECT($H$3 &amp; "!A125"), 2, 0), "")</f>
        <v>트론</v>
      </c>
      <c r="L58" s="39">
        <f t="shared" ca="1" si="18"/>
        <v>66.2</v>
      </c>
      <c r="M58" s="77">
        <f t="shared" ca="1" si="19"/>
        <v>1.53374233E-2</v>
      </c>
      <c r="N58" s="86">
        <f t="shared" ca="1" si="23"/>
        <v>101500447.00488034</v>
      </c>
      <c r="O58" s="56" t="str">
        <f ca="1">IFERROR(OFFSET(INDIRECT($H$3 &amp; "!A152"), 2, 0), "")</f>
        <v>메타디움</v>
      </c>
      <c r="P58" s="39">
        <f t="shared" ca="1" si="20"/>
        <v>117</v>
      </c>
      <c r="Q58" s="77">
        <f t="shared" ca="1" si="21"/>
        <v>-1.6806722699999999E-2</v>
      </c>
      <c r="R58" s="86">
        <f t="shared" ca="1" si="24"/>
        <v>125787600.72812176</v>
      </c>
    </row>
    <row r="59" spans="1:18">
      <c r="A59" s="40" t="s">
        <v>81</v>
      </c>
      <c r="B59" s="11" t="s">
        <v>82</v>
      </c>
      <c r="C59" s="95">
        <v>1415</v>
      </c>
      <c r="D59" s="92">
        <v>7.1174376999999997E-3</v>
      </c>
      <c r="E59" s="93">
        <v>14837562.6720357</v>
      </c>
      <c r="F59" s="35"/>
      <c r="G59" s="56" t="str">
        <f ca="1">IFERROR(OFFSET(INDIRECT($H$3 &amp; "!A179"), 3, 0), "")</f>
        <v>헌트</v>
      </c>
      <c r="H59" s="39">
        <f t="shared" ca="1" si="16"/>
        <v>298</v>
      </c>
      <c r="I59" s="77">
        <f t="shared" ca="1" si="17"/>
        <v>-9.9667773999999997E-3</v>
      </c>
      <c r="J59" s="86">
        <f t="shared" ca="1" si="22"/>
        <v>23998766.47246477</v>
      </c>
      <c r="K59" s="56" t="str">
        <f ca="1">IFERROR(OFFSET(INDIRECT($H$3 &amp; "!A125"), 3, 0), "")</f>
        <v>저스트</v>
      </c>
      <c r="L59" s="39">
        <f t="shared" ca="1" si="18"/>
        <v>48</v>
      </c>
      <c r="M59" s="77">
        <f t="shared" ca="1" si="19"/>
        <v>-1.2345679E-2</v>
      </c>
      <c r="N59" s="86">
        <f t="shared" ca="1" si="23"/>
        <v>103947264.65483683</v>
      </c>
      <c r="O59" s="56" t="str">
        <f ca="1">IFERROR(OFFSET(INDIRECT($H$3 &amp; "!A152"), 3, 0), "")</f>
        <v>엘프</v>
      </c>
      <c r="P59" s="39">
        <f t="shared" ca="1" si="20"/>
        <v>217</v>
      </c>
      <c r="Q59" s="77">
        <f t="shared" ca="1" si="21"/>
        <v>0</v>
      </c>
      <c r="R59" s="86">
        <f t="shared" ca="1" si="24"/>
        <v>8231920.1366590196</v>
      </c>
    </row>
    <row r="60" spans="1:18">
      <c r="A60" s="40" t="s">
        <v>230</v>
      </c>
      <c r="B60" s="11" t="s">
        <v>231</v>
      </c>
      <c r="C60" s="95">
        <v>155</v>
      </c>
      <c r="D60" s="92">
        <v>6.4935065000000002E-3</v>
      </c>
      <c r="E60" s="93">
        <v>56297873.815445498</v>
      </c>
      <c r="F60" s="35"/>
      <c r="G60" s="56" t="str">
        <f ca="1">IFERROR(OFFSET(INDIRECT($H$3 &amp; "!A179"), 4, 0), "")</f>
        <v>아더</v>
      </c>
      <c r="H60" s="39">
        <f t="shared" ca="1" si="16"/>
        <v>167</v>
      </c>
      <c r="I60" s="77">
        <f t="shared" ca="1" si="17"/>
        <v>1.2121212100000001E-2</v>
      </c>
      <c r="J60" s="90">
        <f t="shared" ca="1" si="22"/>
        <v>41377613.793516234</v>
      </c>
      <c r="K60" s="58" t="str">
        <f ca="1">IFERROR(OFFSET(INDIRECT($H$3 &amp; "!A125"), 4, 0), "")</f>
        <v>썸씽</v>
      </c>
      <c r="L60" s="44">
        <f t="shared" ca="1" si="18"/>
        <v>47.1</v>
      </c>
      <c r="M60" s="78">
        <f t="shared" ca="1" si="19"/>
        <v>4.2643923000000002E-3</v>
      </c>
      <c r="N60" s="90">
        <f t="shared" ca="1" si="23"/>
        <v>66031456.300115548</v>
      </c>
      <c r="O60" s="58" t="str">
        <f ca="1">IFERROR(OFFSET(INDIRECT($H$3 &amp; "!A152"), 4, 0), "")</f>
        <v>온톨로지가스</v>
      </c>
      <c r="P60" s="44">
        <f t="shared" ca="1" si="20"/>
        <v>817</v>
      </c>
      <c r="Q60" s="78">
        <f t="shared" ca="1" si="21"/>
        <v>2.89672544E-2</v>
      </c>
      <c r="R60" s="90">
        <f t="shared" ca="1" si="24"/>
        <v>29501080.360863179</v>
      </c>
    </row>
    <row r="61" spans="1:18">
      <c r="A61" s="40" t="s">
        <v>95</v>
      </c>
      <c r="B61" s="11" t="s">
        <v>96</v>
      </c>
      <c r="C61" s="95">
        <v>3145</v>
      </c>
      <c r="D61" s="92">
        <v>6.4000000000000003E-3</v>
      </c>
      <c r="E61" s="93">
        <v>1060633.56459988</v>
      </c>
      <c r="F61" s="35"/>
      <c r="G61" s="60" t="str">
        <f ca="1">IFERROR(OFFSET(INDIRECT($H$3 &amp; "!A179"), 5, 0), "")</f>
        <v>센티넬프로토콜</v>
      </c>
      <c r="H61" s="45">
        <f t="shared" ca="1" si="16"/>
        <v>174</v>
      </c>
      <c r="I61" s="80">
        <f t="shared" ca="1" si="17"/>
        <v>4.8192771099999997E-2</v>
      </c>
      <c r="J61" s="99">
        <f t="shared" ca="1" si="22"/>
        <v>340831908.99547267</v>
      </c>
      <c r="K61" s="56" t="str">
        <f ca="1">IFERROR(OFFSET(INDIRECT($H$3 &amp; "!A125"), 5, 0), "")</f>
        <v>시아코인</v>
      </c>
      <c r="L61" s="39">
        <f t="shared" ca="1" si="18"/>
        <v>13.1</v>
      </c>
      <c r="M61" s="77">
        <f t="shared" ca="1" si="19"/>
        <v>0</v>
      </c>
      <c r="N61" s="99">
        <f t="shared" ca="1" si="23"/>
        <v>215891926.71807963</v>
      </c>
      <c r="O61" s="56" t="str">
        <f ca="1">IFERROR(OFFSET(INDIRECT($H$3 &amp; "!A152"), 5, 0), "")</f>
        <v>스토리지</v>
      </c>
      <c r="P61" s="39">
        <f t="shared" ca="1" si="20"/>
        <v>957</v>
      </c>
      <c r="Q61" s="77">
        <f t="shared" ca="1" si="21"/>
        <v>2.90322581E-2</v>
      </c>
      <c r="R61" s="99">
        <f t="shared" ca="1" si="24"/>
        <v>4314759.7720971303</v>
      </c>
    </row>
    <row r="62" spans="1:18">
      <c r="A62" s="40" t="s">
        <v>77</v>
      </c>
      <c r="B62" s="11" t="s">
        <v>78</v>
      </c>
      <c r="C62" s="95">
        <v>532200</v>
      </c>
      <c r="D62" s="92">
        <v>5.4789343999999997E-3</v>
      </c>
      <c r="E62" s="93">
        <v>11272.33852911</v>
      </c>
      <c r="F62" s="35"/>
      <c r="G62" s="56" t="str">
        <f ca="1">IFERROR(OFFSET(INDIRECT($H$3 &amp; "!A179"), 6, 0), "")</f>
        <v>에브리피디아</v>
      </c>
      <c r="H62" s="39">
        <f t="shared" ca="1" si="16"/>
        <v>12.2</v>
      </c>
      <c r="I62" s="77">
        <f t="shared" ca="1" si="17"/>
        <v>-8.1300812999999996E-3</v>
      </c>
      <c r="J62" s="86">
        <f t="shared" ca="1" si="22"/>
        <v>221133840.37099952</v>
      </c>
      <c r="K62" s="56" t="str">
        <f ca="1">IFERROR(OFFSET(INDIRECT($H$3 &amp; "!A125"), 6, 0), "")</f>
        <v>캐리프로토콜</v>
      </c>
      <c r="L62" s="39">
        <f t="shared" ca="1" si="18"/>
        <v>8.34</v>
      </c>
      <c r="M62" s="77">
        <f t="shared" ca="1" si="19"/>
        <v>-1.4184397200000001E-2</v>
      </c>
      <c r="N62" s="86">
        <f t="shared" ca="1" si="23"/>
        <v>615057312.19376969</v>
      </c>
      <c r="O62" s="56" t="str">
        <f ca="1">IFERROR(OFFSET(INDIRECT($H$3 &amp; "!A152"), 6, 0), "")</f>
        <v>하이브</v>
      </c>
      <c r="P62" s="39">
        <f t="shared" ca="1" si="20"/>
        <v>352</v>
      </c>
      <c r="Q62" s="77">
        <f t="shared" ca="1" si="21"/>
        <v>-2.8328612E-3</v>
      </c>
      <c r="R62" s="86">
        <f t="shared" ca="1" si="24"/>
        <v>13053750.64459938</v>
      </c>
    </row>
    <row r="63" spans="1:18">
      <c r="A63" s="40" t="s">
        <v>205</v>
      </c>
      <c r="B63" s="11" t="s">
        <v>206</v>
      </c>
      <c r="C63" s="95">
        <v>225</v>
      </c>
      <c r="D63" s="92">
        <v>4.4642856999999999E-3</v>
      </c>
      <c r="E63" s="93">
        <v>9012518.3963545393</v>
      </c>
      <c r="F63" s="35"/>
      <c r="G63" s="56" t="str">
        <f ca="1">IFERROR(OFFSET(INDIRECT($H$3 &amp; "!A179"), 7, 0), "")</f>
        <v>헤데라해시그래프</v>
      </c>
      <c r="H63" s="39">
        <f t="shared" ca="1" si="16"/>
        <v>211</v>
      </c>
      <c r="I63" s="77">
        <f t="shared" ca="1" si="17"/>
        <v>3.4313725500000003E-2</v>
      </c>
      <c r="J63" s="86">
        <f t="shared" ca="1" si="22"/>
        <v>29303755.340921938</v>
      </c>
      <c r="K63" s="56" t="str">
        <f ca="1">IFERROR(OFFSET(INDIRECT($H$3 &amp; "!A125"), 7, 0), "")</f>
        <v>스톰엑스</v>
      </c>
      <c r="L63" s="39">
        <f t="shared" ca="1" si="18"/>
        <v>19.2</v>
      </c>
      <c r="M63" s="77">
        <f t="shared" ca="1" si="19"/>
        <v>3.2258064500000003E-2</v>
      </c>
      <c r="N63" s="86">
        <f t="shared" ca="1" si="23"/>
        <v>294642423.13772345</v>
      </c>
      <c r="O63" s="56" t="str">
        <f ca="1">IFERROR(OFFSET(INDIRECT($H$3 &amp; "!A152"), 7, 0), "")</f>
        <v>넴</v>
      </c>
      <c r="P63" s="39">
        <f t="shared" ca="1" si="20"/>
        <v>169</v>
      </c>
      <c r="Q63" s="77">
        <f t="shared" ca="1" si="21"/>
        <v>1.19760479E-2</v>
      </c>
      <c r="R63" s="86">
        <f t="shared" ca="1" si="24"/>
        <v>315518232.35399956</v>
      </c>
    </row>
    <row r="64" spans="1:18">
      <c r="A64" s="40" t="s">
        <v>87</v>
      </c>
      <c r="B64" s="11" t="s">
        <v>88</v>
      </c>
      <c r="C64" s="95">
        <v>148100</v>
      </c>
      <c r="D64" s="92">
        <v>4.4082740000000002E-3</v>
      </c>
      <c r="E64" s="93">
        <v>14153.40258039</v>
      </c>
      <c r="F64" s="35"/>
      <c r="G64" s="56" t="str">
        <f ca="1">IFERROR(OFFSET(INDIRECT($H$3 &amp; "!A179"), 8, 0), "")</f>
        <v>모스코인</v>
      </c>
      <c r="H64" s="39">
        <f t="shared" ca="1" si="16"/>
        <v>101</v>
      </c>
      <c r="I64" s="77">
        <f t="shared" ca="1" si="17"/>
        <v>0</v>
      </c>
      <c r="J64" s="86">
        <f t="shared" ca="1" si="22"/>
        <v>50941186.746499673</v>
      </c>
      <c r="K64" s="56" t="str">
        <f ca="1">IFERROR(OFFSET(INDIRECT($H$3 &amp; "!A125"), 8, 0), "")</f>
        <v>비체인</v>
      </c>
      <c r="L64" s="39">
        <f t="shared" ca="1" si="18"/>
        <v>83.9</v>
      </c>
      <c r="M64" s="77">
        <f t="shared" ca="1" si="19"/>
        <v>1.82038835E-2</v>
      </c>
      <c r="N64" s="86">
        <f t="shared" ca="1" si="23"/>
        <v>138184471.43514186</v>
      </c>
      <c r="O64" s="56" t="str">
        <f ca="1">IFERROR(OFFSET(INDIRECT($H$3 &amp; "!A152"), 8, 0), "")</f>
        <v>폴리매쓰</v>
      </c>
      <c r="P64" s="39">
        <f t="shared" ca="1" si="20"/>
        <v>225</v>
      </c>
      <c r="Q64" s="77">
        <f t="shared" ca="1" si="21"/>
        <v>4.4642856999999999E-3</v>
      </c>
      <c r="R64" s="86">
        <f t="shared" ca="1" si="24"/>
        <v>9012518.3963545393</v>
      </c>
    </row>
    <row r="65" spans="1:18" ht="17.25" thickBot="1">
      <c r="A65" s="40" t="s">
        <v>234</v>
      </c>
      <c r="B65" s="11" t="s">
        <v>235</v>
      </c>
      <c r="C65" s="95">
        <v>47.1</v>
      </c>
      <c r="D65" s="92">
        <v>4.2643923000000002E-3</v>
      </c>
      <c r="E65" s="93">
        <v>66031456.300115548</v>
      </c>
      <c r="F65" s="35"/>
      <c r="G65" s="57" t="str">
        <f ca="1">IFERROR(OFFSET(INDIRECT($H$3 &amp; "!A179"), 9, 0), "")</f>
        <v>썬더토큰</v>
      </c>
      <c r="H65" s="37">
        <f t="shared" ca="1" si="16"/>
        <v>9.32</v>
      </c>
      <c r="I65" s="79">
        <f t="shared" ca="1" si="17"/>
        <v>-1.9978969499999999E-2</v>
      </c>
      <c r="J65" s="87">
        <f t="shared" ca="1" si="22"/>
        <v>535592143.18914217</v>
      </c>
      <c r="K65" s="57" t="str">
        <f ca="1">IFERROR(OFFSET(INDIRECT($H$3 &amp; "!A125"), 9, 0), "")</f>
        <v>비트토렌트</v>
      </c>
      <c r="L65" s="37">
        <f t="shared" ca="1" si="18"/>
        <v>2.61</v>
      </c>
      <c r="M65" s="79">
        <f t="shared" ca="1" si="19"/>
        <v>1.953125E-2</v>
      </c>
      <c r="N65" s="87">
        <f t="shared" ca="1" si="23"/>
        <v>4805148316.1710911</v>
      </c>
      <c r="O65" s="57" t="str">
        <f ca="1">IFERROR(OFFSET(INDIRECT($H$3 &amp; "!A152"), 9, 0), "")</f>
        <v>쎄타퓨엘</v>
      </c>
      <c r="P65" s="37">
        <f t="shared" ca="1" si="20"/>
        <v>380</v>
      </c>
      <c r="Q65" s="79">
        <f t="shared" ca="1" si="21"/>
        <v>0.14803625379999999</v>
      </c>
      <c r="R65" s="87">
        <f t="shared" ca="1" si="24"/>
        <v>295845206.05363238</v>
      </c>
    </row>
    <row r="66" spans="1:18">
      <c r="A66" s="40" t="s">
        <v>107</v>
      </c>
      <c r="B66" s="11" t="s">
        <v>108</v>
      </c>
      <c r="C66" s="95">
        <v>930</v>
      </c>
      <c r="D66" s="92">
        <v>3.2362459999999999E-3</v>
      </c>
      <c r="E66" s="93">
        <v>3156306.4833547501</v>
      </c>
      <c r="F66" s="35"/>
      <c r="G66" s="56" t="str">
        <f ca="1">IFERROR(OFFSET(INDIRECT($H$3 &amp; "!A179"), 10, 0), "")</f>
        <v>스텔라루멘</v>
      </c>
      <c r="H66" s="38">
        <f t="shared" ref="H66:H75" ca="1" si="25">_xlfn.IFNA(VLOOKUP(G66, $B$2:$D$200, 2, FALSE), "")</f>
        <v>307</v>
      </c>
      <c r="I66" s="76">
        <f t="shared" ref="I66:I75" ca="1" si="26">_xlfn.IFNA(VLOOKUP(G66, $B$2:$D$200, 3, FALSE), "")</f>
        <v>-1.91693291E-2</v>
      </c>
      <c r="J66" s="85">
        <f t="shared" ca="1" si="22"/>
        <v>67726310.044754684</v>
      </c>
      <c r="K66" s="55" t="str">
        <f ca="1">IFERROR(OFFSET(INDIRECT($H$3 &amp; "!A125"), 10, 0), "")</f>
        <v>질리카</v>
      </c>
      <c r="L66" s="38">
        <f t="shared" ca="1" si="18"/>
        <v>75.099999999999994</v>
      </c>
      <c r="M66" s="76">
        <f t="shared" ca="1" si="19"/>
        <v>2.03804348E-2</v>
      </c>
      <c r="N66" s="85">
        <f t="shared" ca="1" si="23"/>
        <v>41230039.623752467</v>
      </c>
      <c r="O66" s="55" t="str">
        <f ca="1">IFERROR(OFFSET(INDIRECT($H$3 &amp; "!A152"), 10, 0), "")</f>
        <v>아르고</v>
      </c>
      <c r="P66" s="38">
        <f t="shared" ca="1" si="20"/>
        <v>169</v>
      </c>
      <c r="Q66" s="76">
        <f t="shared" ca="1" si="21"/>
        <v>2.4242424200000001E-2</v>
      </c>
      <c r="R66" s="85">
        <f t="shared" ca="1" si="24"/>
        <v>44366006.237472087</v>
      </c>
    </row>
    <row r="67" spans="1:18">
      <c r="A67" s="40" t="s">
        <v>248</v>
      </c>
      <c r="B67" s="11" t="s">
        <v>249</v>
      </c>
      <c r="C67" s="95">
        <v>1730</v>
      </c>
      <c r="D67" s="92">
        <v>2.8985507E-3</v>
      </c>
      <c r="E67" s="93">
        <v>2731812.4387215702</v>
      </c>
      <c r="F67" s="35"/>
      <c r="G67" s="56" t="str">
        <f ca="1">IFERROR(OFFSET(INDIRECT($H$3 &amp; "!A179"), 11, 0), "")</f>
        <v>톤</v>
      </c>
      <c r="H67" s="39">
        <f t="shared" ca="1" si="25"/>
        <v>7080</v>
      </c>
      <c r="I67" s="77">
        <f t="shared" ca="1" si="26"/>
        <v>1.28755365E-2</v>
      </c>
      <c r="J67" s="86">
        <f t="shared" ca="1" si="22"/>
        <v>5163638.0536798704</v>
      </c>
      <c r="K67" s="56" t="str">
        <f ca="1">IFERROR(OFFSET(INDIRECT($H$3 &amp; "!A125"), 11, 0), "")</f>
        <v>오브스</v>
      </c>
      <c r="L67" s="39">
        <f t="shared" ca="1" si="18"/>
        <v>73.5</v>
      </c>
      <c r="M67" s="77">
        <f t="shared" ca="1" si="19"/>
        <v>-4.0650406999999996E-3</v>
      </c>
      <c r="N67" s="86">
        <f t="shared" ca="1" si="23"/>
        <v>29692806.722467359</v>
      </c>
      <c r="O67" s="56" t="str">
        <f ca="1">IFERROR(OFFSET(INDIRECT($H$3 &amp; "!A152"), 11, 0), "")</f>
        <v>헌트</v>
      </c>
      <c r="P67" s="39">
        <f t="shared" ca="1" si="20"/>
        <v>298</v>
      </c>
      <c r="Q67" s="77">
        <f t="shared" ca="1" si="21"/>
        <v>-9.9667773999999997E-3</v>
      </c>
      <c r="R67" s="86">
        <f t="shared" ca="1" si="24"/>
        <v>23998766.47246477</v>
      </c>
    </row>
    <row r="68" spans="1:18">
      <c r="A68" s="40" t="s">
        <v>119</v>
      </c>
      <c r="B68" s="11" t="s">
        <v>120</v>
      </c>
      <c r="C68" s="95">
        <v>3240</v>
      </c>
      <c r="D68" s="92">
        <v>1.5455950999999999E-3</v>
      </c>
      <c r="E68" s="93">
        <v>8302785.5394432396</v>
      </c>
      <c r="F68" s="35"/>
      <c r="G68" s="56" t="str">
        <f ca="1">IFERROR(OFFSET(INDIRECT($H$3 &amp; "!A179"), 12, 0), "")</f>
        <v>골렘</v>
      </c>
      <c r="H68" s="39">
        <f t="shared" ca="1" si="25"/>
        <v>362</v>
      </c>
      <c r="I68" s="77">
        <f t="shared" ca="1" si="26"/>
        <v>-1.3623978199999999E-2</v>
      </c>
      <c r="J68" s="86">
        <f t="shared" ca="1" si="22"/>
        <v>5673217.5409149798</v>
      </c>
      <c r="K68" s="56" t="str">
        <f ca="1">IFERROR(OFFSET(INDIRECT($H$3 &amp; "!A125"), 12, 0), "")</f>
        <v>앵커</v>
      </c>
      <c r="L68" s="39">
        <f t="shared" ca="1" si="18"/>
        <v>73.400000000000006</v>
      </c>
      <c r="M68" s="77">
        <f t="shared" ca="1" si="19"/>
        <v>1.6620498599999999E-2</v>
      </c>
      <c r="N68" s="86">
        <f t="shared" ca="1" si="23"/>
        <v>28293333.848639458</v>
      </c>
      <c r="O68" s="56" t="str">
        <f ca="1">IFERROR(OFFSET(INDIRECT($H$3 &amp; "!A152"), 12, 0), "")</f>
        <v>아더</v>
      </c>
      <c r="P68" s="39">
        <f t="shared" ca="1" si="20"/>
        <v>167</v>
      </c>
      <c r="Q68" s="77">
        <f t="shared" ca="1" si="21"/>
        <v>1.2121212100000001E-2</v>
      </c>
      <c r="R68" s="86">
        <f t="shared" ca="1" si="24"/>
        <v>41377613.793516234</v>
      </c>
    </row>
    <row r="69" spans="1:18">
      <c r="A69" s="40" t="s">
        <v>246</v>
      </c>
      <c r="B69" s="11" t="s">
        <v>247</v>
      </c>
      <c r="C69" s="95">
        <v>7040</v>
      </c>
      <c r="D69" s="92">
        <v>1.4224750999999999E-3</v>
      </c>
      <c r="E69" s="93">
        <v>1519789.8991762199</v>
      </c>
      <c r="F69" s="35"/>
      <c r="G69" s="56" t="str">
        <f ca="1">IFERROR(OFFSET(INDIRECT($H$3 &amp; "!A179"), 13, 0), "")</f>
        <v>스팀</v>
      </c>
      <c r="H69" s="39">
        <f t="shared" ca="1" si="25"/>
        <v>439</v>
      </c>
      <c r="I69" s="77">
        <f t="shared" ca="1" si="26"/>
        <v>-9.0293453999999995E-3</v>
      </c>
      <c r="J69" s="86">
        <f t="shared" ca="1" si="22"/>
        <v>11921298.804394631</v>
      </c>
      <c r="K69" s="56" t="str">
        <f ca="1">IFERROR(OFFSET(INDIRECT($H$3 &amp; "!A125"), 13, 0), "")</f>
        <v>쿼크체인</v>
      </c>
      <c r="L69" s="39">
        <f t="shared" ca="1" si="18"/>
        <v>16.899999999999999</v>
      </c>
      <c r="M69" s="77">
        <f t="shared" ca="1" si="19"/>
        <v>-1.1695906400000001E-2</v>
      </c>
      <c r="N69" s="86">
        <f t="shared" ca="1" si="23"/>
        <v>169978518.6244899</v>
      </c>
      <c r="O69" s="56" t="str">
        <f ca="1">IFERROR(OFFSET(INDIRECT($H$3 &amp; "!A152"), 13, 0), "")</f>
        <v>센티넬프로토콜</v>
      </c>
      <c r="P69" s="39">
        <f t="shared" ca="1" si="20"/>
        <v>174</v>
      </c>
      <c r="Q69" s="77">
        <f t="shared" ca="1" si="21"/>
        <v>4.8192771099999997E-2</v>
      </c>
      <c r="R69" s="86">
        <f t="shared" ca="1" si="24"/>
        <v>340831908.99547267</v>
      </c>
    </row>
    <row r="70" spans="1:18">
      <c r="A70" s="40" t="s">
        <v>89</v>
      </c>
      <c r="B70" s="11" t="s">
        <v>90</v>
      </c>
      <c r="C70" s="95">
        <v>709</v>
      </c>
      <c r="D70" s="92">
        <v>1.4124293999999999E-3</v>
      </c>
      <c r="E70" s="93">
        <v>135587205.62777728</v>
      </c>
      <c r="F70" s="35"/>
      <c r="G70" s="56" t="str">
        <f ca="1">IFERROR(OFFSET(INDIRECT($H$3 &amp; "!A179"), 14, 0), "")</f>
        <v>어거</v>
      </c>
      <c r="H70" s="39">
        <f t="shared" ca="1" si="25"/>
        <v>26850</v>
      </c>
      <c r="I70" s="77">
        <f t="shared" ca="1" si="26"/>
        <v>0.36225266360000002</v>
      </c>
      <c r="J70" s="90">
        <f t="shared" ca="1" si="22"/>
        <v>18127759.623718161</v>
      </c>
      <c r="K70" s="58" t="str">
        <f ca="1">IFERROR(OFFSET(INDIRECT($H$3 &amp; "!A125"), 14, 0), "")</f>
        <v>리퍼리움</v>
      </c>
      <c r="L70" s="44">
        <f t="shared" ca="1" si="18"/>
        <v>10.4</v>
      </c>
      <c r="M70" s="78">
        <f t="shared" ca="1" si="19"/>
        <v>-1.8867924500000001E-2</v>
      </c>
      <c r="N70" s="90">
        <f t="shared" ca="1" si="23"/>
        <v>330988920.23163849</v>
      </c>
      <c r="O70" s="58" t="str">
        <f ca="1">IFERROR(OFFSET(INDIRECT($H$3 &amp; "!A152"), 14, 0), "")</f>
        <v>헤데라해시그래프</v>
      </c>
      <c r="P70" s="44">
        <f t="shared" ca="1" si="20"/>
        <v>211</v>
      </c>
      <c r="Q70" s="78">
        <f t="shared" ca="1" si="21"/>
        <v>3.4313725500000003E-2</v>
      </c>
      <c r="R70" s="90">
        <f t="shared" ca="1" si="24"/>
        <v>29303755.340921938</v>
      </c>
    </row>
    <row r="71" spans="1:18">
      <c r="A71" s="40" t="s">
        <v>99</v>
      </c>
      <c r="B71" s="11" t="s">
        <v>100</v>
      </c>
      <c r="C71" s="95">
        <v>53250</v>
      </c>
      <c r="D71" s="92">
        <v>3.7572799999999998E-4</v>
      </c>
      <c r="E71" s="93">
        <v>1967003.9742091999</v>
      </c>
      <c r="F71" s="35"/>
      <c r="G71" s="60" t="str">
        <f ca="1">IFERROR(OFFSET(INDIRECT($H$3 &amp; "!A179"), 15, 0), "")</f>
        <v>피르마체인</v>
      </c>
      <c r="H71" s="45">
        <f t="shared" ca="1" si="25"/>
        <v>103</v>
      </c>
      <c r="I71" s="80">
        <f t="shared" ca="1" si="26"/>
        <v>-1.9047618999999998E-2</v>
      </c>
      <c r="J71" s="99">
        <f t="shared" ca="1" si="22"/>
        <v>42745775.906547487</v>
      </c>
      <c r="K71" s="56" t="str">
        <f ca="1">IFERROR(OFFSET(INDIRECT($H$3 &amp; "!A125"), 15, 0), "")</f>
        <v>에스티피</v>
      </c>
      <c r="L71" s="39">
        <f t="shared" ca="1" si="18"/>
        <v>47</v>
      </c>
      <c r="M71" s="77">
        <f t="shared" ca="1" si="19"/>
        <v>-1.05263158E-2</v>
      </c>
      <c r="N71" s="99">
        <f t="shared" ca="1" si="23"/>
        <v>49929459.117520861</v>
      </c>
      <c r="O71" s="56" t="str">
        <f ca="1">IFERROR(OFFSET(INDIRECT($H$3 &amp; "!A152"), 15, 0), "")</f>
        <v>스텔라루멘</v>
      </c>
      <c r="P71" s="39">
        <f t="shared" ca="1" si="20"/>
        <v>307</v>
      </c>
      <c r="Q71" s="77">
        <f t="shared" ca="1" si="21"/>
        <v>-1.91693291E-2</v>
      </c>
      <c r="R71" s="99">
        <f t="shared" ca="1" si="24"/>
        <v>67726310.044754684</v>
      </c>
    </row>
    <row r="72" spans="1:18">
      <c r="A72" s="40" t="s">
        <v>139</v>
      </c>
      <c r="B72" s="11" t="s">
        <v>140</v>
      </c>
      <c r="C72" s="95">
        <v>4310</v>
      </c>
      <c r="D72" s="92">
        <v>0</v>
      </c>
      <c r="E72" s="93">
        <v>1308331.4191656499</v>
      </c>
      <c r="F72" s="35"/>
      <c r="G72" s="56" t="str">
        <f ca="1">IFERROR(OFFSET(INDIRECT($H$3 &amp; "!A179"), 16, 0), "")</f>
        <v>제로엑스</v>
      </c>
      <c r="H72" s="39">
        <f t="shared" ca="1" si="25"/>
        <v>775</v>
      </c>
      <c r="I72" s="77">
        <f t="shared" ca="1" si="26"/>
        <v>2.3778071299999998E-2</v>
      </c>
      <c r="J72" s="86">
        <f t="shared" ca="1" si="22"/>
        <v>3573822.0752516501</v>
      </c>
      <c r="K72" s="56" t="str">
        <f ca="1">IFERROR(OFFSET(INDIRECT($H$3 &amp; "!A125"), 16, 0), "")</f>
        <v>에브리피디아</v>
      </c>
      <c r="L72" s="39">
        <f t="shared" ca="1" si="18"/>
        <v>12.2</v>
      </c>
      <c r="M72" s="77">
        <f t="shared" ca="1" si="19"/>
        <v>-8.1300812999999996E-3</v>
      </c>
      <c r="N72" s="86">
        <f t="shared" ca="1" si="23"/>
        <v>221133840.37099952</v>
      </c>
      <c r="O72" s="56" t="str">
        <f ca="1">IFERROR(OFFSET(INDIRECT($H$3 &amp; "!A152"), 16, 0), "")</f>
        <v>골렘</v>
      </c>
      <c r="P72" s="39">
        <f t="shared" ca="1" si="20"/>
        <v>362</v>
      </c>
      <c r="Q72" s="77">
        <f t="shared" ca="1" si="21"/>
        <v>-1.3623978199999999E-2</v>
      </c>
      <c r="R72" s="86">
        <f t="shared" ca="1" si="24"/>
        <v>5673217.5409149798</v>
      </c>
    </row>
    <row r="73" spans="1:18">
      <c r="A73" s="40" t="s">
        <v>244</v>
      </c>
      <c r="B73" s="11" t="s">
        <v>245</v>
      </c>
      <c r="C73" s="95">
        <v>1055</v>
      </c>
      <c r="D73" s="92">
        <v>0</v>
      </c>
      <c r="E73" s="93">
        <v>2619740.9171488602</v>
      </c>
      <c r="F73" s="35"/>
      <c r="G73" s="56" t="str">
        <f ca="1">IFERROR(OFFSET(INDIRECT($H$3 &amp; "!A179"), 17, 0), "")</f>
        <v>폴카닷</v>
      </c>
      <c r="H73" s="39">
        <f t="shared" ca="1" si="25"/>
        <v>15930</v>
      </c>
      <c r="I73" s="77">
        <f t="shared" ca="1" si="26"/>
        <v>2.3121387300000001E-2</v>
      </c>
      <c r="J73" s="86">
        <f t="shared" ca="1" si="22"/>
        <v>861575.11956756003</v>
      </c>
      <c r="K73" s="56" t="str">
        <f ca="1">IFERROR(OFFSET(INDIRECT($H$3 &amp; "!A125"), 17, 0), "")</f>
        <v>모스코인</v>
      </c>
      <c r="L73" s="39">
        <f t="shared" ca="1" si="18"/>
        <v>101</v>
      </c>
      <c r="M73" s="77">
        <f t="shared" ca="1" si="19"/>
        <v>0</v>
      </c>
      <c r="N73" s="86">
        <f t="shared" ca="1" si="23"/>
        <v>50941186.746499673</v>
      </c>
      <c r="O73" s="56" t="str">
        <f ca="1">IFERROR(OFFSET(INDIRECT($H$3 &amp; "!A152"), 17, 0), "")</f>
        <v>스팀</v>
      </c>
      <c r="P73" s="39">
        <f t="shared" ca="1" si="20"/>
        <v>439</v>
      </c>
      <c r="Q73" s="77">
        <f t="shared" ca="1" si="21"/>
        <v>-9.0293453999999995E-3</v>
      </c>
      <c r="R73" s="86">
        <f t="shared" ca="1" si="24"/>
        <v>11921298.804394631</v>
      </c>
    </row>
    <row r="74" spans="1:18">
      <c r="A74" s="40" t="s">
        <v>147</v>
      </c>
      <c r="B74" s="11" t="s">
        <v>148</v>
      </c>
      <c r="C74" s="95">
        <v>13.1</v>
      </c>
      <c r="D74" s="92">
        <v>0</v>
      </c>
      <c r="E74" s="93">
        <v>215891926.71807963</v>
      </c>
      <c r="F74" s="35"/>
      <c r="G74" s="56" t="str">
        <f ca="1">IFERROR(OFFSET(INDIRECT($H$3 &amp; "!A179"), 18, 0), "")</f>
        <v>스테이터스네트워크토큰</v>
      </c>
      <c r="H74" s="39">
        <f t="shared" ca="1" si="25"/>
        <v>76.8</v>
      </c>
      <c r="I74" s="77">
        <f t="shared" ca="1" si="26"/>
        <v>-1.5384615399999999E-2</v>
      </c>
      <c r="J74" s="86">
        <f t="shared" ca="1" si="22"/>
        <v>287425657.78509867</v>
      </c>
      <c r="K74" s="56" t="str">
        <f ca="1">IFERROR(OFFSET(INDIRECT($H$3 &amp; "!A125"), 18, 0), "")</f>
        <v>썬더토큰</v>
      </c>
      <c r="L74" s="39">
        <f t="shared" ca="1" si="18"/>
        <v>9.32</v>
      </c>
      <c r="M74" s="77">
        <f t="shared" ca="1" si="19"/>
        <v>-1.9978969499999999E-2</v>
      </c>
      <c r="N74" s="86">
        <f t="shared" ca="1" si="23"/>
        <v>535592143.18914217</v>
      </c>
      <c r="O74" s="56" t="str">
        <f ca="1">IFERROR(OFFSET(INDIRECT($H$3 &amp; "!A152"), 18, 0), "")</f>
        <v>피르마체인</v>
      </c>
      <c r="P74" s="39">
        <f t="shared" ca="1" si="20"/>
        <v>103</v>
      </c>
      <c r="Q74" s="77">
        <f t="shared" ca="1" si="21"/>
        <v>-1.9047618999999998E-2</v>
      </c>
      <c r="R74" s="86">
        <f t="shared" ca="1" si="24"/>
        <v>42745775.906547487</v>
      </c>
    </row>
    <row r="75" spans="1:18" ht="17.25" thickBot="1">
      <c r="A75" s="40" t="s">
        <v>163</v>
      </c>
      <c r="B75" s="11" t="s">
        <v>164</v>
      </c>
      <c r="C75" s="95">
        <v>217</v>
      </c>
      <c r="D75" s="92">
        <v>0</v>
      </c>
      <c r="E75" s="93">
        <v>8231920.1366590196</v>
      </c>
      <c r="F75" s="35"/>
      <c r="G75" s="57" t="str">
        <f ca="1">IFERROR(OFFSET(INDIRECT($H$3 &amp; "!A179"), 19, 0), "")</f>
        <v>쎄타토큰</v>
      </c>
      <c r="H75" s="37">
        <f t="shared" ca="1" si="25"/>
        <v>6470</v>
      </c>
      <c r="I75" s="79">
        <f t="shared" ca="1" si="26"/>
        <v>0.1097770154</v>
      </c>
      <c r="J75" s="87">
        <f t="shared" ca="1" si="22"/>
        <v>5295313.0769093996</v>
      </c>
      <c r="K75" s="57" t="str">
        <f ca="1">IFERROR(OFFSET(INDIRECT($H$3 &amp; "!A125"), 19, 0), "")</f>
        <v>스테이터스네트워크토큰</v>
      </c>
      <c r="L75" s="37">
        <f t="shared" ca="1" si="18"/>
        <v>76.8</v>
      </c>
      <c r="M75" s="79">
        <f t="shared" ca="1" si="19"/>
        <v>-1.5384615399999999E-2</v>
      </c>
      <c r="N75" s="87">
        <f t="shared" ca="1" si="23"/>
        <v>287425657.78509867</v>
      </c>
      <c r="O75" s="57" t="str">
        <f ca="1">IFERROR(OFFSET(INDIRECT($H$3 &amp; "!A152"), 19, 0), "")</f>
        <v>제로엑스</v>
      </c>
      <c r="P75" s="37">
        <f t="shared" ca="1" si="20"/>
        <v>775</v>
      </c>
      <c r="Q75" s="79">
        <f t="shared" ca="1" si="21"/>
        <v>2.3778071299999998E-2</v>
      </c>
      <c r="R75" s="87">
        <f t="shared" ca="1" si="24"/>
        <v>3573822.0752516501</v>
      </c>
    </row>
    <row r="76" spans="1:18">
      <c r="A76" s="40" t="s">
        <v>221</v>
      </c>
      <c r="B76" s="11" t="s">
        <v>222</v>
      </c>
      <c r="C76" s="95">
        <v>101</v>
      </c>
      <c r="D76" s="92">
        <v>0</v>
      </c>
      <c r="E76" s="93">
        <v>50941186.746499673</v>
      </c>
      <c r="F76" s="35"/>
      <c r="G76" s="35"/>
      <c r="H76" s="35"/>
      <c r="I76" s="35"/>
    </row>
    <row r="77" spans="1:18">
      <c r="A77" s="40" t="s">
        <v>266</v>
      </c>
      <c r="B77" s="11" t="s">
        <v>267</v>
      </c>
      <c r="C77" s="95">
        <v>227</v>
      </c>
      <c r="D77" s="92">
        <v>0</v>
      </c>
      <c r="E77" s="93">
        <v>687563547.9619087</v>
      </c>
      <c r="F77" s="35"/>
      <c r="G77" s="35"/>
      <c r="H77" s="35"/>
      <c r="I77" s="35"/>
    </row>
    <row r="78" spans="1:18">
      <c r="A78" s="40" t="s">
        <v>181</v>
      </c>
      <c r="B78" s="11" t="s">
        <v>182</v>
      </c>
      <c r="C78" s="95">
        <v>44120</v>
      </c>
      <c r="D78" s="92">
        <v>-1.13199E-3</v>
      </c>
      <c r="E78" s="93">
        <v>132786.38835091001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5">
        <v>49.1</v>
      </c>
      <c r="D79" s="92">
        <v>-2.0325203E-3</v>
      </c>
      <c r="E79" s="93">
        <v>144573670.31162736</v>
      </c>
      <c r="F79" s="35"/>
      <c r="G79" s="35"/>
      <c r="H79" s="35"/>
      <c r="I79" s="35"/>
    </row>
    <row r="80" spans="1:18">
      <c r="A80" s="40" t="s">
        <v>232</v>
      </c>
      <c r="B80" s="11" t="s">
        <v>233</v>
      </c>
      <c r="C80" s="95">
        <v>352</v>
      </c>
      <c r="D80" s="92">
        <v>-2.8328612E-3</v>
      </c>
      <c r="E80" s="93">
        <v>13053750.64459938</v>
      </c>
      <c r="F80" s="35"/>
      <c r="G80" s="35"/>
      <c r="H80" s="35"/>
      <c r="I80" s="35"/>
    </row>
    <row r="81" spans="1:9">
      <c r="A81" s="40" t="s">
        <v>91</v>
      </c>
      <c r="B81" s="11" t="s">
        <v>92</v>
      </c>
      <c r="C81" s="95">
        <v>47250</v>
      </c>
      <c r="D81" s="92">
        <v>-4.005059E-3</v>
      </c>
      <c r="E81" s="93">
        <v>242592.19136719999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73.5</v>
      </c>
      <c r="D82" s="92">
        <v>-4.0650406999999996E-3</v>
      </c>
      <c r="E82" s="93">
        <v>29692806.722467359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5">
        <v>12.2</v>
      </c>
      <c r="D83" s="92">
        <v>-8.1300812999999996E-3</v>
      </c>
      <c r="E83" s="93">
        <v>221133840.37099952</v>
      </c>
      <c r="F83" s="35"/>
      <c r="G83" s="35"/>
      <c r="H83" s="35"/>
      <c r="I83" s="35"/>
    </row>
    <row r="84" spans="1:9">
      <c r="A84" s="40" t="s">
        <v>236</v>
      </c>
      <c r="B84" s="11" t="s">
        <v>237</v>
      </c>
      <c r="C84" s="95">
        <v>439</v>
      </c>
      <c r="D84" s="92">
        <v>-9.0293453999999995E-3</v>
      </c>
      <c r="E84" s="93">
        <v>11921298.804394631</v>
      </c>
      <c r="F84" s="35"/>
      <c r="G84" s="35"/>
      <c r="H84" s="35"/>
      <c r="I84" s="35"/>
    </row>
    <row r="85" spans="1:9">
      <c r="A85" s="40" t="s">
        <v>109</v>
      </c>
      <c r="B85" s="11" t="s">
        <v>110</v>
      </c>
      <c r="C85" s="95">
        <v>104</v>
      </c>
      <c r="D85" s="92">
        <v>-9.5238094999999991E-3</v>
      </c>
      <c r="E85" s="93">
        <v>36545963.211567923</v>
      </c>
      <c r="F85" s="35"/>
      <c r="G85" s="35"/>
      <c r="H85" s="35"/>
      <c r="I85" s="35"/>
    </row>
    <row r="86" spans="1:9">
      <c r="A86" s="40" t="s">
        <v>227</v>
      </c>
      <c r="B86" s="11" t="s">
        <v>228</v>
      </c>
      <c r="C86" s="95">
        <v>298</v>
      </c>
      <c r="D86" s="92">
        <v>-9.9667773999999997E-3</v>
      </c>
      <c r="E86" s="93">
        <v>23998766.47246477</v>
      </c>
      <c r="F86" s="35"/>
      <c r="G86" s="35"/>
      <c r="H86" s="35"/>
      <c r="I86" s="35"/>
    </row>
    <row r="87" spans="1:9">
      <c r="A87" s="40" t="s">
        <v>240</v>
      </c>
      <c r="B87" s="11" t="s">
        <v>241</v>
      </c>
      <c r="C87" s="95">
        <v>47</v>
      </c>
      <c r="D87" s="92">
        <v>-1.05263158E-2</v>
      </c>
      <c r="E87" s="93">
        <v>49929459.117520861</v>
      </c>
      <c r="F87" s="35"/>
      <c r="G87" s="35"/>
      <c r="H87" s="35"/>
      <c r="I87" s="35"/>
    </row>
    <row r="88" spans="1:9">
      <c r="A88" s="40" t="s">
        <v>71</v>
      </c>
      <c r="B88" s="11" t="s">
        <v>72</v>
      </c>
      <c r="C88" s="95">
        <v>16.899999999999999</v>
      </c>
      <c r="D88" s="92">
        <v>-1.1695906400000001E-2</v>
      </c>
      <c r="E88" s="93">
        <v>169978518.6244899</v>
      </c>
      <c r="F88" s="35"/>
      <c r="G88" s="35"/>
      <c r="H88" s="35"/>
      <c r="I88" s="35"/>
    </row>
    <row r="89" spans="1:9">
      <c r="A89" s="40" t="s">
        <v>215</v>
      </c>
      <c r="B89" s="11" t="s">
        <v>216</v>
      </c>
      <c r="C89" s="95">
        <v>7.23</v>
      </c>
      <c r="D89" s="92">
        <v>-1.2295082000000001E-2</v>
      </c>
      <c r="E89" s="93">
        <v>459624467.96788383</v>
      </c>
      <c r="F89" s="35"/>
      <c r="G89" s="35"/>
      <c r="H89" s="35"/>
      <c r="I89" s="35"/>
    </row>
    <row r="90" spans="1:9">
      <c r="A90" s="40" t="s">
        <v>250</v>
      </c>
      <c r="B90" s="11" t="s">
        <v>251</v>
      </c>
      <c r="C90" s="95">
        <v>48</v>
      </c>
      <c r="D90" s="92">
        <v>-1.2345679E-2</v>
      </c>
      <c r="E90" s="93">
        <v>103947264.65483683</v>
      </c>
      <c r="F90" s="35"/>
      <c r="G90" s="35"/>
      <c r="H90" s="35"/>
      <c r="I90" s="35"/>
    </row>
    <row r="91" spans="1:9">
      <c r="A91" s="40" t="s">
        <v>217</v>
      </c>
      <c r="B91" s="11" t="s">
        <v>218</v>
      </c>
      <c r="C91" s="95">
        <v>94.1</v>
      </c>
      <c r="D91" s="92">
        <v>-1.25918153E-2</v>
      </c>
      <c r="E91" s="93">
        <v>43772405.759719871</v>
      </c>
      <c r="F91" s="35"/>
      <c r="G91" s="35"/>
      <c r="H91" s="35"/>
      <c r="I91" s="35"/>
    </row>
    <row r="92" spans="1:9">
      <c r="A92" s="40" t="s">
        <v>207</v>
      </c>
      <c r="B92" s="11" t="s">
        <v>208</v>
      </c>
      <c r="C92" s="95">
        <v>8.9700000000000006</v>
      </c>
      <c r="D92" s="92">
        <v>-1.32013201E-2</v>
      </c>
      <c r="E92" s="93">
        <v>788185040.77924418</v>
      </c>
      <c r="F92" s="35"/>
      <c r="G92" s="35"/>
      <c r="H92" s="35"/>
      <c r="I92" s="35"/>
    </row>
    <row r="93" spans="1:9">
      <c r="A93" s="40" t="s">
        <v>242</v>
      </c>
      <c r="B93" s="11" t="s">
        <v>243</v>
      </c>
      <c r="C93" s="95">
        <v>362</v>
      </c>
      <c r="D93" s="92">
        <v>-1.3623978199999999E-2</v>
      </c>
      <c r="E93" s="93">
        <v>5673217.5409149798</v>
      </c>
      <c r="F93" s="35"/>
      <c r="G93" s="35"/>
      <c r="H93" s="35"/>
      <c r="I93" s="35"/>
    </row>
    <row r="94" spans="1:9">
      <c r="A94" s="40" t="s">
        <v>149</v>
      </c>
      <c r="B94" s="11" t="s">
        <v>150</v>
      </c>
      <c r="C94" s="95">
        <v>8.34</v>
      </c>
      <c r="D94" s="92">
        <v>-1.4184397200000001E-2</v>
      </c>
      <c r="E94" s="93">
        <v>615057312.19376969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95">
        <v>204</v>
      </c>
      <c r="D95" s="92">
        <v>-1.44927536E-2</v>
      </c>
      <c r="E95" s="93">
        <v>9732790.2623131294</v>
      </c>
      <c r="F95" s="35"/>
      <c r="G95" s="35"/>
      <c r="H95" s="35"/>
      <c r="I95" s="35"/>
    </row>
    <row r="96" spans="1:9">
      <c r="A96" s="40" t="s">
        <v>161</v>
      </c>
      <c r="B96" s="11" t="s">
        <v>162</v>
      </c>
      <c r="C96" s="95">
        <v>76.8</v>
      </c>
      <c r="D96" s="92">
        <v>-1.5384615399999999E-2</v>
      </c>
      <c r="E96" s="93">
        <v>287425657.78509867</v>
      </c>
      <c r="F96" s="35"/>
      <c r="G96" s="35"/>
      <c r="H96" s="35"/>
      <c r="I96" s="35"/>
    </row>
    <row r="97" spans="1:9">
      <c r="A97" s="40" t="s">
        <v>193</v>
      </c>
      <c r="B97" s="11" t="s">
        <v>194</v>
      </c>
      <c r="C97" s="95">
        <v>117</v>
      </c>
      <c r="D97" s="92">
        <v>-1.6806722699999999E-2</v>
      </c>
      <c r="E97" s="93">
        <v>125787600.72812176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8.6199999999999992</v>
      </c>
      <c r="D98" s="92">
        <v>-1.7103762799999998E-2</v>
      </c>
      <c r="E98" s="93">
        <v>387699504.26500404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10.4</v>
      </c>
      <c r="D99" s="92">
        <v>-1.8867924500000001E-2</v>
      </c>
      <c r="E99" s="93">
        <v>330988920.23163849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103</v>
      </c>
      <c r="D100" s="92">
        <v>-1.9047618999999998E-2</v>
      </c>
      <c r="E100" s="93">
        <v>42745775.906547487</v>
      </c>
      <c r="F100" s="35"/>
      <c r="G100" s="35"/>
      <c r="H100" s="35"/>
      <c r="I100" s="35"/>
    </row>
    <row r="101" spans="1:9">
      <c r="A101" s="40" t="s">
        <v>50</v>
      </c>
      <c r="B101" s="11" t="s">
        <v>51</v>
      </c>
      <c r="C101" s="95">
        <v>307</v>
      </c>
      <c r="D101" s="92">
        <v>-1.91693291E-2</v>
      </c>
      <c r="E101" s="93">
        <v>67726310.044754684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9.32</v>
      </c>
      <c r="D102" s="92">
        <v>-1.9978969499999999E-2</v>
      </c>
      <c r="E102" s="93">
        <v>535592143.18914217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235</v>
      </c>
      <c r="D103" s="92">
        <v>-2.89256198E-2</v>
      </c>
      <c r="E103" s="93">
        <v>33261012.69766688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26850</v>
      </c>
      <c r="D2" s="92">
        <v>0.36225266360000002</v>
      </c>
      <c r="E2" s="93">
        <v>18127759.623718161</v>
      </c>
      <c r="F2" s="35"/>
      <c r="G2" s="54"/>
      <c r="H2" s="35"/>
      <c r="I2" s="35"/>
    </row>
    <row r="3" spans="1:18" ht="17.25" thickBot="1">
      <c r="A3" s="40" t="s">
        <v>195</v>
      </c>
      <c r="B3" s="11" t="s">
        <v>196</v>
      </c>
      <c r="C3" s="95">
        <v>4325</v>
      </c>
      <c r="D3" s="92">
        <v>0.22869318180000001</v>
      </c>
      <c r="E3" s="93">
        <v>98020983.02064386</v>
      </c>
      <c r="F3" s="35"/>
      <c r="G3" s="319" t="s">
        <v>261</v>
      </c>
      <c r="H3" s="331" t="s">
        <v>333</v>
      </c>
      <c r="I3" s="331"/>
      <c r="K3" s="275" t="s">
        <v>34</v>
      </c>
      <c r="L3" s="276"/>
      <c r="M3" s="276"/>
      <c r="N3" s="277"/>
      <c r="O3" s="275" t="s">
        <v>262</v>
      </c>
      <c r="P3" s="276"/>
      <c r="Q3" s="276"/>
      <c r="R3" s="277"/>
    </row>
    <row r="4" spans="1:18" ht="17.25" thickBot="1">
      <c r="A4" s="40" t="s">
        <v>137</v>
      </c>
      <c r="B4" s="11" t="s">
        <v>138</v>
      </c>
      <c r="C4" s="95">
        <v>380</v>
      </c>
      <c r="D4" s="92">
        <v>0.14803625379999999</v>
      </c>
      <c r="E4" s="93">
        <v>295845206.05363238</v>
      </c>
      <c r="F4" s="35"/>
      <c r="G4" s="320"/>
      <c r="H4" s="332"/>
      <c r="I4" s="332"/>
      <c r="K4" s="312" t="s">
        <v>55</v>
      </c>
      <c r="L4" s="328">
        <f ca="1">NOW()</f>
        <v>44401.889083217589</v>
      </c>
      <c r="M4" s="329"/>
      <c r="N4" s="330"/>
      <c r="O4" s="327" t="s">
        <v>55</v>
      </c>
      <c r="P4" s="328">
        <f ca="1">NOW()</f>
        <v>44401.889083217589</v>
      </c>
      <c r="Q4" s="329"/>
      <c r="R4" s="330"/>
    </row>
    <row r="5" spans="1:18" ht="17.25" thickBot="1">
      <c r="A5" s="40" t="s">
        <v>141</v>
      </c>
      <c r="B5" s="11" t="s">
        <v>142</v>
      </c>
      <c r="C5" s="95">
        <v>7795</v>
      </c>
      <c r="D5" s="92">
        <v>0.1231988473</v>
      </c>
      <c r="E5" s="93">
        <v>12829670.547571359</v>
      </c>
      <c r="F5" s="35"/>
      <c r="K5" s="320"/>
      <c r="L5" s="51" t="s">
        <v>58</v>
      </c>
      <c r="M5" s="73" t="s">
        <v>59</v>
      </c>
      <c r="N5" s="69" t="s">
        <v>265</v>
      </c>
      <c r="O5" s="29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113</v>
      </c>
      <c r="B6" s="11" t="s">
        <v>114</v>
      </c>
      <c r="C6" s="95">
        <v>853</v>
      </c>
      <c r="D6" s="92">
        <v>0.112125163</v>
      </c>
      <c r="E6" s="93">
        <v>579280738.97518873</v>
      </c>
      <c r="F6" s="35"/>
      <c r="G6" s="275" t="s">
        <v>52</v>
      </c>
      <c r="H6" s="276"/>
      <c r="I6" s="27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170</v>
      </c>
      <c r="P6" s="38">
        <f t="shared" ref="P6:P25" si="2">_xlfn.IFNA(VLOOKUP(O6, $B$2:$D$200, 2, FALSE), "")</f>
        <v>26850</v>
      </c>
      <c r="Q6" s="76">
        <f t="shared" ref="Q6:Q25" si="3">_xlfn.IFNA(VLOOKUP(O6, $B$2:$D$200, 3, FALSE), "")</f>
        <v>0.36225266360000002</v>
      </c>
      <c r="R6" s="85">
        <f>_xlfn.IFNA(VLOOKUP(O6, $B$2:$E$200, 4, FALSE), "")</f>
        <v>18127759.623718161</v>
      </c>
    </row>
    <row r="7" spans="1:18">
      <c r="A7" s="40" t="s">
        <v>111</v>
      </c>
      <c r="B7" s="11" t="s">
        <v>112</v>
      </c>
      <c r="C7" s="95">
        <v>6470</v>
      </c>
      <c r="D7" s="92">
        <v>0.1097770154</v>
      </c>
      <c r="E7" s="93">
        <v>5295313.0769093996</v>
      </c>
      <c r="F7" s="35"/>
      <c r="G7" s="303" t="s">
        <v>36</v>
      </c>
      <c r="H7" s="304"/>
      <c r="I7" s="30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196</v>
      </c>
      <c r="P7" s="39">
        <f t="shared" si="2"/>
        <v>4325</v>
      </c>
      <c r="Q7" s="77">
        <f t="shared" si="3"/>
        <v>0.22869318180000001</v>
      </c>
      <c r="R7" s="86">
        <f t="shared" ref="R7:R25" si="5">_xlfn.IFNA(VLOOKUP(O7, $B$2:$E$200, 4, FALSE), "")</f>
        <v>98020983.02064386</v>
      </c>
    </row>
    <row r="8" spans="1:18" ht="17.25" thickBot="1">
      <c r="A8" s="40" t="s">
        <v>64</v>
      </c>
      <c r="B8" s="11" t="s">
        <v>65</v>
      </c>
      <c r="C8" s="95">
        <v>27.4</v>
      </c>
      <c r="D8" s="92">
        <v>0.1004016064</v>
      </c>
      <c r="E8" s="93">
        <v>216692073.95289111</v>
      </c>
      <c r="F8" s="35"/>
      <c r="G8" s="296"/>
      <c r="H8" s="297"/>
      <c r="I8" s="29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138</v>
      </c>
      <c r="P8" s="39">
        <f t="shared" si="2"/>
        <v>380</v>
      </c>
      <c r="Q8" s="77">
        <f t="shared" si="3"/>
        <v>0.14803625379999999</v>
      </c>
      <c r="R8" s="86">
        <f t="shared" si="5"/>
        <v>295845206.05363238</v>
      </c>
    </row>
    <row r="9" spans="1:18" ht="17.25" thickBot="1">
      <c r="A9" s="40" t="s">
        <v>225</v>
      </c>
      <c r="B9" s="11" t="s">
        <v>226</v>
      </c>
      <c r="C9" s="95">
        <v>1285</v>
      </c>
      <c r="D9" s="92">
        <v>7.9831932800000005E-2</v>
      </c>
      <c r="E9" s="93">
        <v>21747891.769671969</v>
      </c>
      <c r="F9" s="35"/>
      <c r="G9" s="50" t="s">
        <v>38</v>
      </c>
      <c r="H9" s="276" t="s">
        <v>37</v>
      </c>
      <c r="I9" s="27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142</v>
      </c>
      <c r="P9" s="39">
        <f t="shared" si="2"/>
        <v>7795</v>
      </c>
      <c r="Q9" s="77">
        <f t="shared" si="3"/>
        <v>0.1231988473</v>
      </c>
      <c r="R9" s="86">
        <f t="shared" si="5"/>
        <v>12829670.547571359</v>
      </c>
    </row>
    <row r="10" spans="1:18">
      <c r="A10" s="40" t="s">
        <v>197</v>
      </c>
      <c r="B10" s="11" t="s">
        <v>198</v>
      </c>
      <c r="C10" s="95">
        <v>24330</v>
      </c>
      <c r="D10" s="92">
        <v>6.94505495E-2</v>
      </c>
      <c r="E10" s="93">
        <v>12175012.547183691</v>
      </c>
      <c r="F10" s="35"/>
      <c r="G10" s="321">
        <f>_xlfn.IFNA(VLOOKUP(G7, $B$2:$D$200, 3, FALSE), "-")</f>
        <v>1.13276056E-2</v>
      </c>
      <c r="H10" s="323">
        <f>_xlfn.IFNA(VLOOKUP(G7, $B$2:$D$200, 2, FALSE), "-")</f>
        <v>39551000</v>
      </c>
      <c r="I10" s="32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114</v>
      </c>
      <c r="P10" s="39">
        <f t="shared" si="2"/>
        <v>853</v>
      </c>
      <c r="Q10" s="77">
        <f t="shared" si="3"/>
        <v>0.112125163</v>
      </c>
      <c r="R10" s="90">
        <f t="shared" si="5"/>
        <v>579280738.97518873</v>
      </c>
    </row>
    <row r="11" spans="1:18" ht="17.25" thickBot="1">
      <c r="A11" s="40" t="s">
        <v>85</v>
      </c>
      <c r="B11" s="11" t="s">
        <v>86</v>
      </c>
      <c r="C11" s="95">
        <v>295</v>
      </c>
      <c r="D11" s="92">
        <v>6.1151079099999998E-2</v>
      </c>
      <c r="E11" s="93">
        <v>278718969.42826474</v>
      </c>
      <c r="F11" s="35"/>
      <c r="G11" s="322"/>
      <c r="H11" s="325"/>
      <c r="I11" s="32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112</v>
      </c>
      <c r="P11" s="45">
        <f t="shared" si="2"/>
        <v>6470</v>
      </c>
      <c r="Q11" s="80">
        <f t="shared" si="3"/>
        <v>0.1097770154</v>
      </c>
      <c r="R11" s="99">
        <f t="shared" si="5"/>
        <v>5295313.0769093996</v>
      </c>
    </row>
    <row r="12" spans="1:18" ht="17.25" thickBot="1">
      <c r="A12" s="40" t="s">
        <v>157</v>
      </c>
      <c r="B12" s="11" t="s">
        <v>158</v>
      </c>
      <c r="C12" s="95">
        <v>17690</v>
      </c>
      <c r="D12" s="92">
        <v>5.9281437100000001E-2</v>
      </c>
      <c r="E12" s="93">
        <v>5817425.4802204398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65</v>
      </c>
      <c r="P12" s="39">
        <f t="shared" si="2"/>
        <v>27.4</v>
      </c>
      <c r="Q12" s="77">
        <f t="shared" si="3"/>
        <v>0.1004016064</v>
      </c>
      <c r="R12" s="86">
        <f t="shared" si="5"/>
        <v>216692073.95289111</v>
      </c>
    </row>
    <row r="13" spans="1:18" ht="17.25" thickBot="1">
      <c r="A13" s="40" t="s">
        <v>153</v>
      </c>
      <c r="B13" s="11" t="s">
        <v>154</v>
      </c>
      <c r="C13" s="95">
        <v>53060</v>
      </c>
      <c r="D13" s="92">
        <v>5.9081836300000003E-2</v>
      </c>
      <c r="E13" s="93">
        <v>41255259.46722012</v>
      </c>
      <c r="F13" s="35"/>
      <c r="G13" s="275" t="s">
        <v>70</v>
      </c>
      <c r="H13" s="276"/>
      <c r="I13" s="27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226</v>
      </c>
      <c r="P13" s="39">
        <f t="shared" si="2"/>
        <v>1285</v>
      </c>
      <c r="Q13" s="77">
        <f t="shared" si="3"/>
        <v>7.9831932800000005E-2</v>
      </c>
      <c r="R13" s="86">
        <f t="shared" si="5"/>
        <v>21747891.769671969</v>
      </c>
    </row>
    <row r="14" spans="1:18">
      <c r="A14" s="40" t="s">
        <v>167</v>
      </c>
      <c r="B14" s="11" t="s">
        <v>168</v>
      </c>
      <c r="C14" s="95">
        <v>1440</v>
      </c>
      <c r="D14" s="92">
        <v>5.8823529399999998E-2</v>
      </c>
      <c r="E14" s="93">
        <v>41970049.098442562</v>
      </c>
      <c r="F14" s="35"/>
      <c r="G14" s="303" t="s">
        <v>36</v>
      </c>
      <c r="H14" s="304"/>
      <c r="I14" s="30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198</v>
      </c>
      <c r="P14" s="39">
        <f t="shared" si="2"/>
        <v>24330</v>
      </c>
      <c r="Q14" s="77">
        <f t="shared" si="3"/>
        <v>6.94505495E-2</v>
      </c>
      <c r="R14" s="86">
        <f t="shared" si="5"/>
        <v>12175012.547183691</v>
      </c>
    </row>
    <row r="15" spans="1:18" ht="17.25" thickBot="1">
      <c r="A15" s="40" t="s">
        <v>179</v>
      </c>
      <c r="B15" s="11" t="s">
        <v>180</v>
      </c>
      <c r="C15" s="95">
        <v>7170</v>
      </c>
      <c r="D15" s="92">
        <v>4.9780380700000001E-2</v>
      </c>
      <c r="E15" s="93">
        <v>1067336.2348736001</v>
      </c>
      <c r="F15" s="35"/>
      <c r="G15" s="296"/>
      <c r="H15" s="297"/>
      <c r="I15" s="29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86</v>
      </c>
      <c r="P15" s="37">
        <f t="shared" si="2"/>
        <v>295</v>
      </c>
      <c r="Q15" s="79">
        <f t="shared" si="3"/>
        <v>6.1151079099999998E-2</v>
      </c>
      <c r="R15" s="87">
        <f t="shared" si="5"/>
        <v>278718969.42826474</v>
      </c>
    </row>
    <row r="16" spans="1:18" ht="17.25" thickBot="1">
      <c r="A16" s="40" t="s">
        <v>171</v>
      </c>
      <c r="B16" s="11" t="s">
        <v>172</v>
      </c>
      <c r="C16" s="95">
        <v>1915</v>
      </c>
      <c r="D16" s="92">
        <v>4.9315068500000003E-2</v>
      </c>
      <c r="E16" s="93">
        <v>14432533.76140888</v>
      </c>
      <c r="F16" s="35"/>
      <c r="G16" s="50" t="s">
        <v>38</v>
      </c>
      <c r="H16" s="276" t="s">
        <v>37</v>
      </c>
      <c r="I16" s="27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158</v>
      </c>
      <c r="P16" s="38">
        <f t="shared" si="2"/>
        <v>17690</v>
      </c>
      <c r="Q16" s="76">
        <f t="shared" si="3"/>
        <v>5.9281437100000001E-2</v>
      </c>
      <c r="R16" s="85">
        <f t="shared" si="5"/>
        <v>5817425.4802204398</v>
      </c>
    </row>
    <row r="17" spans="1:18">
      <c r="A17" s="40" t="s">
        <v>155</v>
      </c>
      <c r="B17" s="11" t="s">
        <v>156</v>
      </c>
      <c r="C17" s="95">
        <v>1515</v>
      </c>
      <c r="D17" s="92">
        <v>4.8442906600000002E-2</v>
      </c>
      <c r="E17" s="93">
        <v>47339622.311177507</v>
      </c>
      <c r="F17" s="35"/>
      <c r="G17" s="321">
        <f>_xlfn.IFNA(VLOOKUP(G14, $B$2:$D$200, 3, FALSE), "-")</f>
        <v>1.13276056E-2</v>
      </c>
      <c r="H17" s="323">
        <f>_xlfn.IFNA(VLOOKUP(G14, $B$2:$D$200, 2, FALSE), "-")</f>
        <v>39551000</v>
      </c>
      <c r="I17" s="32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154</v>
      </c>
      <c r="P17" s="39">
        <f t="shared" si="2"/>
        <v>53060</v>
      </c>
      <c r="Q17" s="77">
        <f t="shared" si="3"/>
        <v>5.9081836300000003E-2</v>
      </c>
      <c r="R17" s="86">
        <f t="shared" si="5"/>
        <v>41255259.46722012</v>
      </c>
    </row>
    <row r="18" spans="1:18" ht="17.25" thickBot="1">
      <c r="A18" s="40" t="s">
        <v>60</v>
      </c>
      <c r="B18" s="11" t="s">
        <v>61</v>
      </c>
      <c r="C18" s="95">
        <v>824</v>
      </c>
      <c r="D18" s="92">
        <v>4.8346055999999998E-2</v>
      </c>
      <c r="E18" s="93">
        <v>87837626.816551983</v>
      </c>
      <c r="F18" s="35"/>
      <c r="G18" s="322"/>
      <c r="H18" s="325"/>
      <c r="I18" s="32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168</v>
      </c>
      <c r="P18" s="39">
        <f t="shared" si="2"/>
        <v>1440</v>
      </c>
      <c r="Q18" s="77">
        <f t="shared" si="3"/>
        <v>5.8823529399999998E-2</v>
      </c>
      <c r="R18" s="86">
        <f t="shared" si="5"/>
        <v>41970049.098442562</v>
      </c>
    </row>
    <row r="19" spans="1:18" ht="17.25" thickBot="1">
      <c r="A19" s="40" t="s">
        <v>219</v>
      </c>
      <c r="B19" s="11" t="s">
        <v>220</v>
      </c>
      <c r="C19" s="95">
        <v>174</v>
      </c>
      <c r="D19" s="92">
        <v>4.8192771099999997E-2</v>
      </c>
      <c r="E19" s="93">
        <v>340831908.99547267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180</v>
      </c>
      <c r="P19" s="39">
        <f t="shared" si="2"/>
        <v>7170</v>
      </c>
      <c r="Q19" s="77">
        <f t="shared" si="3"/>
        <v>4.9780380700000001E-2</v>
      </c>
      <c r="R19" s="86">
        <f t="shared" si="5"/>
        <v>1067336.2348736001</v>
      </c>
    </row>
    <row r="20" spans="1:18" ht="17.25" thickBot="1">
      <c r="A20" s="40" t="s">
        <v>79</v>
      </c>
      <c r="B20" s="11" t="s">
        <v>80</v>
      </c>
      <c r="C20" s="95">
        <v>639</v>
      </c>
      <c r="D20" s="92">
        <v>4.7540983600000003E-2</v>
      </c>
      <c r="E20" s="93">
        <v>4471824.0601287596</v>
      </c>
      <c r="F20" s="35"/>
      <c r="G20" s="275" t="s">
        <v>257</v>
      </c>
      <c r="H20" s="276"/>
      <c r="I20" s="27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172</v>
      </c>
      <c r="P20" s="39">
        <f t="shared" si="2"/>
        <v>1915</v>
      </c>
      <c r="Q20" s="77">
        <f t="shared" si="3"/>
        <v>4.9315068500000003E-2</v>
      </c>
      <c r="R20" s="90">
        <f t="shared" si="5"/>
        <v>14432533.76140888</v>
      </c>
    </row>
    <row r="21" spans="1:18">
      <c r="A21" s="40" t="s">
        <v>223</v>
      </c>
      <c r="B21" s="11" t="s">
        <v>224</v>
      </c>
      <c r="C21" s="95">
        <v>2885</v>
      </c>
      <c r="D21" s="92">
        <v>4.15162455E-2</v>
      </c>
      <c r="E21" s="93">
        <v>5675493.0961542102</v>
      </c>
      <c r="F21" s="35"/>
      <c r="G21" s="303" t="s">
        <v>36</v>
      </c>
      <c r="H21" s="304"/>
      <c r="I21" s="30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156</v>
      </c>
      <c r="P21" s="45">
        <f t="shared" si="2"/>
        <v>1515</v>
      </c>
      <c r="Q21" s="80">
        <f t="shared" si="3"/>
        <v>4.8442906600000002E-2</v>
      </c>
      <c r="R21" s="99">
        <f t="shared" si="5"/>
        <v>47339622.311177507</v>
      </c>
    </row>
    <row r="22" spans="1:18" ht="17.25" thickBot="1">
      <c r="A22" s="40" t="s">
        <v>189</v>
      </c>
      <c r="B22" s="11" t="s">
        <v>190</v>
      </c>
      <c r="C22" s="95">
        <v>13</v>
      </c>
      <c r="D22" s="92">
        <v>0.04</v>
      </c>
      <c r="E22" s="93">
        <v>1800069059.6645999</v>
      </c>
      <c r="F22" s="35"/>
      <c r="G22" s="296"/>
      <c r="H22" s="297"/>
      <c r="I22" s="29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61</v>
      </c>
      <c r="P22" s="39">
        <f t="shared" si="2"/>
        <v>824</v>
      </c>
      <c r="Q22" s="77">
        <f t="shared" si="3"/>
        <v>4.8346055999999998E-2</v>
      </c>
      <c r="R22" s="86">
        <f t="shared" si="5"/>
        <v>87837626.816551983</v>
      </c>
    </row>
    <row r="23" spans="1:18" ht="17.25" thickBot="1">
      <c r="A23" s="40" t="s">
        <v>53</v>
      </c>
      <c r="B23" s="11" t="s">
        <v>54</v>
      </c>
      <c r="C23" s="95">
        <v>211</v>
      </c>
      <c r="D23" s="92">
        <v>3.4313725500000003E-2</v>
      </c>
      <c r="E23" s="93">
        <v>29303755.340921938</v>
      </c>
      <c r="F23" s="35"/>
      <c r="G23" s="50" t="s">
        <v>38</v>
      </c>
      <c r="H23" s="276" t="s">
        <v>37</v>
      </c>
      <c r="I23" s="27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220</v>
      </c>
      <c r="P23" s="39">
        <f t="shared" si="2"/>
        <v>174</v>
      </c>
      <c r="Q23" s="77">
        <f t="shared" si="3"/>
        <v>4.8192771099999997E-2</v>
      </c>
      <c r="R23" s="86">
        <f t="shared" si="5"/>
        <v>340831908.99547267</v>
      </c>
    </row>
    <row r="24" spans="1:18">
      <c r="A24" s="40" t="s">
        <v>121</v>
      </c>
      <c r="B24" s="11" t="s">
        <v>122</v>
      </c>
      <c r="C24" s="95">
        <v>19.2</v>
      </c>
      <c r="D24" s="92">
        <v>3.2258064500000003E-2</v>
      </c>
      <c r="E24" s="93">
        <v>294642423.13772345</v>
      </c>
      <c r="F24" s="35"/>
      <c r="G24" s="321">
        <f>_xlfn.IFNA(VLOOKUP(G21, $B$2:$D$200, 3, FALSE), "-")</f>
        <v>1.13276056E-2</v>
      </c>
      <c r="H24" s="323">
        <f>_xlfn.IFNA(VLOOKUP(G21, $B$2:$D$200, 2, FALSE), "-")</f>
        <v>39551000</v>
      </c>
      <c r="I24" s="32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80</v>
      </c>
      <c r="P24" s="39">
        <f t="shared" si="2"/>
        <v>639</v>
      </c>
      <c r="Q24" s="77">
        <f t="shared" si="3"/>
        <v>4.7540983600000003E-2</v>
      </c>
      <c r="R24" s="86">
        <f t="shared" si="5"/>
        <v>4471824.0601287596</v>
      </c>
    </row>
    <row r="25" spans="1:18" ht="17.25" thickBot="1">
      <c r="A25" s="40" t="s">
        <v>68</v>
      </c>
      <c r="B25" s="11" t="s">
        <v>69</v>
      </c>
      <c r="C25" s="95">
        <v>3365</v>
      </c>
      <c r="D25" s="92">
        <v>3.0627871399999999E-2</v>
      </c>
      <c r="E25" s="93">
        <v>2094385.9110341601</v>
      </c>
      <c r="F25" s="35"/>
      <c r="G25" s="322"/>
      <c r="H25" s="325"/>
      <c r="I25" s="32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224</v>
      </c>
      <c r="P25" s="37">
        <f t="shared" si="2"/>
        <v>2885</v>
      </c>
      <c r="Q25" s="79">
        <f t="shared" si="3"/>
        <v>4.15162455E-2</v>
      </c>
      <c r="R25" s="87">
        <f t="shared" si="5"/>
        <v>5675493.0961542102</v>
      </c>
    </row>
    <row r="26" spans="1:18">
      <c r="A26" s="40" t="s">
        <v>62</v>
      </c>
      <c r="B26" s="11" t="s">
        <v>63</v>
      </c>
      <c r="C26" s="95">
        <v>35450</v>
      </c>
      <c r="D26" s="92">
        <v>3.0523255799999999E-2</v>
      </c>
      <c r="E26" s="93">
        <v>208205.29306202001</v>
      </c>
      <c r="F26" s="35"/>
    </row>
    <row r="27" spans="1:18" ht="17.25" thickBot="1">
      <c r="A27" s="40" t="s">
        <v>159</v>
      </c>
      <c r="B27" s="11" t="s">
        <v>160</v>
      </c>
      <c r="C27" s="95">
        <v>957</v>
      </c>
      <c r="D27" s="92">
        <v>2.90322581E-2</v>
      </c>
      <c r="E27" s="93">
        <v>4314759.7720971303</v>
      </c>
      <c r="F27" s="35"/>
    </row>
    <row r="28" spans="1:18" ht="17.25" thickBot="1">
      <c r="A28" s="40" t="s">
        <v>183</v>
      </c>
      <c r="B28" s="11" t="s">
        <v>184</v>
      </c>
      <c r="C28" s="95">
        <v>817</v>
      </c>
      <c r="D28" s="92">
        <v>2.89672544E-2</v>
      </c>
      <c r="E28" s="93">
        <v>29501080.360863179</v>
      </c>
      <c r="F28" s="35"/>
      <c r="G28" s="275" t="s">
        <v>46</v>
      </c>
      <c r="H28" s="276"/>
      <c r="I28" s="276"/>
      <c r="J28" s="277"/>
      <c r="K28" s="275" t="s">
        <v>44</v>
      </c>
      <c r="L28" s="276"/>
      <c r="M28" s="276"/>
      <c r="N28" s="277"/>
      <c r="O28" s="275" t="s">
        <v>45</v>
      </c>
      <c r="P28" s="276"/>
      <c r="Q28" s="276"/>
      <c r="R28" s="277"/>
    </row>
    <row r="29" spans="1:18" ht="17.25" thickBot="1">
      <c r="A29" s="40" t="s">
        <v>145</v>
      </c>
      <c r="B29" s="11" t="s">
        <v>146</v>
      </c>
      <c r="C29" s="95">
        <v>1895</v>
      </c>
      <c r="D29" s="92">
        <v>2.7100270999999999E-2</v>
      </c>
      <c r="E29" s="93">
        <v>4730616.3577321796</v>
      </c>
      <c r="F29" s="35"/>
      <c r="G29" s="312" t="s">
        <v>55</v>
      </c>
      <c r="H29" s="328">
        <f ca="1">NOW()</f>
        <v>44401.889083217589</v>
      </c>
      <c r="I29" s="329"/>
      <c r="J29" s="330"/>
      <c r="K29" s="327" t="s">
        <v>55</v>
      </c>
      <c r="L29" s="328">
        <f ca="1">NOW()</f>
        <v>44401.889083217589</v>
      </c>
      <c r="M29" s="329"/>
      <c r="N29" s="330"/>
      <c r="O29" s="327" t="s">
        <v>55</v>
      </c>
      <c r="P29" s="328">
        <f ca="1">NOW()</f>
        <v>44401.889083217589</v>
      </c>
      <c r="Q29" s="329"/>
      <c r="R29" s="330"/>
    </row>
    <row r="30" spans="1:18" ht="17.25" thickBot="1">
      <c r="A30" s="40" t="s">
        <v>191</v>
      </c>
      <c r="B30" s="11" t="s">
        <v>192</v>
      </c>
      <c r="C30" s="95">
        <v>169</v>
      </c>
      <c r="D30" s="92">
        <v>2.4242424200000001E-2</v>
      </c>
      <c r="E30" s="93">
        <v>44366006.237472087</v>
      </c>
      <c r="F30" s="35"/>
      <c r="G30" s="320"/>
      <c r="H30" s="51" t="s">
        <v>58</v>
      </c>
      <c r="I30" s="73" t="s">
        <v>59</v>
      </c>
      <c r="J30" s="69" t="s">
        <v>265</v>
      </c>
      <c r="K30" s="298"/>
      <c r="L30" s="51" t="s">
        <v>58</v>
      </c>
      <c r="M30" s="73" t="s">
        <v>59</v>
      </c>
      <c r="N30" s="91" t="s">
        <v>265</v>
      </c>
      <c r="O30" s="298"/>
      <c r="P30" s="51" t="s">
        <v>58</v>
      </c>
      <c r="Q30" s="73" t="s">
        <v>59</v>
      </c>
      <c r="R30" s="91" t="s">
        <v>265</v>
      </c>
    </row>
    <row r="31" spans="1:18">
      <c r="A31" s="40" t="s">
        <v>103</v>
      </c>
      <c r="B31" s="11" t="s">
        <v>104</v>
      </c>
      <c r="C31" s="95">
        <v>775</v>
      </c>
      <c r="D31" s="92">
        <v>2.3778071299999998E-2</v>
      </c>
      <c r="E31" s="93">
        <v>3573822.0752516501</v>
      </c>
      <c r="F31" s="35"/>
      <c r="G31" s="52" t="s">
        <v>170</v>
      </c>
      <c r="H31" s="38">
        <f t="shared" ref="H31:H50" si="6">_xlfn.IFNA(VLOOKUP(G31, $B$2:$D$200, 2, FALSE), "")</f>
        <v>26850</v>
      </c>
      <c r="I31" s="76">
        <f t="shared" ref="I31:I50" si="7">_xlfn.IFNA(VLOOKUP(G31, $B$2:$D$200, 3, FALSE), "")</f>
        <v>0.36225266360000002</v>
      </c>
      <c r="J31" s="85">
        <f>_xlfn.IFNA(VLOOKUP(G31, $B$2:$E$200, 4, FALSE), "")</f>
        <v>18127759.623718161</v>
      </c>
      <c r="K31" s="81" t="s">
        <v>65</v>
      </c>
      <c r="L31" s="38">
        <f t="shared" ref="L31:L50" si="8">_xlfn.IFNA(VLOOKUP(K31, $B$2:$D$200, 2, FALSE), "")</f>
        <v>27.4</v>
      </c>
      <c r="M31" s="76">
        <f t="shared" ref="M31:M50" si="9">_xlfn.IFNA(VLOOKUP(K31, $B$2:$D$200, 3, FALSE), "")</f>
        <v>0.1004016064</v>
      </c>
      <c r="N31" s="85">
        <f>_xlfn.IFNA(VLOOKUP(K31, $B$2:$E$200, 4, FALSE), "")</f>
        <v>216692073.95289111</v>
      </c>
      <c r="O31" s="81" t="s">
        <v>138</v>
      </c>
      <c r="P31" s="38">
        <f t="shared" ref="P31:P50" si="10">_xlfn.IFNA(VLOOKUP(O31, $B$2:$D$200, 2, FALSE), "")</f>
        <v>380</v>
      </c>
      <c r="Q31" s="76">
        <f t="shared" ref="Q31:Q50" si="11">_xlfn.IFNA(VLOOKUP(O31, $B$2:$D$200, 3, FALSE), "")</f>
        <v>0.14803625379999999</v>
      </c>
      <c r="R31" s="85">
        <f>_xlfn.IFNA(VLOOKUP(O31, $B$2:$E$200, 4, FALSE), "")</f>
        <v>295845206.05363238</v>
      </c>
    </row>
    <row r="32" spans="1:18">
      <c r="A32" s="40" t="s">
        <v>133</v>
      </c>
      <c r="B32" s="11" t="s">
        <v>134</v>
      </c>
      <c r="C32" s="95">
        <v>15930</v>
      </c>
      <c r="D32" s="92">
        <v>2.3121387300000001E-2</v>
      </c>
      <c r="E32" s="93">
        <v>861575.11956756003</v>
      </c>
      <c r="F32" s="35"/>
      <c r="G32" s="47" t="s">
        <v>196</v>
      </c>
      <c r="H32" s="39">
        <f t="shared" si="6"/>
        <v>4325</v>
      </c>
      <c r="I32" s="77">
        <f t="shared" si="7"/>
        <v>0.22869318180000001</v>
      </c>
      <c r="J32" s="86">
        <f t="shared" ref="J32:J50" si="12">_xlfn.IFNA(VLOOKUP(G32, $B$2:$E$200, 4, FALSE), "")</f>
        <v>98020983.02064386</v>
      </c>
      <c r="K32" s="82" t="s">
        <v>190</v>
      </c>
      <c r="L32" s="39">
        <f t="shared" si="8"/>
        <v>13</v>
      </c>
      <c r="M32" s="77">
        <f t="shared" si="9"/>
        <v>0.04</v>
      </c>
      <c r="N32" s="86">
        <f t="shared" ref="N32:N50" si="13">_xlfn.IFNA(VLOOKUP(K32, $B$2:$E$200, 4, FALSE), "")</f>
        <v>1800069059.6645999</v>
      </c>
      <c r="O32" s="82" t="s">
        <v>114</v>
      </c>
      <c r="P32" s="39">
        <f t="shared" si="10"/>
        <v>853</v>
      </c>
      <c r="Q32" s="77">
        <f t="shared" si="11"/>
        <v>0.112125163</v>
      </c>
      <c r="R32" s="86">
        <f t="shared" ref="R32:R50" si="14">_xlfn.IFNA(VLOOKUP(O32, $B$2:$E$200, 4, FALSE), "")</f>
        <v>579280738.97518873</v>
      </c>
    </row>
    <row r="33" spans="1:18">
      <c r="A33" s="40" t="s">
        <v>252</v>
      </c>
      <c r="B33" s="11" t="s">
        <v>253</v>
      </c>
      <c r="C33" s="95">
        <v>717</v>
      </c>
      <c r="D33" s="92">
        <v>2.1367521399999999E-2</v>
      </c>
      <c r="E33" s="93">
        <v>6883940.9094220502</v>
      </c>
      <c r="F33" s="35"/>
      <c r="G33" s="47" t="s">
        <v>138</v>
      </c>
      <c r="H33" s="39">
        <f t="shared" si="6"/>
        <v>380</v>
      </c>
      <c r="I33" s="77">
        <f t="shared" si="7"/>
        <v>0.14803625379999999</v>
      </c>
      <c r="J33" s="86">
        <f t="shared" si="12"/>
        <v>295845206.05363238</v>
      </c>
      <c r="K33" s="82" t="s">
        <v>122</v>
      </c>
      <c r="L33" s="39">
        <f t="shared" si="8"/>
        <v>19.2</v>
      </c>
      <c r="M33" s="77">
        <f t="shared" si="9"/>
        <v>3.2258064500000003E-2</v>
      </c>
      <c r="N33" s="86">
        <f t="shared" si="13"/>
        <v>294642423.13772345</v>
      </c>
      <c r="O33" s="82" t="s">
        <v>86</v>
      </c>
      <c r="P33" s="39">
        <f t="shared" si="10"/>
        <v>295</v>
      </c>
      <c r="Q33" s="77">
        <f t="shared" si="11"/>
        <v>6.1151079099999998E-2</v>
      </c>
      <c r="R33" s="86">
        <f t="shared" si="14"/>
        <v>278718969.42826474</v>
      </c>
    </row>
    <row r="34" spans="1:18">
      <c r="A34" s="40" t="s">
        <v>131</v>
      </c>
      <c r="B34" s="11" t="s">
        <v>132</v>
      </c>
      <c r="C34" s="95">
        <v>75.099999999999994</v>
      </c>
      <c r="D34" s="92">
        <v>2.03804348E-2</v>
      </c>
      <c r="E34" s="93">
        <v>41230039.623752467</v>
      </c>
      <c r="F34" s="35"/>
      <c r="G34" s="47" t="s">
        <v>142</v>
      </c>
      <c r="H34" s="39">
        <f t="shared" si="6"/>
        <v>7795</v>
      </c>
      <c r="I34" s="77">
        <f t="shared" si="7"/>
        <v>0.1231988473</v>
      </c>
      <c r="J34" s="86">
        <f t="shared" si="12"/>
        <v>12829670.547571359</v>
      </c>
      <c r="K34" s="82" t="s">
        <v>132</v>
      </c>
      <c r="L34" s="39">
        <f t="shared" si="8"/>
        <v>75.099999999999994</v>
      </c>
      <c r="M34" s="77">
        <f t="shared" si="9"/>
        <v>2.03804348E-2</v>
      </c>
      <c r="N34" s="86">
        <f t="shared" si="13"/>
        <v>41230039.623752467</v>
      </c>
      <c r="O34" s="82" t="s">
        <v>61</v>
      </c>
      <c r="P34" s="39">
        <f t="shared" si="10"/>
        <v>824</v>
      </c>
      <c r="Q34" s="77">
        <f t="shared" si="11"/>
        <v>4.8346055999999998E-2</v>
      </c>
      <c r="R34" s="86">
        <f t="shared" si="14"/>
        <v>87837626.816551983</v>
      </c>
    </row>
    <row r="35" spans="1:18">
      <c r="A35" s="40" t="s">
        <v>97</v>
      </c>
      <c r="B35" s="11" t="s">
        <v>98</v>
      </c>
      <c r="C35" s="95">
        <v>2.61</v>
      </c>
      <c r="D35" s="92">
        <v>1.953125E-2</v>
      </c>
      <c r="E35" s="93">
        <v>4805148316.1710911</v>
      </c>
      <c r="F35" s="35"/>
      <c r="G35" s="47" t="s">
        <v>114</v>
      </c>
      <c r="H35" s="44">
        <f t="shared" si="6"/>
        <v>853</v>
      </c>
      <c r="I35" s="78">
        <f t="shared" si="7"/>
        <v>0.112125163</v>
      </c>
      <c r="J35" s="90">
        <f t="shared" si="12"/>
        <v>579280738.97518873</v>
      </c>
      <c r="K35" s="83" t="s">
        <v>98</v>
      </c>
      <c r="L35" s="44">
        <f t="shared" si="8"/>
        <v>2.61</v>
      </c>
      <c r="M35" s="78">
        <f t="shared" si="9"/>
        <v>1.953125E-2</v>
      </c>
      <c r="N35" s="90">
        <f t="shared" si="13"/>
        <v>4805148316.1710911</v>
      </c>
      <c r="O35" s="83" t="s">
        <v>220</v>
      </c>
      <c r="P35" s="44">
        <f t="shared" si="10"/>
        <v>174</v>
      </c>
      <c r="Q35" s="78">
        <f t="shared" si="11"/>
        <v>4.8192771099999997E-2</v>
      </c>
      <c r="R35" s="90">
        <f t="shared" si="14"/>
        <v>340831908.99547267</v>
      </c>
    </row>
    <row r="36" spans="1:18">
      <c r="A36" s="40" t="s">
        <v>75</v>
      </c>
      <c r="B36" s="11" t="s">
        <v>76</v>
      </c>
      <c r="C36" s="95">
        <v>19560</v>
      </c>
      <c r="D36" s="92">
        <v>1.9280875499999999E-2</v>
      </c>
      <c r="E36" s="93">
        <v>577432.35946224001</v>
      </c>
      <c r="F36" s="35"/>
      <c r="G36" s="49" t="s">
        <v>112</v>
      </c>
      <c r="H36" s="39">
        <f t="shared" si="6"/>
        <v>6470</v>
      </c>
      <c r="I36" s="77">
        <f t="shared" si="7"/>
        <v>0.1097770154</v>
      </c>
      <c r="J36" s="99">
        <f t="shared" si="12"/>
        <v>5295313.0769093996</v>
      </c>
      <c r="K36" s="82" t="s">
        <v>128</v>
      </c>
      <c r="L36" s="39">
        <f t="shared" si="8"/>
        <v>83.9</v>
      </c>
      <c r="M36" s="77">
        <f t="shared" si="9"/>
        <v>1.82038835E-2</v>
      </c>
      <c r="N36" s="99">
        <f t="shared" si="13"/>
        <v>138184471.43514186</v>
      </c>
      <c r="O36" s="82" t="s">
        <v>80</v>
      </c>
      <c r="P36" s="39">
        <f t="shared" si="10"/>
        <v>639</v>
      </c>
      <c r="Q36" s="77">
        <f t="shared" si="11"/>
        <v>4.7540983600000003E-2</v>
      </c>
      <c r="R36" s="99">
        <f t="shared" si="14"/>
        <v>4471824.0601287596</v>
      </c>
    </row>
    <row r="37" spans="1:18">
      <c r="A37" s="40" t="s">
        <v>135</v>
      </c>
      <c r="B37" s="11" t="s">
        <v>136</v>
      </c>
      <c r="C37" s="95">
        <v>1590</v>
      </c>
      <c r="D37" s="92">
        <v>1.9230769200000001E-2</v>
      </c>
      <c r="E37" s="93">
        <v>5590115.4640274104</v>
      </c>
      <c r="F37" s="35"/>
      <c r="G37" s="47" t="s">
        <v>65</v>
      </c>
      <c r="H37" s="39">
        <f t="shared" si="6"/>
        <v>27.4</v>
      </c>
      <c r="I37" s="77">
        <f t="shared" si="7"/>
        <v>0.1004016064</v>
      </c>
      <c r="J37" s="86">
        <f t="shared" si="12"/>
        <v>216692073.95289111</v>
      </c>
      <c r="K37" s="82" t="s">
        <v>144</v>
      </c>
      <c r="L37" s="39">
        <f t="shared" si="8"/>
        <v>73.400000000000006</v>
      </c>
      <c r="M37" s="77">
        <f t="shared" si="9"/>
        <v>1.6620498599999999E-2</v>
      </c>
      <c r="N37" s="86">
        <f t="shared" si="13"/>
        <v>28293333.848639458</v>
      </c>
      <c r="O37" s="82" t="s">
        <v>54</v>
      </c>
      <c r="P37" s="39">
        <f t="shared" si="10"/>
        <v>211</v>
      </c>
      <c r="Q37" s="77">
        <f t="shared" si="11"/>
        <v>3.4313725500000003E-2</v>
      </c>
      <c r="R37" s="86">
        <f t="shared" si="14"/>
        <v>29303755.340921938</v>
      </c>
    </row>
    <row r="38" spans="1:18">
      <c r="A38" s="40" t="s">
        <v>127</v>
      </c>
      <c r="B38" s="11" t="s">
        <v>128</v>
      </c>
      <c r="C38" s="95">
        <v>83.9</v>
      </c>
      <c r="D38" s="92">
        <v>1.82038835E-2</v>
      </c>
      <c r="E38" s="93">
        <v>138184471.43514186</v>
      </c>
      <c r="F38" s="35"/>
      <c r="G38" s="47" t="s">
        <v>226</v>
      </c>
      <c r="H38" s="39">
        <f t="shared" si="6"/>
        <v>1285</v>
      </c>
      <c r="I38" s="77">
        <f t="shared" si="7"/>
        <v>7.9831932800000005E-2</v>
      </c>
      <c r="J38" s="86">
        <f t="shared" si="12"/>
        <v>21747891.769671969</v>
      </c>
      <c r="K38" s="82" t="s">
        <v>152</v>
      </c>
      <c r="L38" s="39">
        <f t="shared" si="8"/>
        <v>66.2</v>
      </c>
      <c r="M38" s="77">
        <f t="shared" si="9"/>
        <v>1.53374233E-2</v>
      </c>
      <c r="N38" s="86">
        <f t="shared" si="13"/>
        <v>101500447.00488034</v>
      </c>
      <c r="O38" s="82" t="s">
        <v>160</v>
      </c>
      <c r="P38" s="39">
        <f t="shared" si="10"/>
        <v>957</v>
      </c>
      <c r="Q38" s="77">
        <f t="shared" si="11"/>
        <v>2.90322581E-2</v>
      </c>
      <c r="R38" s="86">
        <f t="shared" si="14"/>
        <v>4314759.7720971303</v>
      </c>
    </row>
    <row r="39" spans="1:18">
      <c r="A39" s="40" t="s">
        <v>93</v>
      </c>
      <c r="B39" s="11" t="s">
        <v>94</v>
      </c>
      <c r="C39" s="95">
        <v>2514000</v>
      </c>
      <c r="D39" s="92">
        <v>1.7401861599999999E-2</v>
      </c>
      <c r="E39" s="93">
        <v>61828.7673393</v>
      </c>
      <c r="F39" s="35"/>
      <c r="G39" s="47" t="s">
        <v>198</v>
      </c>
      <c r="H39" s="39">
        <f t="shared" si="6"/>
        <v>24330</v>
      </c>
      <c r="I39" s="77">
        <f t="shared" si="7"/>
        <v>6.94505495E-2</v>
      </c>
      <c r="J39" s="86">
        <f t="shared" si="12"/>
        <v>12175012.547183691</v>
      </c>
      <c r="K39" s="82" t="s">
        <v>239</v>
      </c>
      <c r="L39" s="39">
        <f t="shared" si="8"/>
        <v>66.599999999999994</v>
      </c>
      <c r="M39" s="77">
        <f t="shared" si="9"/>
        <v>7.5642964999999996E-3</v>
      </c>
      <c r="N39" s="86">
        <f t="shared" si="13"/>
        <v>94179800.198027253</v>
      </c>
      <c r="O39" s="82" t="s">
        <v>184</v>
      </c>
      <c r="P39" s="39">
        <f t="shared" si="10"/>
        <v>817</v>
      </c>
      <c r="Q39" s="77">
        <f t="shared" si="11"/>
        <v>2.89672544E-2</v>
      </c>
      <c r="R39" s="86">
        <f t="shared" si="14"/>
        <v>29501080.360863179</v>
      </c>
    </row>
    <row r="40" spans="1:18" ht="17.25" thickBot="1">
      <c r="A40" s="40" t="s">
        <v>125</v>
      </c>
      <c r="B40" s="11" t="s">
        <v>126</v>
      </c>
      <c r="C40" s="95">
        <v>147150</v>
      </c>
      <c r="D40" s="92">
        <v>1.7283097099999999E-2</v>
      </c>
      <c r="E40" s="93">
        <v>26195.18038645</v>
      </c>
      <c r="F40" s="35"/>
      <c r="G40" s="53" t="s">
        <v>86</v>
      </c>
      <c r="H40" s="37">
        <f t="shared" si="6"/>
        <v>295</v>
      </c>
      <c r="I40" s="79">
        <f t="shared" si="7"/>
        <v>6.1151079099999998E-2</v>
      </c>
      <c r="J40" s="87">
        <f t="shared" si="12"/>
        <v>278718969.42826474</v>
      </c>
      <c r="K40" s="84" t="s">
        <v>235</v>
      </c>
      <c r="L40" s="37">
        <f t="shared" si="8"/>
        <v>47.1</v>
      </c>
      <c r="M40" s="79">
        <f t="shared" si="9"/>
        <v>4.2643923000000002E-3</v>
      </c>
      <c r="N40" s="87">
        <f t="shared" si="13"/>
        <v>66031456.300115548</v>
      </c>
      <c r="O40" s="84" t="s">
        <v>192</v>
      </c>
      <c r="P40" s="37">
        <f t="shared" si="10"/>
        <v>169</v>
      </c>
      <c r="Q40" s="79">
        <f t="shared" si="11"/>
        <v>2.4242424200000001E-2</v>
      </c>
      <c r="R40" s="87">
        <f t="shared" si="14"/>
        <v>44366006.237472087</v>
      </c>
    </row>
    <row r="41" spans="1:18">
      <c r="A41" s="40" t="s">
        <v>143</v>
      </c>
      <c r="B41" s="11" t="s">
        <v>144</v>
      </c>
      <c r="C41" s="95">
        <v>73.400000000000006</v>
      </c>
      <c r="D41" s="92">
        <v>1.6620498599999999E-2</v>
      </c>
      <c r="E41" s="93">
        <v>28293333.848639458</v>
      </c>
      <c r="F41" s="35"/>
      <c r="G41" s="52" t="s">
        <v>158</v>
      </c>
      <c r="H41" s="38">
        <f t="shared" si="6"/>
        <v>17690</v>
      </c>
      <c r="I41" s="76">
        <f t="shared" si="7"/>
        <v>5.9281437100000001E-2</v>
      </c>
      <c r="J41" s="85">
        <f t="shared" si="12"/>
        <v>5817425.4802204398</v>
      </c>
      <c r="K41" s="81" t="s">
        <v>148</v>
      </c>
      <c r="L41" s="38">
        <f t="shared" si="8"/>
        <v>13.1</v>
      </c>
      <c r="M41" s="76">
        <f t="shared" si="9"/>
        <v>0</v>
      </c>
      <c r="N41" s="85">
        <f t="shared" si="13"/>
        <v>215891926.71807963</v>
      </c>
      <c r="O41" s="81" t="s">
        <v>104</v>
      </c>
      <c r="P41" s="38">
        <f t="shared" si="10"/>
        <v>775</v>
      </c>
      <c r="Q41" s="76">
        <f t="shared" si="11"/>
        <v>2.3778071299999998E-2</v>
      </c>
      <c r="R41" s="85">
        <f t="shared" si="14"/>
        <v>3573822.0752516501</v>
      </c>
    </row>
    <row r="42" spans="1:18">
      <c r="A42" s="40" t="s">
        <v>101</v>
      </c>
      <c r="B42" s="11" t="s">
        <v>102</v>
      </c>
      <c r="C42" s="95">
        <v>764</v>
      </c>
      <c r="D42" s="92">
        <v>1.59574468E-2</v>
      </c>
      <c r="E42" s="93">
        <v>4652545.3369685998</v>
      </c>
      <c r="F42" s="35"/>
      <c r="G42" s="47" t="s">
        <v>154</v>
      </c>
      <c r="H42" s="39">
        <f t="shared" si="6"/>
        <v>53060</v>
      </c>
      <c r="I42" s="77">
        <f t="shared" si="7"/>
        <v>5.9081836300000003E-2</v>
      </c>
      <c r="J42" s="86">
        <f t="shared" si="12"/>
        <v>41255259.46722012</v>
      </c>
      <c r="K42" s="82" t="s">
        <v>202</v>
      </c>
      <c r="L42" s="39">
        <f t="shared" si="8"/>
        <v>49.1</v>
      </c>
      <c r="M42" s="77">
        <f t="shared" si="9"/>
        <v>-2.0325203E-3</v>
      </c>
      <c r="N42" s="86">
        <f t="shared" si="13"/>
        <v>144573670.31162736</v>
      </c>
      <c r="O42" s="82" t="s">
        <v>253</v>
      </c>
      <c r="P42" s="39">
        <f t="shared" si="10"/>
        <v>717</v>
      </c>
      <c r="Q42" s="77">
        <f t="shared" si="11"/>
        <v>2.1367521399999999E-2</v>
      </c>
      <c r="R42" s="86">
        <f t="shared" si="14"/>
        <v>6883940.9094220502</v>
      </c>
    </row>
    <row r="43" spans="1:18">
      <c r="A43" s="40" t="s">
        <v>151</v>
      </c>
      <c r="B43" s="11" t="s">
        <v>152</v>
      </c>
      <c r="C43" s="95">
        <v>66.2</v>
      </c>
      <c r="D43" s="92">
        <v>1.53374233E-2</v>
      </c>
      <c r="E43" s="93">
        <v>101500447.00488034</v>
      </c>
      <c r="F43" s="35"/>
      <c r="G43" s="47" t="s">
        <v>168</v>
      </c>
      <c r="H43" s="39">
        <f t="shared" si="6"/>
        <v>1440</v>
      </c>
      <c r="I43" s="77">
        <f t="shared" si="7"/>
        <v>5.8823529399999998E-2</v>
      </c>
      <c r="J43" s="86">
        <f t="shared" si="12"/>
        <v>41970049.098442562</v>
      </c>
      <c r="K43" s="82" t="s">
        <v>130</v>
      </c>
      <c r="L43" s="39">
        <f t="shared" si="8"/>
        <v>73.5</v>
      </c>
      <c r="M43" s="77">
        <f t="shared" si="9"/>
        <v>-4.0650406999999996E-3</v>
      </c>
      <c r="N43" s="86">
        <f t="shared" si="13"/>
        <v>29692806.722467359</v>
      </c>
      <c r="O43" s="82" t="s">
        <v>102</v>
      </c>
      <c r="P43" s="39">
        <f t="shared" si="10"/>
        <v>764</v>
      </c>
      <c r="Q43" s="77">
        <f t="shared" si="11"/>
        <v>1.59574468E-2</v>
      </c>
      <c r="R43" s="86">
        <f t="shared" si="14"/>
        <v>4652545.3369685998</v>
      </c>
    </row>
    <row r="44" spans="1:18">
      <c r="A44" s="40" t="s">
        <v>185</v>
      </c>
      <c r="B44" s="11" t="s">
        <v>186</v>
      </c>
      <c r="C44" s="95">
        <v>7080</v>
      </c>
      <c r="D44" s="92">
        <v>1.28755365E-2</v>
      </c>
      <c r="E44" s="93">
        <v>5163638.0536798704</v>
      </c>
      <c r="F44" s="35"/>
      <c r="G44" s="47" t="s">
        <v>180</v>
      </c>
      <c r="H44" s="39">
        <f t="shared" si="6"/>
        <v>7170</v>
      </c>
      <c r="I44" s="77">
        <f t="shared" si="7"/>
        <v>4.9780380700000001E-2</v>
      </c>
      <c r="J44" s="86">
        <f t="shared" si="12"/>
        <v>1067336.2348736001</v>
      </c>
      <c r="K44" s="82" t="s">
        <v>178</v>
      </c>
      <c r="L44" s="39">
        <f t="shared" si="8"/>
        <v>12.2</v>
      </c>
      <c r="M44" s="77">
        <f t="shared" si="9"/>
        <v>-8.1300812999999996E-3</v>
      </c>
      <c r="N44" s="86">
        <f t="shared" si="13"/>
        <v>221133840.37099952</v>
      </c>
      <c r="O44" s="82" t="s">
        <v>255</v>
      </c>
      <c r="P44" s="39">
        <f t="shared" si="10"/>
        <v>167</v>
      </c>
      <c r="Q44" s="77">
        <f t="shared" si="11"/>
        <v>1.2121212100000001E-2</v>
      </c>
      <c r="R44" s="86">
        <f t="shared" si="14"/>
        <v>41377613.793516234</v>
      </c>
    </row>
    <row r="45" spans="1:18">
      <c r="A45" s="40" t="s">
        <v>73</v>
      </c>
      <c r="B45" s="11" t="s">
        <v>74</v>
      </c>
      <c r="C45" s="95">
        <v>13520</v>
      </c>
      <c r="D45" s="92">
        <v>1.2734082399999999E-2</v>
      </c>
      <c r="E45" s="93">
        <v>237611.28598806</v>
      </c>
      <c r="F45" s="35"/>
      <c r="G45" s="47" t="s">
        <v>172</v>
      </c>
      <c r="H45" s="44">
        <f t="shared" si="6"/>
        <v>1915</v>
      </c>
      <c r="I45" s="78">
        <f t="shared" si="7"/>
        <v>4.9315068500000003E-2</v>
      </c>
      <c r="J45" s="90">
        <f t="shared" si="12"/>
        <v>14432533.76140888</v>
      </c>
      <c r="K45" s="83" t="s">
        <v>241</v>
      </c>
      <c r="L45" s="44">
        <f t="shared" si="8"/>
        <v>47</v>
      </c>
      <c r="M45" s="78">
        <f t="shared" si="9"/>
        <v>-1.05263158E-2</v>
      </c>
      <c r="N45" s="90">
        <f t="shared" si="13"/>
        <v>49929459.117520861</v>
      </c>
      <c r="O45" s="83" t="s">
        <v>57</v>
      </c>
      <c r="P45" s="44">
        <f t="shared" si="10"/>
        <v>169</v>
      </c>
      <c r="Q45" s="78">
        <f t="shared" si="11"/>
        <v>1.19760479E-2</v>
      </c>
      <c r="R45" s="90">
        <f t="shared" si="14"/>
        <v>315518232.35399956</v>
      </c>
    </row>
    <row r="46" spans="1:18">
      <c r="A46" s="40" t="s">
        <v>254</v>
      </c>
      <c r="B46" s="11" t="s">
        <v>255</v>
      </c>
      <c r="C46" s="95">
        <v>167</v>
      </c>
      <c r="D46" s="92">
        <v>1.2121212100000001E-2</v>
      </c>
      <c r="E46" s="93">
        <v>41377613.793516234</v>
      </c>
      <c r="F46" s="35"/>
      <c r="G46" s="49" t="s">
        <v>156</v>
      </c>
      <c r="H46" s="39">
        <f t="shared" si="6"/>
        <v>1515</v>
      </c>
      <c r="I46" s="77">
        <f t="shared" si="7"/>
        <v>4.8442906600000002E-2</v>
      </c>
      <c r="J46" s="99">
        <f t="shared" si="12"/>
        <v>47339622.311177507</v>
      </c>
      <c r="K46" s="82" t="s">
        <v>72</v>
      </c>
      <c r="L46" s="39">
        <f t="shared" si="8"/>
        <v>16.899999999999999</v>
      </c>
      <c r="M46" s="77">
        <f t="shared" si="9"/>
        <v>-1.1695906400000001E-2</v>
      </c>
      <c r="N46" s="99">
        <f t="shared" si="13"/>
        <v>169978518.6244899</v>
      </c>
      <c r="O46" s="82" t="s">
        <v>166</v>
      </c>
      <c r="P46" s="39">
        <f t="shared" si="10"/>
        <v>120</v>
      </c>
      <c r="Q46" s="77">
        <f t="shared" si="11"/>
        <v>8.4033613000000004E-3</v>
      </c>
      <c r="R46" s="99">
        <f t="shared" si="14"/>
        <v>159062555.08843273</v>
      </c>
    </row>
    <row r="47" spans="1:18">
      <c r="A47" s="40" t="s">
        <v>56</v>
      </c>
      <c r="B47" s="11" t="s">
        <v>57</v>
      </c>
      <c r="C47" s="95">
        <v>169</v>
      </c>
      <c r="D47" s="92">
        <v>1.19760479E-2</v>
      </c>
      <c r="E47" s="93">
        <v>315518232.35399956</v>
      </c>
      <c r="F47" s="35"/>
      <c r="G47" s="47" t="s">
        <v>61</v>
      </c>
      <c r="H47" s="39">
        <f t="shared" si="6"/>
        <v>824</v>
      </c>
      <c r="I47" s="77">
        <f t="shared" si="7"/>
        <v>4.8346055999999998E-2</v>
      </c>
      <c r="J47" s="86">
        <f t="shared" si="12"/>
        <v>87837626.816551983</v>
      </c>
      <c r="K47" s="82" t="s">
        <v>216</v>
      </c>
      <c r="L47" s="39">
        <f t="shared" si="8"/>
        <v>7.23</v>
      </c>
      <c r="M47" s="77">
        <f t="shared" si="9"/>
        <v>-1.2295082000000001E-2</v>
      </c>
      <c r="N47" s="86">
        <f t="shared" si="13"/>
        <v>459624467.96788383</v>
      </c>
      <c r="O47" s="82" t="s">
        <v>124</v>
      </c>
      <c r="P47" s="39">
        <f t="shared" si="10"/>
        <v>251</v>
      </c>
      <c r="Q47" s="77">
        <f t="shared" si="11"/>
        <v>8.0321284999999992E-3</v>
      </c>
      <c r="R47" s="86">
        <f t="shared" si="14"/>
        <v>11566625.817821071</v>
      </c>
    </row>
    <row r="48" spans="1:18">
      <c r="A48" s="40" t="s">
        <v>48</v>
      </c>
      <c r="B48" s="11" t="s">
        <v>49</v>
      </c>
      <c r="C48" s="95">
        <v>39551000</v>
      </c>
      <c r="D48" s="92">
        <v>1.13276056E-2</v>
      </c>
      <c r="E48" s="93">
        <v>3211.8476163400001</v>
      </c>
      <c r="F48" s="35"/>
      <c r="G48" s="47" t="s">
        <v>220</v>
      </c>
      <c r="H48" s="39">
        <f t="shared" si="6"/>
        <v>174</v>
      </c>
      <c r="I48" s="77">
        <f t="shared" si="7"/>
        <v>4.8192771099999997E-2</v>
      </c>
      <c r="J48" s="86">
        <f t="shared" si="12"/>
        <v>340831908.99547267</v>
      </c>
      <c r="K48" s="82" t="s">
        <v>251</v>
      </c>
      <c r="L48" s="39">
        <f t="shared" si="8"/>
        <v>48</v>
      </c>
      <c r="M48" s="77">
        <f t="shared" si="9"/>
        <v>-1.2345679E-2</v>
      </c>
      <c r="N48" s="86">
        <f t="shared" si="13"/>
        <v>103947264.65483683</v>
      </c>
      <c r="O48" s="82" t="s">
        <v>118</v>
      </c>
      <c r="P48" s="39">
        <f t="shared" si="10"/>
        <v>133</v>
      </c>
      <c r="Q48" s="77">
        <f t="shared" si="11"/>
        <v>7.5757576E-3</v>
      </c>
      <c r="R48" s="86">
        <f t="shared" si="14"/>
        <v>15181143.722719289</v>
      </c>
    </row>
    <row r="49" spans="1:18">
      <c r="A49" s="40" t="s">
        <v>105</v>
      </c>
      <c r="B49" s="11" t="s">
        <v>106</v>
      </c>
      <c r="C49" s="95">
        <v>30460</v>
      </c>
      <c r="D49" s="92">
        <v>1.1288180599999999E-2</v>
      </c>
      <c r="E49" s="93">
        <v>720920.85608651</v>
      </c>
      <c r="F49" s="35"/>
      <c r="G49" s="47" t="s">
        <v>80</v>
      </c>
      <c r="H49" s="39">
        <f t="shared" si="6"/>
        <v>639</v>
      </c>
      <c r="I49" s="77">
        <f t="shared" si="7"/>
        <v>4.7540983600000003E-2</v>
      </c>
      <c r="J49" s="86">
        <f t="shared" si="12"/>
        <v>4471824.0601287596</v>
      </c>
      <c r="K49" s="82" t="s">
        <v>218</v>
      </c>
      <c r="L49" s="39">
        <f t="shared" si="8"/>
        <v>94.1</v>
      </c>
      <c r="M49" s="77">
        <f t="shared" si="9"/>
        <v>-1.25918153E-2</v>
      </c>
      <c r="N49" s="86">
        <f t="shared" si="13"/>
        <v>43772405.759719871</v>
      </c>
      <c r="O49" s="82" t="s">
        <v>231</v>
      </c>
      <c r="P49" s="39">
        <f t="shared" si="10"/>
        <v>155</v>
      </c>
      <c r="Q49" s="77">
        <f t="shared" si="11"/>
        <v>6.4935065000000002E-3</v>
      </c>
      <c r="R49" s="86">
        <f t="shared" si="14"/>
        <v>56297873.815445498</v>
      </c>
    </row>
    <row r="50" spans="1:18" ht="17.25" thickBot="1">
      <c r="A50" s="40" t="s">
        <v>66</v>
      </c>
      <c r="B50" s="11" t="s">
        <v>67</v>
      </c>
      <c r="C50" s="95">
        <v>3610</v>
      </c>
      <c r="D50" s="92">
        <v>1.1204481800000001E-2</v>
      </c>
      <c r="E50" s="93">
        <v>9027702.8806048799</v>
      </c>
      <c r="F50" s="35"/>
      <c r="G50" s="53" t="s">
        <v>224</v>
      </c>
      <c r="H50" s="37">
        <f t="shared" si="6"/>
        <v>2885</v>
      </c>
      <c r="I50" s="79">
        <f t="shared" si="7"/>
        <v>4.15162455E-2</v>
      </c>
      <c r="J50" s="87">
        <f t="shared" si="12"/>
        <v>5675493.0961542102</v>
      </c>
      <c r="K50" s="84" t="s">
        <v>208</v>
      </c>
      <c r="L50" s="37">
        <f t="shared" si="8"/>
        <v>8.9700000000000006</v>
      </c>
      <c r="M50" s="79">
        <f t="shared" si="9"/>
        <v>-1.32013201E-2</v>
      </c>
      <c r="N50" s="87">
        <f t="shared" si="13"/>
        <v>788185040.77924418</v>
      </c>
      <c r="O50" s="84" t="s">
        <v>206</v>
      </c>
      <c r="P50" s="37">
        <f t="shared" si="10"/>
        <v>225</v>
      </c>
      <c r="Q50" s="79">
        <f t="shared" si="11"/>
        <v>4.4642856999999999E-3</v>
      </c>
      <c r="R50" s="87">
        <f t="shared" si="14"/>
        <v>9012518.3963545393</v>
      </c>
    </row>
    <row r="51" spans="1:18">
      <c r="A51" s="40" t="s">
        <v>83</v>
      </c>
      <c r="B51" s="11" t="s">
        <v>84</v>
      </c>
      <c r="C51" s="95">
        <v>4270</v>
      </c>
      <c r="D51" s="92">
        <v>9.4562647999999992E-3</v>
      </c>
      <c r="E51" s="93">
        <v>5083316.6971555799</v>
      </c>
      <c r="F51" s="35"/>
    </row>
    <row r="52" spans="1:18" ht="17.25" thickBot="1">
      <c r="A52" s="40" t="s">
        <v>175</v>
      </c>
      <c r="B52" s="11" t="s">
        <v>176</v>
      </c>
      <c r="C52" s="95">
        <v>1000</v>
      </c>
      <c r="D52" s="92">
        <v>9.0817355999999998E-3</v>
      </c>
      <c r="E52" s="93">
        <v>873491.34526059998</v>
      </c>
      <c r="F52" s="35"/>
    </row>
    <row r="53" spans="1:18" ht="17.25" thickBot="1">
      <c r="A53" s="40" t="s">
        <v>211</v>
      </c>
      <c r="B53" s="11" t="s">
        <v>212</v>
      </c>
      <c r="C53" s="95">
        <v>1135</v>
      </c>
      <c r="D53" s="92">
        <v>8.8888888999999992E-3</v>
      </c>
      <c r="E53" s="93">
        <v>50113301.020994678</v>
      </c>
      <c r="F53" s="35"/>
      <c r="G53" s="275" t="s">
        <v>256</v>
      </c>
      <c r="H53" s="276"/>
      <c r="I53" s="276"/>
      <c r="J53" s="277"/>
      <c r="K53" s="275" t="s">
        <v>259</v>
      </c>
      <c r="L53" s="276"/>
      <c r="M53" s="276"/>
      <c r="N53" s="277"/>
      <c r="O53" s="275" t="s">
        <v>260</v>
      </c>
      <c r="P53" s="276"/>
      <c r="Q53" s="276"/>
      <c r="R53" s="277"/>
    </row>
    <row r="54" spans="1:18" ht="17.25" thickBot="1">
      <c r="A54" s="40" t="s">
        <v>115</v>
      </c>
      <c r="B54" s="11" t="s">
        <v>116</v>
      </c>
      <c r="C54" s="95">
        <v>5200</v>
      </c>
      <c r="D54" s="92">
        <v>8.7293888999999993E-3</v>
      </c>
      <c r="E54" s="93">
        <v>1379545.7285392</v>
      </c>
      <c r="F54" s="35"/>
      <c r="G54" s="312" t="s">
        <v>55</v>
      </c>
      <c r="H54" s="328">
        <f ca="1">NOW()</f>
        <v>44401.889083217589</v>
      </c>
      <c r="I54" s="329"/>
      <c r="J54" s="330"/>
      <c r="K54" s="327" t="s">
        <v>55</v>
      </c>
      <c r="L54" s="328">
        <f ca="1">NOW()</f>
        <v>44401.889083217589</v>
      </c>
      <c r="M54" s="329"/>
      <c r="N54" s="330"/>
      <c r="O54" s="327" t="s">
        <v>55</v>
      </c>
      <c r="P54" s="328">
        <f ca="1">NOW()</f>
        <v>44401.889083217589</v>
      </c>
      <c r="Q54" s="329"/>
      <c r="R54" s="330"/>
    </row>
    <row r="55" spans="1:18" ht="17.25" thickBot="1">
      <c r="A55" s="40" t="s">
        <v>165</v>
      </c>
      <c r="B55" s="11" t="s">
        <v>166</v>
      </c>
      <c r="C55" s="95">
        <v>120</v>
      </c>
      <c r="D55" s="92">
        <v>8.4033613000000004E-3</v>
      </c>
      <c r="E55" s="93">
        <v>159062555.08843273</v>
      </c>
      <c r="F55" s="35"/>
      <c r="G55" s="320"/>
      <c r="H55" s="51" t="s">
        <v>58</v>
      </c>
      <c r="I55" s="73" t="s">
        <v>59</v>
      </c>
      <c r="J55" s="69" t="s">
        <v>265</v>
      </c>
      <c r="K55" s="298"/>
      <c r="L55" s="51" t="s">
        <v>58</v>
      </c>
      <c r="M55" s="73" t="s">
        <v>59</v>
      </c>
      <c r="N55" s="69" t="s">
        <v>265</v>
      </c>
      <c r="O55" s="298"/>
      <c r="P55" s="51" t="s">
        <v>58</v>
      </c>
      <c r="Q55" s="73" t="s">
        <v>59</v>
      </c>
      <c r="R55" s="69" t="s">
        <v>265</v>
      </c>
    </row>
    <row r="56" spans="1:18">
      <c r="A56" s="40" t="s">
        <v>123</v>
      </c>
      <c r="B56" s="11" t="s">
        <v>124</v>
      </c>
      <c r="C56" s="95">
        <v>251</v>
      </c>
      <c r="D56" s="92">
        <v>8.0321284999999992E-3</v>
      </c>
      <c r="E56" s="93">
        <v>11566625.817821071</v>
      </c>
      <c r="F56" s="35"/>
      <c r="G56" s="55" t="s">
        <v>237</v>
      </c>
      <c r="H56" s="38">
        <f t="shared" ref="H56:H75" si="15">_xlfn.IFNA(VLOOKUP(G56, $B$2:$D$200, 2, FALSE), "")</f>
        <v>439</v>
      </c>
      <c r="I56" s="76">
        <f t="shared" ref="I56:I65" si="16">_xlfn.IFNA(VLOOKUP(G56, $B$2:$D$200, 3, FALSE), "")</f>
        <v>-9.0293453999999995E-3</v>
      </c>
      <c r="J56" s="85">
        <f>_xlfn.IFNA(VLOOKUP(G56, $B$2:$E$200, 4, FALSE), "")</f>
        <v>11921298.804394631</v>
      </c>
      <c r="K56" s="81" t="s">
        <v>128</v>
      </c>
      <c r="L56" s="38">
        <f t="shared" ref="L56:L75" si="17">_xlfn.IFNA(VLOOKUP(K56, $B$2:$D$200, 2, FALSE), "")</f>
        <v>83.9</v>
      </c>
      <c r="M56" s="76">
        <f t="shared" ref="M56:M75" si="18">_xlfn.IFNA(VLOOKUP(K56, $B$2:$D$200, 3, FALSE), "")</f>
        <v>1.82038835E-2</v>
      </c>
      <c r="N56" s="85">
        <f>_xlfn.IFNA(VLOOKUP(K56, $B$2:$E$200, 4, FALSE), "")</f>
        <v>138184471.43514186</v>
      </c>
      <c r="O56" s="81" t="s">
        <v>166</v>
      </c>
      <c r="P56" s="38">
        <f t="shared" ref="P56:P75" si="19">_xlfn.IFNA(VLOOKUP(O56, $B$2:$D$200, 2, FALSE), "")</f>
        <v>120</v>
      </c>
      <c r="Q56" s="76">
        <f t="shared" ref="Q56:Q75" si="20">_xlfn.IFNA(VLOOKUP(O56, $B$2:$D$200, 3, FALSE), "")</f>
        <v>8.4033613000000004E-3</v>
      </c>
      <c r="R56" s="85">
        <f>_xlfn.IFNA(VLOOKUP(O56, $B$2:$E$200, 4, FALSE), "")</f>
        <v>159062555.08843273</v>
      </c>
    </row>
    <row r="57" spans="1:18">
      <c r="A57" s="40" t="s">
        <v>117</v>
      </c>
      <c r="B57" s="11" t="s">
        <v>118</v>
      </c>
      <c r="C57" s="95">
        <v>133</v>
      </c>
      <c r="D57" s="92">
        <v>7.5757576E-3</v>
      </c>
      <c r="E57" s="93">
        <v>15181143.722719289</v>
      </c>
      <c r="F57" s="35"/>
      <c r="G57" s="56" t="s">
        <v>110</v>
      </c>
      <c r="H57" s="39">
        <f t="shared" si="15"/>
        <v>104</v>
      </c>
      <c r="I57" s="77">
        <f t="shared" si="16"/>
        <v>-9.5238094999999991E-3</v>
      </c>
      <c r="J57" s="86">
        <f t="shared" ref="J57:J75" si="21">_xlfn.IFNA(VLOOKUP(G57, $B$2:$E$200, 4, FALSE), "")</f>
        <v>36545963.211567923</v>
      </c>
      <c r="K57" s="82" t="s">
        <v>144</v>
      </c>
      <c r="L57" s="39">
        <f t="shared" si="17"/>
        <v>73.400000000000006</v>
      </c>
      <c r="M57" s="77">
        <f t="shared" si="18"/>
        <v>1.6620498599999999E-2</v>
      </c>
      <c r="N57" s="86">
        <f t="shared" ref="N57:N75" si="22">_xlfn.IFNA(VLOOKUP(K57, $B$2:$E$200, 4, FALSE), "")</f>
        <v>28293333.848639458</v>
      </c>
      <c r="O57" s="82" t="s">
        <v>124</v>
      </c>
      <c r="P57" s="39">
        <f t="shared" si="19"/>
        <v>251</v>
      </c>
      <c r="Q57" s="77">
        <f t="shared" si="20"/>
        <v>8.0321284999999992E-3</v>
      </c>
      <c r="R57" s="86">
        <f t="shared" ref="R57:R75" si="23">_xlfn.IFNA(VLOOKUP(O57, $B$2:$E$200, 4, FALSE), "")</f>
        <v>11566625.817821071</v>
      </c>
    </row>
    <row r="58" spans="1:18">
      <c r="A58" s="40" t="s">
        <v>238</v>
      </c>
      <c r="B58" s="11" t="s">
        <v>239</v>
      </c>
      <c r="C58" s="95">
        <v>66.599999999999994</v>
      </c>
      <c r="D58" s="92">
        <v>7.5642964999999996E-3</v>
      </c>
      <c r="E58" s="93">
        <v>94179800.198027253</v>
      </c>
      <c r="F58" s="35"/>
      <c r="G58" s="56" t="s">
        <v>228</v>
      </c>
      <c r="H58" s="39">
        <f t="shared" si="15"/>
        <v>298</v>
      </c>
      <c r="I58" s="77">
        <f t="shared" si="16"/>
        <v>-9.9667773999999997E-3</v>
      </c>
      <c r="J58" s="86">
        <f t="shared" si="21"/>
        <v>23998766.47246477</v>
      </c>
      <c r="K58" s="82" t="s">
        <v>152</v>
      </c>
      <c r="L58" s="39">
        <f t="shared" si="17"/>
        <v>66.2</v>
      </c>
      <c r="M58" s="77">
        <f t="shared" si="18"/>
        <v>1.53374233E-2</v>
      </c>
      <c r="N58" s="86">
        <f t="shared" si="22"/>
        <v>101500447.00488034</v>
      </c>
      <c r="O58" s="82" t="s">
        <v>118</v>
      </c>
      <c r="P58" s="39">
        <f t="shared" si="19"/>
        <v>133</v>
      </c>
      <c r="Q58" s="77">
        <f t="shared" si="20"/>
        <v>7.5757576E-3</v>
      </c>
      <c r="R58" s="86">
        <f t="shared" si="23"/>
        <v>15181143.722719289</v>
      </c>
    </row>
    <row r="59" spans="1:18">
      <c r="A59" s="40" t="s">
        <v>81</v>
      </c>
      <c r="B59" s="11" t="s">
        <v>82</v>
      </c>
      <c r="C59" s="95">
        <v>1415</v>
      </c>
      <c r="D59" s="92">
        <v>7.1174376999999997E-3</v>
      </c>
      <c r="E59" s="93">
        <v>14837562.6720357</v>
      </c>
      <c r="F59" s="35"/>
      <c r="G59" s="56" t="s">
        <v>241</v>
      </c>
      <c r="H59" s="39">
        <f t="shared" si="15"/>
        <v>47</v>
      </c>
      <c r="I59" s="77">
        <f t="shared" si="16"/>
        <v>-1.05263158E-2</v>
      </c>
      <c r="J59" s="86">
        <f t="shared" si="21"/>
        <v>49929459.117520861</v>
      </c>
      <c r="K59" s="82" t="s">
        <v>239</v>
      </c>
      <c r="L59" s="39">
        <f t="shared" si="17"/>
        <v>66.599999999999994</v>
      </c>
      <c r="M59" s="77">
        <f t="shared" si="18"/>
        <v>7.5642964999999996E-3</v>
      </c>
      <c r="N59" s="86">
        <f t="shared" si="22"/>
        <v>94179800.198027253</v>
      </c>
      <c r="O59" s="82" t="s">
        <v>231</v>
      </c>
      <c r="P59" s="39">
        <f t="shared" si="19"/>
        <v>155</v>
      </c>
      <c r="Q59" s="77">
        <f t="shared" si="20"/>
        <v>6.4935065000000002E-3</v>
      </c>
      <c r="R59" s="86">
        <f t="shared" si="23"/>
        <v>56297873.815445498</v>
      </c>
    </row>
    <row r="60" spans="1:18">
      <c r="A60" s="40" t="s">
        <v>230</v>
      </c>
      <c r="B60" s="11" t="s">
        <v>231</v>
      </c>
      <c r="C60" s="95">
        <v>155</v>
      </c>
      <c r="D60" s="92">
        <v>6.4935065000000002E-3</v>
      </c>
      <c r="E60" s="93">
        <v>56297873.815445498</v>
      </c>
      <c r="F60" s="35"/>
      <c r="G60" s="56" t="s">
        <v>72</v>
      </c>
      <c r="H60" s="39">
        <f t="shared" si="15"/>
        <v>16.899999999999999</v>
      </c>
      <c r="I60" s="77">
        <f t="shared" si="16"/>
        <v>-1.1695906400000001E-2</v>
      </c>
      <c r="J60" s="90">
        <f t="shared" si="21"/>
        <v>169978518.6244899</v>
      </c>
      <c r="K60" s="83" t="s">
        <v>235</v>
      </c>
      <c r="L60" s="44">
        <f t="shared" si="17"/>
        <v>47.1</v>
      </c>
      <c r="M60" s="78">
        <f t="shared" si="18"/>
        <v>4.2643923000000002E-3</v>
      </c>
      <c r="N60" s="90">
        <f t="shared" si="22"/>
        <v>66031456.300115548</v>
      </c>
      <c r="O60" s="83" t="s">
        <v>206</v>
      </c>
      <c r="P60" s="44">
        <f t="shared" si="19"/>
        <v>225</v>
      </c>
      <c r="Q60" s="78">
        <f t="shared" si="20"/>
        <v>4.4642856999999999E-3</v>
      </c>
      <c r="R60" s="90">
        <f t="shared" si="23"/>
        <v>9012518.3963545393</v>
      </c>
    </row>
    <row r="61" spans="1:18">
      <c r="A61" s="40" t="s">
        <v>95</v>
      </c>
      <c r="B61" s="11" t="s">
        <v>96</v>
      </c>
      <c r="C61" s="95">
        <v>3145</v>
      </c>
      <c r="D61" s="92">
        <v>6.4000000000000003E-3</v>
      </c>
      <c r="E61" s="93">
        <v>1060633.56459988</v>
      </c>
      <c r="F61" s="35"/>
      <c r="G61" s="60" t="s">
        <v>216</v>
      </c>
      <c r="H61" s="45">
        <f t="shared" si="15"/>
        <v>7.23</v>
      </c>
      <c r="I61" s="80">
        <f t="shared" si="16"/>
        <v>-1.2295082000000001E-2</v>
      </c>
      <c r="J61" s="99">
        <f t="shared" si="21"/>
        <v>459624467.96788383</v>
      </c>
      <c r="K61" s="82" t="s">
        <v>148</v>
      </c>
      <c r="L61" s="39">
        <f t="shared" si="17"/>
        <v>13.1</v>
      </c>
      <c r="M61" s="77">
        <f t="shared" si="18"/>
        <v>0</v>
      </c>
      <c r="N61" s="99">
        <f t="shared" si="22"/>
        <v>215891926.71807963</v>
      </c>
      <c r="O61" s="82" t="s">
        <v>108</v>
      </c>
      <c r="P61" s="39">
        <f t="shared" si="19"/>
        <v>930</v>
      </c>
      <c r="Q61" s="77">
        <f t="shared" si="20"/>
        <v>3.2362459999999999E-3</v>
      </c>
      <c r="R61" s="99">
        <f t="shared" si="23"/>
        <v>3156306.4833547501</v>
      </c>
    </row>
    <row r="62" spans="1:18">
      <c r="A62" s="40" t="s">
        <v>77</v>
      </c>
      <c r="B62" s="11" t="s">
        <v>78</v>
      </c>
      <c r="C62" s="95">
        <v>532200</v>
      </c>
      <c r="D62" s="92">
        <v>5.4789343999999997E-3</v>
      </c>
      <c r="E62" s="93">
        <v>11272.33852911</v>
      </c>
      <c r="F62" s="35"/>
      <c r="G62" s="56" t="s">
        <v>251</v>
      </c>
      <c r="H62" s="39">
        <f t="shared" si="15"/>
        <v>48</v>
      </c>
      <c r="I62" s="77">
        <f t="shared" si="16"/>
        <v>-1.2345679E-2</v>
      </c>
      <c r="J62" s="86">
        <f t="shared" si="21"/>
        <v>103947264.65483683</v>
      </c>
      <c r="K62" s="82" t="s">
        <v>202</v>
      </c>
      <c r="L62" s="39">
        <f t="shared" si="17"/>
        <v>49.1</v>
      </c>
      <c r="M62" s="77">
        <f t="shared" si="18"/>
        <v>-2.0325203E-3</v>
      </c>
      <c r="N62" s="86">
        <f t="shared" si="22"/>
        <v>144573670.31162736</v>
      </c>
      <c r="O62" s="82" t="s">
        <v>90</v>
      </c>
      <c r="P62" s="39">
        <f t="shared" si="19"/>
        <v>709</v>
      </c>
      <c r="Q62" s="77">
        <f t="shared" si="20"/>
        <v>1.4124293999999999E-3</v>
      </c>
      <c r="R62" s="86">
        <f t="shared" si="23"/>
        <v>135587205.62777728</v>
      </c>
    </row>
    <row r="63" spans="1:18">
      <c r="A63" s="40" t="s">
        <v>205</v>
      </c>
      <c r="B63" s="11" t="s">
        <v>206</v>
      </c>
      <c r="C63" s="95">
        <v>225</v>
      </c>
      <c r="D63" s="92">
        <v>4.4642856999999999E-3</v>
      </c>
      <c r="E63" s="93">
        <v>9012518.3963545393</v>
      </c>
      <c r="F63" s="35"/>
      <c r="G63" s="56" t="s">
        <v>218</v>
      </c>
      <c r="H63" s="39">
        <f t="shared" si="15"/>
        <v>94.1</v>
      </c>
      <c r="I63" s="77">
        <f t="shared" si="16"/>
        <v>-1.25918153E-2</v>
      </c>
      <c r="J63" s="86">
        <f t="shared" si="21"/>
        <v>43772405.759719871</v>
      </c>
      <c r="K63" s="82" t="s">
        <v>130</v>
      </c>
      <c r="L63" s="39">
        <f t="shared" si="17"/>
        <v>73.5</v>
      </c>
      <c r="M63" s="77">
        <f t="shared" si="18"/>
        <v>-4.0650406999999996E-3</v>
      </c>
      <c r="N63" s="86">
        <f t="shared" si="22"/>
        <v>29692806.722467359</v>
      </c>
      <c r="O63" s="82" t="s">
        <v>164</v>
      </c>
      <c r="P63" s="39">
        <f t="shared" si="19"/>
        <v>217</v>
      </c>
      <c r="Q63" s="77">
        <f t="shared" si="20"/>
        <v>0</v>
      </c>
      <c r="R63" s="86">
        <f t="shared" si="23"/>
        <v>8231920.1366590196</v>
      </c>
    </row>
    <row r="64" spans="1:18">
      <c r="A64" s="40" t="s">
        <v>87</v>
      </c>
      <c r="B64" s="11" t="s">
        <v>88</v>
      </c>
      <c r="C64" s="95">
        <v>148100</v>
      </c>
      <c r="D64" s="92">
        <v>4.4082740000000002E-3</v>
      </c>
      <c r="E64" s="93">
        <v>14153.40258039</v>
      </c>
      <c r="F64" s="35"/>
      <c r="G64" s="56" t="s">
        <v>208</v>
      </c>
      <c r="H64" s="39">
        <f t="shared" si="15"/>
        <v>8.9700000000000006</v>
      </c>
      <c r="I64" s="77">
        <f t="shared" si="16"/>
        <v>-1.32013201E-2</v>
      </c>
      <c r="J64" s="86">
        <f t="shared" si="21"/>
        <v>788185040.77924418</v>
      </c>
      <c r="K64" s="82" t="s">
        <v>178</v>
      </c>
      <c r="L64" s="39">
        <f t="shared" si="17"/>
        <v>12.2</v>
      </c>
      <c r="M64" s="77">
        <f t="shared" si="18"/>
        <v>-8.1300812999999996E-3</v>
      </c>
      <c r="N64" s="86">
        <f t="shared" si="22"/>
        <v>221133840.37099952</v>
      </c>
      <c r="O64" s="82" t="s">
        <v>222</v>
      </c>
      <c r="P64" s="39">
        <f t="shared" si="19"/>
        <v>101</v>
      </c>
      <c r="Q64" s="77">
        <f t="shared" si="20"/>
        <v>0</v>
      </c>
      <c r="R64" s="86">
        <f t="shared" si="23"/>
        <v>50941186.746499673</v>
      </c>
    </row>
    <row r="65" spans="1:18" ht="17.25" thickBot="1">
      <c r="A65" s="40" t="s">
        <v>234</v>
      </c>
      <c r="B65" s="11" t="s">
        <v>235</v>
      </c>
      <c r="C65" s="95">
        <v>47.1</v>
      </c>
      <c r="D65" s="92">
        <v>4.2643923000000002E-3</v>
      </c>
      <c r="E65" s="93">
        <v>66031456.300115548</v>
      </c>
      <c r="F65" s="35"/>
      <c r="G65" s="57" t="s">
        <v>243</v>
      </c>
      <c r="H65" s="37">
        <f t="shared" si="15"/>
        <v>362</v>
      </c>
      <c r="I65" s="79">
        <f t="shared" si="16"/>
        <v>-1.3623978199999999E-2</v>
      </c>
      <c r="J65" s="87">
        <f t="shared" si="21"/>
        <v>5673217.5409149798</v>
      </c>
      <c r="K65" s="84" t="s">
        <v>241</v>
      </c>
      <c r="L65" s="37">
        <f t="shared" si="17"/>
        <v>47</v>
      </c>
      <c r="M65" s="79">
        <f t="shared" si="18"/>
        <v>-1.05263158E-2</v>
      </c>
      <c r="N65" s="87">
        <f t="shared" si="22"/>
        <v>49929459.117520861</v>
      </c>
      <c r="O65" s="84" t="s">
        <v>267</v>
      </c>
      <c r="P65" s="37">
        <f t="shared" si="19"/>
        <v>227</v>
      </c>
      <c r="Q65" s="79">
        <f t="shared" si="20"/>
        <v>0</v>
      </c>
      <c r="R65" s="87">
        <f t="shared" si="23"/>
        <v>687563547.9619087</v>
      </c>
    </row>
    <row r="66" spans="1:18">
      <c r="A66" s="40" t="s">
        <v>107</v>
      </c>
      <c r="B66" s="11" t="s">
        <v>108</v>
      </c>
      <c r="C66" s="95">
        <v>930</v>
      </c>
      <c r="D66" s="92">
        <v>3.2362459999999999E-3</v>
      </c>
      <c r="E66" s="93">
        <v>3156306.4833547501</v>
      </c>
      <c r="F66" s="35"/>
      <c r="G66" s="56" t="s">
        <v>150</v>
      </c>
      <c r="H66" s="38">
        <f t="shared" si="15"/>
        <v>8.34</v>
      </c>
      <c r="I66" s="76">
        <f t="shared" ref="I66:I75" si="24">_xlfn.IFNA(VLOOKUP(G66, $B$2:$D$200, 3, FALSE), "")</f>
        <v>-1.4184397200000001E-2</v>
      </c>
      <c r="J66" s="85">
        <f t="shared" si="21"/>
        <v>615057312.19376969</v>
      </c>
      <c r="K66" s="81" t="s">
        <v>72</v>
      </c>
      <c r="L66" s="38">
        <f t="shared" si="17"/>
        <v>16.899999999999999</v>
      </c>
      <c r="M66" s="76">
        <f t="shared" si="18"/>
        <v>-1.1695906400000001E-2</v>
      </c>
      <c r="N66" s="85">
        <f t="shared" si="22"/>
        <v>169978518.6244899</v>
      </c>
      <c r="O66" s="81" t="s">
        <v>233</v>
      </c>
      <c r="P66" s="38">
        <f t="shared" si="19"/>
        <v>352</v>
      </c>
      <c r="Q66" s="76">
        <f t="shared" si="20"/>
        <v>-2.8328612E-3</v>
      </c>
      <c r="R66" s="85">
        <f t="shared" si="23"/>
        <v>13053750.64459938</v>
      </c>
    </row>
    <row r="67" spans="1:18">
      <c r="A67" s="40" t="s">
        <v>248</v>
      </c>
      <c r="B67" s="11" t="s">
        <v>249</v>
      </c>
      <c r="C67" s="95">
        <v>1730</v>
      </c>
      <c r="D67" s="92">
        <v>2.8985507E-3</v>
      </c>
      <c r="E67" s="93">
        <v>2731812.4387215702</v>
      </c>
      <c r="F67" s="35"/>
      <c r="G67" s="56" t="s">
        <v>174</v>
      </c>
      <c r="H67" s="39">
        <f t="shared" si="15"/>
        <v>204</v>
      </c>
      <c r="I67" s="77">
        <f t="shared" si="24"/>
        <v>-1.44927536E-2</v>
      </c>
      <c r="J67" s="86">
        <f t="shared" si="21"/>
        <v>9732790.2623131294</v>
      </c>
      <c r="K67" s="82" t="s">
        <v>216</v>
      </c>
      <c r="L67" s="39">
        <f t="shared" si="17"/>
        <v>7.23</v>
      </c>
      <c r="M67" s="77">
        <f t="shared" si="18"/>
        <v>-1.2295082000000001E-2</v>
      </c>
      <c r="N67" s="86">
        <f t="shared" si="22"/>
        <v>459624467.96788383</v>
      </c>
      <c r="O67" s="82" t="s">
        <v>237</v>
      </c>
      <c r="P67" s="39">
        <f t="shared" si="19"/>
        <v>439</v>
      </c>
      <c r="Q67" s="77">
        <f t="shared" si="20"/>
        <v>-9.0293453999999995E-3</v>
      </c>
      <c r="R67" s="86">
        <f t="shared" si="23"/>
        <v>11921298.804394631</v>
      </c>
    </row>
    <row r="68" spans="1:18">
      <c r="A68" s="40" t="s">
        <v>119</v>
      </c>
      <c r="B68" s="11" t="s">
        <v>120</v>
      </c>
      <c r="C68" s="95">
        <v>3240</v>
      </c>
      <c r="D68" s="92">
        <v>1.5455950999999999E-3</v>
      </c>
      <c r="E68" s="93">
        <v>8302785.5394432396</v>
      </c>
      <c r="F68" s="35"/>
      <c r="G68" s="56" t="s">
        <v>162</v>
      </c>
      <c r="H68" s="39">
        <f t="shared" si="15"/>
        <v>76.8</v>
      </c>
      <c r="I68" s="77">
        <f t="shared" si="24"/>
        <v>-1.5384615399999999E-2</v>
      </c>
      <c r="J68" s="86">
        <f t="shared" si="21"/>
        <v>287425657.78509867</v>
      </c>
      <c r="K68" s="82" t="s">
        <v>251</v>
      </c>
      <c r="L68" s="39">
        <f t="shared" si="17"/>
        <v>48</v>
      </c>
      <c r="M68" s="77">
        <f t="shared" si="18"/>
        <v>-1.2345679E-2</v>
      </c>
      <c r="N68" s="86">
        <f t="shared" si="22"/>
        <v>103947264.65483683</v>
      </c>
      <c r="O68" s="82" t="s">
        <v>110</v>
      </c>
      <c r="P68" s="39">
        <f t="shared" si="19"/>
        <v>104</v>
      </c>
      <c r="Q68" s="77">
        <f t="shared" si="20"/>
        <v>-9.5238094999999991E-3</v>
      </c>
      <c r="R68" s="86">
        <f t="shared" si="23"/>
        <v>36545963.211567923</v>
      </c>
    </row>
    <row r="69" spans="1:18">
      <c r="A69" s="40" t="s">
        <v>246</v>
      </c>
      <c r="B69" s="11" t="s">
        <v>247</v>
      </c>
      <c r="C69" s="95">
        <v>7040</v>
      </c>
      <c r="D69" s="92">
        <v>1.4224750999999999E-3</v>
      </c>
      <c r="E69" s="93">
        <v>1519789.8991762199</v>
      </c>
      <c r="F69" s="35"/>
      <c r="G69" s="56" t="s">
        <v>194</v>
      </c>
      <c r="H69" s="39">
        <f t="shared" si="15"/>
        <v>117</v>
      </c>
      <c r="I69" s="77">
        <f t="shared" si="24"/>
        <v>-1.6806722699999999E-2</v>
      </c>
      <c r="J69" s="86">
        <f t="shared" si="21"/>
        <v>125787600.72812176</v>
      </c>
      <c r="K69" s="82" t="s">
        <v>218</v>
      </c>
      <c r="L69" s="39">
        <f t="shared" si="17"/>
        <v>94.1</v>
      </c>
      <c r="M69" s="77">
        <f t="shared" si="18"/>
        <v>-1.25918153E-2</v>
      </c>
      <c r="N69" s="86">
        <f t="shared" si="22"/>
        <v>43772405.759719871</v>
      </c>
      <c r="O69" s="82" t="s">
        <v>228</v>
      </c>
      <c r="P69" s="39">
        <f t="shared" si="19"/>
        <v>298</v>
      </c>
      <c r="Q69" s="77">
        <f t="shared" si="20"/>
        <v>-9.9667773999999997E-3</v>
      </c>
      <c r="R69" s="86">
        <f t="shared" si="23"/>
        <v>23998766.47246477</v>
      </c>
    </row>
    <row r="70" spans="1:18">
      <c r="A70" s="40" t="s">
        <v>89</v>
      </c>
      <c r="B70" s="11" t="s">
        <v>90</v>
      </c>
      <c r="C70" s="95">
        <v>709</v>
      </c>
      <c r="D70" s="92">
        <v>1.4124293999999999E-3</v>
      </c>
      <c r="E70" s="93">
        <v>135587205.62777728</v>
      </c>
      <c r="F70" s="35"/>
      <c r="G70" s="56" t="s">
        <v>210</v>
      </c>
      <c r="H70" s="39">
        <f t="shared" si="15"/>
        <v>8.6199999999999992</v>
      </c>
      <c r="I70" s="77">
        <f t="shared" si="24"/>
        <v>-1.7103762799999998E-2</v>
      </c>
      <c r="J70" s="90">
        <f t="shared" si="21"/>
        <v>387699504.26500404</v>
      </c>
      <c r="K70" s="83" t="s">
        <v>208</v>
      </c>
      <c r="L70" s="44">
        <f t="shared" si="17"/>
        <v>8.9700000000000006</v>
      </c>
      <c r="M70" s="78">
        <f t="shared" si="18"/>
        <v>-1.32013201E-2</v>
      </c>
      <c r="N70" s="90">
        <f t="shared" si="22"/>
        <v>788185040.77924418</v>
      </c>
      <c r="O70" s="83" t="s">
        <v>243</v>
      </c>
      <c r="P70" s="44">
        <f t="shared" si="19"/>
        <v>362</v>
      </c>
      <c r="Q70" s="78">
        <f t="shared" si="20"/>
        <v>-1.3623978199999999E-2</v>
      </c>
      <c r="R70" s="90">
        <f t="shared" si="23"/>
        <v>5673217.5409149798</v>
      </c>
    </row>
    <row r="71" spans="1:18">
      <c r="A71" s="40" t="s">
        <v>99</v>
      </c>
      <c r="B71" s="11" t="s">
        <v>100</v>
      </c>
      <c r="C71" s="95">
        <v>53250</v>
      </c>
      <c r="D71" s="92">
        <v>3.7572799999999998E-4</v>
      </c>
      <c r="E71" s="93">
        <v>1967003.9742091999</v>
      </c>
      <c r="F71" s="35"/>
      <c r="G71" s="60" t="s">
        <v>204</v>
      </c>
      <c r="H71" s="45">
        <f t="shared" si="15"/>
        <v>10.4</v>
      </c>
      <c r="I71" s="80">
        <f t="shared" si="24"/>
        <v>-1.8867924500000001E-2</v>
      </c>
      <c r="J71" s="99">
        <f t="shared" si="21"/>
        <v>330988920.23163849</v>
      </c>
      <c r="K71" s="82" t="s">
        <v>150</v>
      </c>
      <c r="L71" s="39">
        <f t="shared" si="17"/>
        <v>8.34</v>
      </c>
      <c r="M71" s="77">
        <f t="shared" si="18"/>
        <v>-1.4184397200000001E-2</v>
      </c>
      <c r="N71" s="99">
        <f t="shared" si="22"/>
        <v>615057312.19376969</v>
      </c>
      <c r="O71" s="82" t="s">
        <v>174</v>
      </c>
      <c r="P71" s="39">
        <f t="shared" si="19"/>
        <v>204</v>
      </c>
      <c r="Q71" s="77">
        <f t="shared" si="20"/>
        <v>-1.44927536E-2</v>
      </c>
      <c r="R71" s="99">
        <f t="shared" si="23"/>
        <v>9732790.2623131294</v>
      </c>
    </row>
    <row r="72" spans="1:18">
      <c r="A72" s="40" t="s">
        <v>139</v>
      </c>
      <c r="B72" s="11" t="s">
        <v>140</v>
      </c>
      <c r="C72" s="95">
        <v>4310</v>
      </c>
      <c r="D72" s="92">
        <v>0</v>
      </c>
      <c r="E72" s="93">
        <v>1308331.4191656499</v>
      </c>
      <c r="F72" s="35"/>
      <c r="G72" s="56" t="s">
        <v>200</v>
      </c>
      <c r="H72" s="39">
        <f t="shared" si="15"/>
        <v>103</v>
      </c>
      <c r="I72" s="77">
        <f t="shared" si="24"/>
        <v>-1.9047618999999998E-2</v>
      </c>
      <c r="J72" s="86">
        <f t="shared" si="21"/>
        <v>42745775.906547487</v>
      </c>
      <c r="K72" s="82" t="s">
        <v>162</v>
      </c>
      <c r="L72" s="39">
        <f t="shared" si="17"/>
        <v>76.8</v>
      </c>
      <c r="M72" s="77">
        <f t="shared" si="18"/>
        <v>-1.5384615399999999E-2</v>
      </c>
      <c r="N72" s="86">
        <f t="shared" si="22"/>
        <v>287425657.78509867</v>
      </c>
      <c r="O72" s="82" t="s">
        <v>194</v>
      </c>
      <c r="P72" s="39">
        <f t="shared" si="19"/>
        <v>117</v>
      </c>
      <c r="Q72" s="77">
        <f t="shared" si="20"/>
        <v>-1.6806722699999999E-2</v>
      </c>
      <c r="R72" s="86">
        <f t="shared" si="23"/>
        <v>125787600.72812176</v>
      </c>
    </row>
    <row r="73" spans="1:18">
      <c r="A73" s="40" t="s">
        <v>244</v>
      </c>
      <c r="B73" s="11" t="s">
        <v>245</v>
      </c>
      <c r="C73" s="95">
        <v>1055</v>
      </c>
      <c r="D73" s="92">
        <v>0</v>
      </c>
      <c r="E73" s="93">
        <v>2619740.9171488602</v>
      </c>
      <c r="F73" s="35"/>
      <c r="G73" s="56" t="s">
        <v>51</v>
      </c>
      <c r="H73" s="39">
        <f t="shared" si="15"/>
        <v>307</v>
      </c>
      <c r="I73" s="77">
        <f t="shared" si="24"/>
        <v>-1.91693291E-2</v>
      </c>
      <c r="J73" s="86">
        <f t="shared" si="21"/>
        <v>67726310.044754684</v>
      </c>
      <c r="K73" s="82" t="s">
        <v>210</v>
      </c>
      <c r="L73" s="39">
        <f t="shared" si="17"/>
        <v>8.6199999999999992</v>
      </c>
      <c r="M73" s="77">
        <f t="shared" si="18"/>
        <v>-1.7103762799999998E-2</v>
      </c>
      <c r="N73" s="86">
        <f t="shared" si="22"/>
        <v>387699504.26500404</v>
      </c>
      <c r="O73" s="82" t="s">
        <v>200</v>
      </c>
      <c r="P73" s="39">
        <f t="shared" si="19"/>
        <v>103</v>
      </c>
      <c r="Q73" s="77">
        <f t="shared" si="20"/>
        <v>-1.9047618999999998E-2</v>
      </c>
      <c r="R73" s="86">
        <f t="shared" si="23"/>
        <v>42745775.906547487</v>
      </c>
    </row>
    <row r="74" spans="1:18">
      <c r="A74" s="40" t="s">
        <v>147</v>
      </c>
      <c r="B74" s="11" t="s">
        <v>148</v>
      </c>
      <c r="C74" s="95">
        <v>13.1</v>
      </c>
      <c r="D74" s="92">
        <v>0</v>
      </c>
      <c r="E74" s="93">
        <v>215891926.71807963</v>
      </c>
      <c r="F74" s="35"/>
      <c r="G74" s="56" t="s">
        <v>188</v>
      </c>
      <c r="H74" s="39">
        <f t="shared" si="15"/>
        <v>9.32</v>
      </c>
      <c r="I74" s="77">
        <f t="shared" si="24"/>
        <v>-1.9978969499999999E-2</v>
      </c>
      <c r="J74" s="86">
        <f t="shared" si="21"/>
        <v>535592143.18914217</v>
      </c>
      <c r="K74" s="82" t="s">
        <v>204</v>
      </c>
      <c r="L74" s="39">
        <f t="shared" si="17"/>
        <v>10.4</v>
      </c>
      <c r="M74" s="77">
        <f t="shared" si="18"/>
        <v>-1.8867924500000001E-2</v>
      </c>
      <c r="N74" s="86">
        <f t="shared" si="22"/>
        <v>330988920.23163849</v>
      </c>
      <c r="O74" s="82" t="s">
        <v>51</v>
      </c>
      <c r="P74" s="39">
        <f t="shared" si="19"/>
        <v>307</v>
      </c>
      <c r="Q74" s="77">
        <f t="shared" si="20"/>
        <v>-1.91693291E-2</v>
      </c>
      <c r="R74" s="86">
        <f t="shared" si="23"/>
        <v>67726310.044754684</v>
      </c>
    </row>
    <row r="75" spans="1:18" ht="17.25" thickBot="1">
      <c r="A75" s="40" t="s">
        <v>163</v>
      </c>
      <c r="B75" s="11" t="s">
        <v>164</v>
      </c>
      <c r="C75" s="95">
        <v>217</v>
      </c>
      <c r="D75" s="92">
        <v>0</v>
      </c>
      <c r="E75" s="93">
        <v>8231920.1366590196</v>
      </c>
      <c r="F75" s="35"/>
      <c r="G75" s="57" t="s">
        <v>214</v>
      </c>
      <c r="H75" s="37">
        <f t="shared" si="15"/>
        <v>235</v>
      </c>
      <c r="I75" s="79">
        <f t="shared" si="24"/>
        <v>-2.89256198E-2</v>
      </c>
      <c r="J75" s="87">
        <f t="shared" si="21"/>
        <v>33261012.69766688</v>
      </c>
      <c r="K75" s="84" t="s">
        <v>188</v>
      </c>
      <c r="L75" s="37">
        <f t="shared" si="17"/>
        <v>9.32</v>
      </c>
      <c r="M75" s="79">
        <f t="shared" si="18"/>
        <v>-1.9978969499999999E-2</v>
      </c>
      <c r="N75" s="87">
        <f t="shared" si="22"/>
        <v>535592143.18914217</v>
      </c>
      <c r="O75" s="84" t="s">
        <v>214</v>
      </c>
      <c r="P75" s="37">
        <f t="shared" si="19"/>
        <v>235</v>
      </c>
      <c r="Q75" s="79">
        <f t="shared" si="20"/>
        <v>-2.89256198E-2</v>
      </c>
      <c r="R75" s="87">
        <f t="shared" si="23"/>
        <v>33261012.69766688</v>
      </c>
    </row>
    <row r="76" spans="1:18">
      <c r="A76" s="40" t="s">
        <v>221</v>
      </c>
      <c r="B76" s="11" t="s">
        <v>222</v>
      </c>
      <c r="C76" s="95">
        <v>101</v>
      </c>
      <c r="D76" s="92">
        <v>0</v>
      </c>
      <c r="E76" s="93">
        <v>50941186.746499673</v>
      </c>
      <c r="F76" s="35"/>
      <c r="G76" s="35"/>
      <c r="H76" s="35"/>
      <c r="I76" s="35"/>
    </row>
    <row r="77" spans="1:18">
      <c r="A77" s="40" t="s">
        <v>266</v>
      </c>
      <c r="B77" s="11" t="s">
        <v>267</v>
      </c>
      <c r="C77" s="95">
        <v>227</v>
      </c>
      <c r="D77" s="92">
        <v>0</v>
      </c>
      <c r="E77" s="93">
        <v>687563547.9619087</v>
      </c>
      <c r="F77" s="35"/>
      <c r="G77" s="35"/>
      <c r="H77" s="35"/>
      <c r="I77" s="35"/>
    </row>
    <row r="78" spans="1:18">
      <c r="A78" s="40" t="s">
        <v>181</v>
      </c>
      <c r="B78" s="11" t="s">
        <v>182</v>
      </c>
      <c r="C78" s="95">
        <v>44120</v>
      </c>
      <c r="D78" s="92">
        <v>-1.13199E-3</v>
      </c>
      <c r="E78" s="93">
        <v>132786.38835091001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5">
        <v>49.1</v>
      </c>
      <c r="D79" s="92">
        <v>-2.0325203E-3</v>
      </c>
      <c r="E79" s="93">
        <v>144573670.31162736</v>
      </c>
      <c r="F79" s="35"/>
      <c r="G79" s="35"/>
      <c r="H79" s="35"/>
      <c r="I79" s="35"/>
    </row>
    <row r="80" spans="1:18">
      <c r="A80" s="40" t="s">
        <v>232</v>
      </c>
      <c r="B80" s="11" t="s">
        <v>233</v>
      </c>
      <c r="C80" s="95">
        <v>352</v>
      </c>
      <c r="D80" s="92">
        <v>-2.8328612E-3</v>
      </c>
      <c r="E80" s="93">
        <v>13053750.64459938</v>
      </c>
      <c r="F80" s="35"/>
      <c r="G80" s="35"/>
      <c r="H80" s="35"/>
      <c r="I80" s="35"/>
    </row>
    <row r="81" spans="1:9">
      <c r="A81" s="40" t="s">
        <v>91</v>
      </c>
      <c r="B81" s="11" t="s">
        <v>92</v>
      </c>
      <c r="C81" s="95">
        <v>47250</v>
      </c>
      <c r="D81" s="92">
        <v>-4.005059E-3</v>
      </c>
      <c r="E81" s="93">
        <v>242592.19136719999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73.5</v>
      </c>
      <c r="D82" s="92">
        <v>-4.0650406999999996E-3</v>
      </c>
      <c r="E82" s="93">
        <v>29692806.722467359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5">
        <v>12.2</v>
      </c>
      <c r="D83" s="92">
        <v>-8.1300812999999996E-3</v>
      </c>
      <c r="E83" s="93">
        <v>221133840.37099952</v>
      </c>
      <c r="F83" s="35"/>
      <c r="G83" s="35"/>
      <c r="H83" s="35"/>
      <c r="I83" s="35"/>
    </row>
    <row r="84" spans="1:9">
      <c r="A84" s="40" t="s">
        <v>236</v>
      </c>
      <c r="B84" s="11" t="s">
        <v>237</v>
      </c>
      <c r="C84" s="95">
        <v>439</v>
      </c>
      <c r="D84" s="92">
        <v>-9.0293453999999995E-3</v>
      </c>
      <c r="E84" s="93">
        <v>11921298.804394631</v>
      </c>
      <c r="F84" s="35"/>
      <c r="G84" s="35"/>
      <c r="H84" s="35"/>
      <c r="I84" s="35"/>
    </row>
    <row r="85" spans="1:9">
      <c r="A85" s="40" t="s">
        <v>109</v>
      </c>
      <c r="B85" s="11" t="s">
        <v>110</v>
      </c>
      <c r="C85" s="95">
        <v>104</v>
      </c>
      <c r="D85" s="92">
        <v>-9.5238094999999991E-3</v>
      </c>
      <c r="E85" s="93">
        <v>36545963.211567923</v>
      </c>
      <c r="F85" s="35"/>
      <c r="G85" s="35"/>
      <c r="H85" s="35"/>
      <c r="I85" s="35"/>
    </row>
    <row r="86" spans="1:9">
      <c r="A86" s="40" t="s">
        <v>227</v>
      </c>
      <c r="B86" s="11" t="s">
        <v>228</v>
      </c>
      <c r="C86" s="95">
        <v>298</v>
      </c>
      <c r="D86" s="92">
        <v>-9.9667773999999997E-3</v>
      </c>
      <c r="E86" s="93">
        <v>23998766.47246477</v>
      </c>
      <c r="F86" s="35"/>
      <c r="G86" s="35"/>
      <c r="H86" s="35"/>
      <c r="I86" s="35"/>
    </row>
    <row r="87" spans="1:9">
      <c r="A87" s="40" t="s">
        <v>240</v>
      </c>
      <c r="B87" s="11" t="s">
        <v>241</v>
      </c>
      <c r="C87" s="95">
        <v>47</v>
      </c>
      <c r="D87" s="92">
        <v>-1.05263158E-2</v>
      </c>
      <c r="E87" s="93">
        <v>49929459.117520861</v>
      </c>
      <c r="F87" s="35"/>
      <c r="G87" s="35"/>
      <c r="H87" s="35"/>
      <c r="I87" s="35"/>
    </row>
    <row r="88" spans="1:9">
      <c r="A88" s="40" t="s">
        <v>71</v>
      </c>
      <c r="B88" s="11" t="s">
        <v>72</v>
      </c>
      <c r="C88" s="95">
        <v>16.899999999999999</v>
      </c>
      <c r="D88" s="92">
        <v>-1.1695906400000001E-2</v>
      </c>
      <c r="E88" s="93">
        <v>169978518.6244899</v>
      </c>
      <c r="F88" s="35"/>
      <c r="G88" s="35"/>
      <c r="H88" s="35"/>
      <c r="I88" s="35"/>
    </row>
    <row r="89" spans="1:9">
      <c r="A89" s="40" t="s">
        <v>215</v>
      </c>
      <c r="B89" s="11" t="s">
        <v>216</v>
      </c>
      <c r="C89" s="95">
        <v>7.23</v>
      </c>
      <c r="D89" s="92">
        <v>-1.2295082000000001E-2</v>
      </c>
      <c r="E89" s="93">
        <v>459624467.96788383</v>
      </c>
      <c r="F89" s="35"/>
      <c r="G89" s="35"/>
      <c r="H89" s="35"/>
      <c r="I89" s="35"/>
    </row>
    <row r="90" spans="1:9">
      <c r="A90" s="40" t="s">
        <v>250</v>
      </c>
      <c r="B90" s="11" t="s">
        <v>251</v>
      </c>
      <c r="C90" s="95">
        <v>48</v>
      </c>
      <c r="D90" s="92">
        <v>-1.2345679E-2</v>
      </c>
      <c r="E90" s="93">
        <v>103947264.65483683</v>
      </c>
      <c r="F90" s="35"/>
      <c r="G90" s="35"/>
      <c r="H90" s="35"/>
      <c r="I90" s="35"/>
    </row>
    <row r="91" spans="1:9">
      <c r="A91" s="40" t="s">
        <v>217</v>
      </c>
      <c r="B91" s="11" t="s">
        <v>218</v>
      </c>
      <c r="C91" s="95">
        <v>94.1</v>
      </c>
      <c r="D91" s="92">
        <v>-1.25918153E-2</v>
      </c>
      <c r="E91" s="93">
        <v>43772405.759719871</v>
      </c>
      <c r="F91" s="35"/>
      <c r="G91" s="35"/>
      <c r="H91" s="35"/>
      <c r="I91" s="35"/>
    </row>
    <row r="92" spans="1:9">
      <c r="A92" s="40" t="s">
        <v>207</v>
      </c>
      <c r="B92" s="11" t="s">
        <v>208</v>
      </c>
      <c r="C92" s="95">
        <v>8.9700000000000006</v>
      </c>
      <c r="D92" s="92">
        <v>-1.32013201E-2</v>
      </c>
      <c r="E92" s="93">
        <v>788185040.77924418</v>
      </c>
      <c r="F92" s="35"/>
      <c r="G92" s="35"/>
      <c r="H92" s="35"/>
      <c r="I92" s="35"/>
    </row>
    <row r="93" spans="1:9">
      <c r="A93" s="40" t="s">
        <v>242</v>
      </c>
      <c r="B93" s="11" t="s">
        <v>243</v>
      </c>
      <c r="C93" s="95">
        <v>362</v>
      </c>
      <c r="D93" s="92">
        <v>-1.3623978199999999E-2</v>
      </c>
      <c r="E93" s="93">
        <v>5673217.5409149798</v>
      </c>
      <c r="F93" s="35"/>
      <c r="G93" s="35"/>
      <c r="H93" s="35"/>
      <c r="I93" s="35"/>
    </row>
    <row r="94" spans="1:9">
      <c r="A94" s="40" t="s">
        <v>149</v>
      </c>
      <c r="B94" s="11" t="s">
        <v>150</v>
      </c>
      <c r="C94" s="95">
        <v>8.34</v>
      </c>
      <c r="D94" s="92">
        <v>-1.4184397200000001E-2</v>
      </c>
      <c r="E94" s="93">
        <v>615057312.19376969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95">
        <v>204</v>
      </c>
      <c r="D95" s="92">
        <v>-1.44927536E-2</v>
      </c>
      <c r="E95" s="93">
        <v>9732790.2623131294</v>
      </c>
      <c r="F95" s="35"/>
      <c r="G95" s="35"/>
      <c r="H95" s="35"/>
      <c r="I95" s="35"/>
    </row>
    <row r="96" spans="1:9">
      <c r="A96" s="40" t="s">
        <v>161</v>
      </c>
      <c r="B96" s="11" t="s">
        <v>162</v>
      </c>
      <c r="C96" s="95">
        <v>76.8</v>
      </c>
      <c r="D96" s="92">
        <v>-1.5384615399999999E-2</v>
      </c>
      <c r="E96" s="93">
        <v>287425657.78509867</v>
      </c>
      <c r="F96" s="35"/>
      <c r="G96" s="35"/>
      <c r="H96" s="35"/>
      <c r="I96" s="35"/>
    </row>
    <row r="97" spans="1:9">
      <c r="A97" s="40" t="s">
        <v>193</v>
      </c>
      <c r="B97" s="11" t="s">
        <v>194</v>
      </c>
      <c r="C97" s="95">
        <v>117</v>
      </c>
      <c r="D97" s="92">
        <v>-1.6806722699999999E-2</v>
      </c>
      <c r="E97" s="93">
        <v>125787600.72812176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8.6199999999999992</v>
      </c>
      <c r="D98" s="92">
        <v>-1.7103762799999998E-2</v>
      </c>
      <c r="E98" s="93">
        <v>387699504.26500404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10.4</v>
      </c>
      <c r="D99" s="92">
        <v>-1.8867924500000001E-2</v>
      </c>
      <c r="E99" s="93">
        <v>330988920.23163849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103</v>
      </c>
      <c r="D100" s="92">
        <v>-1.9047618999999998E-2</v>
      </c>
      <c r="E100" s="93">
        <v>42745775.906547487</v>
      </c>
      <c r="F100" s="35"/>
      <c r="G100" s="35"/>
      <c r="H100" s="35"/>
      <c r="I100" s="35"/>
    </row>
    <row r="101" spans="1:9">
      <c r="A101" s="40" t="s">
        <v>50</v>
      </c>
      <c r="B101" s="11" t="s">
        <v>51</v>
      </c>
      <c r="C101" s="95">
        <v>307</v>
      </c>
      <c r="D101" s="92">
        <v>-1.91693291E-2</v>
      </c>
      <c r="E101" s="93">
        <v>67726310.044754684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9.32</v>
      </c>
      <c r="D102" s="92">
        <v>-1.9978969499999999E-2</v>
      </c>
      <c r="E102" s="93">
        <v>535592143.18914217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235</v>
      </c>
      <c r="D103" s="92">
        <v>-2.89256198E-2</v>
      </c>
      <c r="E103" s="93">
        <v>33261012.69766688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06" t="str">
        <f>TEXT(투자전략!$G$1, "[$-ko-KR]yyyy년 mm월") &amp; " 총결산"</f>
        <v>2021년 07월 총결산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8"/>
    </row>
    <row r="2" spans="1:15" ht="16.5" customHeight="1" thickBot="1">
      <c r="A2" s="303" t="s">
        <v>290</v>
      </c>
      <c r="B2" s="304"/>
      <c r="C2" s="304"/>
      <c r="D2" s="276" t="s">
        <v>286</v>
      </c>
      <c r="E2" s="276"/>
      <c r="F2" s="277"/>
      <c r="G2" s="306" t="s">
        <v>287</v>
      </c>
      <c r="H2" s="307"/>
      <c r="I2" s="308"/>
      <c r="J2" s="275" t="s">
        <v>288</v>
      </c>
      <c r="K2" s="276"/>
      <c r="L2" s="276"/>
      <c r="M2" s="276" t="s">
        <v>289</v>
      </c>
      <c r="N2" s="276"/>
      <c r="O2" s="277"/>
    </row>
    <row r="3" spans="1:15" ht="16.5" customHeight="1">
      <c r="A3" s="333">
        <v>1</v>
      </c>
      <c r="B3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305"/>
      <c r="D3" s="303" t="s">
        <v>291</v>
      </c>
      <c r="E3" s="304"/>
      <c r="F3" s="305"/>
      <c r="G3" s="303" t="s">
        <v>298</v>
      </c>
      <c r="H3" s="304"/>
      <c r="I3" s="305"/>
      <c r="J3" s="303" t="s">
        <v>305</v>
      </c>
      <c r="K3" s="304"/>
      <c r="L3" s="305"/>
      <c r="M3" s="303" t="s">
        <v>312</v>
      </c>
      <c r="N3" s="304"/>
      <c r="O3" s="305"/>
    </row>
    <row r="4" spans="1:15" ht="16.5" customHeight="1" thickBot="1">
      <c r="A4" s="334"/>
      <c r="B4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309,352 KRW (15.47%)</v>
      </c>
      <c r="C4" s="298"/>
      <c r="D4" s="296" t="str">
        <f ca="1" xml:space="preserve"> TEXT($F$92, "#,##0") &amp; " KRW (" &amp; TEXT($E$92, "0.00%)")</f>
        <v>173,996 KRW (8.70%)</v>
      </c>
      <c r="E4" s="297"/>
      <c r="F4" s="298"/>
      <c r="G4" s="296" t="str">
        <f ca="1" xml:space="preserve"> TEXT($I$92, "#,##0") &amp; " KRW (" &amp; TEXT($H$92, "0.00%)")</f>
        <v>174,179 KRW (8.71%)</v>
      </c>
      <c r="H4" s="297"/>
      <c r="I4" s="298"/>
      <c r="J4" s="296" t="str">
        <f ca="1" xml:space="preserve"> TEXT($L$92, "#,##0") &amp; " KRW (" &amp; TEXT($K$92, "0.00%)")</f>
        <v>-49,955 KRW (-2.50%)</v>
      </c>
      <c r="K4" s="297"/>
      <c r="L4" s="298"/>
      <c r="M4" s="296" t="str">
        <f ca="1" xml:space="preserve"> TEXT($O$92, "#,##0") &amp; " KRW (" &amp; TEXT($N$92, "0.00%)")</f>
        <v>105,866 KRW (5.29%)</v>
      </c>
      <c r="N4" s="297"/>
      <c r="O4" s="298"/>
    </row>
    <row r="5" spans="1:15" ht="16.5" customHeight="1">
      <c r="A5" s="333">
        <v>2</v>
      </c>
      <c r="B5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305"/>
      <c r="D5" s="303" t="s">
        <v>292</v>
      </c>
      <c r="E5" s="304"/>
      <c r="F5" s="305"/>
      <c r="G5" s="303" t="s">
        <v>299</v>
      </c>
      <c r="H5" s="304"/>
      <c r="I5" s="305"/>
      <c r="J5" s="303" t="s">
        <v>306</v>
      </c>
      <c r="K5" s="304"/>
      <c r="L5" s="305"/>
      <c r="M5" s="303" t="s">
        <v>313</v>
      </c>
      <c r="N5" s="304"/>
      <c r="O5" s="305"/>
    </row>
    <row r="6" spans="1:15" ht="16.5" customHeight="1" thickBot="1">
      <c r="A6" s="334"/>
      <c r="B6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204,325 KRW (10.22%)</v>
      </c>
      <c r="C6" s="298"/>
      <c r="D6" s="296" t="str">
        <f ca="1" xml:space="preserve"> TEXT($F$130, "#,##0") &amp; " KRW (" &amp; TEXT($E$130, "0.00%)")</f>
        <v>204,325 KRW (10.22%)</v>
      </c>
      <c r="E6" s="297"/>
      <c r="F6" s="298"/>
      <c r="G6" s="296" t="str">
        <f ca="1" xml:space="preserve"> TEXT($I$130, "#,##0") &amp; " KRW (" &amp; TEXT($H$130, "0.00%)")</f>
        <v>104,010 KRW (5.20%)</v>
      </c>
      <c r="H6" s="297"/>
      <c r="I6" s="298"/>
      <c r="J6" s="296" t="str">
        <f ca="1" xml:space="preserve"> TEXT($L$130, "#,##0") &amp; " KRW (" &amp; TEXT($K$130, "0.00%)")</f>
        <v>21,450 KRW (1.07%)</v>
      </c>
      <c r="K6" s="297"/>
      <c r="L6" s="298"/>
      <c r="M6" s="296" t="str">
        <f ca="1" xml:space="preserve"> TEXT($O$130, "#,##0") &amp; " KRW (" &amp; TEXT($N$130, "0.00%)")</f>
        <v>131,266 KRW (6.56%)</v>
      </c>
      <c r="N6" s="297"/>
      <c r="O6" s="298"/>
    </row>
    <row r="7" spans="1:15" ht="16.5" customHeight="1">
      <c r="A7" s="333">
        <v>3</v>
      </c>
      <c r="B7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305"/>
      <c r="D7" s="303" t="s">
        <v>293</v>
      </c>
      <c r="E7" s="304"/>
      <c r="F7" s="305"/>
      <c r="G7" s="303" t="s">
        <v>300</v>
      </c>
      <c r="H7" s="304"/>
      <c r="I7" s="305"/>
      <c r="J7" s="303" t="s">
        <v>307</v>
      </c>
      <c r="K7" s="304"/>
      <c r="L7" s="305"/>
      <c r="M7" s="303" t="s">
        <v>314</v>
      </c>
      <c r="N7" s="304"/>
      <c r="O7" s="305"/>
    </row>
    <row r="8" spans="1:15" ht="16.5" customHeight="1" thickBot="1">
      <c r="A8" s="334"/>
      <c r="B8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196,029 KRW (9.80%)</v>
      </c>
      <c r="C8" s="298"/>
      <c r="D8" s="296" t="str">
        <f ca="1" xml:space="preserve"> TEXT($F$206, "#,##0") &amp; " KRW (" &amp; TEXT($E$206, "0.00%)")</f>
        <v>196,029 KRW (9.80%)</v>
      </c>
      <c r="E8" s="297"/>
      <c r="F8" s="298"/>
      <c r="G8" s="296" t="str">
        <f ca="1" xml:space="preserve"> TEXT($I$206, "#,##0") &amp; " KRW (" &amp; TEXT($H$206, "0.00%)")</f>
        <v>151,374 KRW (7.57%)</v>
      </c>
      <c r="H8" s="297"/>
      <c r="I8" s="298"/>
      <c r="J8" s="296" t="str">
        <f ca="1" xml:space="preserve"> TEXT($L$206, "#,##0") &amp; " KRW (" &amp; TEXT($K$206, "0.00%)")</f>
        <v>-34,853 KRW (-1.74%)</v>
      </c>
      <c r="K8" s="297"/>
      <c r="L8" s="298"/>
      <c r="M8" s="296" t="str">
        <f ca="1" xml:space="preserve"> TEXT($O$206, "#,##0") &amp; " KRW (" &amp; TEXT($N$206, "0.00%)")</f>
        <v>126,401 KRW (6.32%)</v>
      </c>
      <c r="N8" s="297"/>
      <c r="O8" s="298"/>
    </row>
    <row r="9" spans="1:15" ht="16.5" customHeight="1">
      <c r="A9" s="333">
        <v>4</v>
      </c>
      <c r="B9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305"/>
      <c r="D9" s="303" t="s">
        <v>294</v>
      </c>
      <c r="E9" s="304"/>
      <c r="F9" s="305"/>
      <c r="G9" s="303" t="s">
        <v>301</v>
      </c>
      <c r="H9" s="304"/>
      <c r="I9" s="305"/>
      <c r="J9" s="303" t="s">
        <v>308</v>
      </c>
      <c r="K9" s="304"/>
      <c r="L9" s="305"/>
      <c r="M9" s="303" t="s">
        <v>315</v>
      </c>
      <c r="N9" s="304"/>
      <c r="O9" s="305"/>
    </row>
    <row r="10" spans="1:15" ht="16.5" customHeight="1" thickBot="1">
      <c r="A10" s="334"/>
      <c r="B10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174,179 KRW (8.71%)</v>
      </c>
      <c r="C10" s="298"/>
      <c r="D10" s="296" t="str">
        <f ca="1" xml:space="preserve"> TEXT($F$244, "#,##0") &amp; " KRW (" &amp; TEXT($E$244, "0.00%)")</f>
        <v>79,266 KRW (3.96%)</v>
      </c>
      <c r="E10" s="297"/>
      <c r="F10" s="298"/>
      <c r="G10" s="296" t="str">
        <f ca="1" xml:space="preserve"> TEXT($I$244, "#,##0") &amp; " KRW (" &amp; TEXT($H$244, "0.00%)")</f>
        <v>17,082 KRW (0.85%)</v>
      </c>
      <c r="H10" s="297"/>
      <c r="I10" s="298"/>
      <c r="J10" s="296" t="str">
        <f ca="1" xml:space="preserve"> TEXT($L$244, "#,##0") &amp; " KRW (" &amp; TEXT($K$244, "0.00%)")</f>
        <v>-161,513 KRW (-8.08%)</v>
      </c>
      <c r="K10" s="297"/>
      <c r="L10" s="298"/>
      <c r="M10" s="296" t="str">
        <f ca="1" xml:space="preserve"> TEXT($O$244, "#,##0") &amp; " KRW (" &amp; TEXT($N$244, "0.00%)")</f>
        <v>4,589 KRW (0.23%)</v>
      </c>
      <c r="N10" s="297"/>
      <c r="O10" s="298"/>
    </row>
    <row r="11" spans="1:15" ht="16.5" customHeight="1">
      <c r="A11" s="333">
        <v>5</v>
      </c>
      <c r="B11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305"/>
      <c r="D11" s="303" t="s">
        <v>295</v>
      </c>
      <c r="E11" s="304"/>
      <c r="F11" s="305"/>
      <c r="G11" s="303" t="s">
        <v>302</v>
      </c>
      <c r="H11" s="304"/>
      <c r="I11" s="305"/>
      <c r="J11" s="303" t="s">
        <v>309</v>
      </c>
      <c r="K11" s="304"/>
      <c r="L11" s="305"/>
      <c r="M11" s="303" t="s">
        <v>316</v>
      </c>
      <c r="N11" s="304"/>
      <c r="O11" s="305"/>
    </row>
    <row r="12" spans="1:15" ht="16.5" customHeight="1" thickBot="1">
      <c r="A12" s="334"/>
      <c r="B12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173,996 KRW (8.70%)</v>
      </c>
      <c r="C12" s="298"/>
      <c r="D12" s="296" t="str">
        <f ca="1" xml:space="preserve"> TEXT($F$168, "#,##0") &amp; " KRW (" &amp; TEXT($E$168, "0.00%)")</f>
        <v>309,352 KRW (15.47%)</v>
      </c>
      <c r="E12" s="297"/>
      <c r="F12" s="298"/>
      <c r="G12" s="296" t="str">
        <f ca="1" xml:space="preserve"> TEXT($I$168, "#,##0") &amp; " KRW (" &amp; TEXT($H$168, "0.00%)")</f>
        <v>89,854 KRW (4.49%)</v>
      </c>
      <c r="H12" s="297"/>
      <c r="I12" s="298"/>
      <c r="J12" s="296" t="str">
        <f ca="1" xml:space="preserve"> TEXT($L$168, "#,##0") &amp; " KRW (" &amp; TEXT($K$168, "0.00%)")</f>
        <v>95,146 KRW (4.76%)</v>
      </c>
      <c r="K12" s="297"/>
      <c r="L12" s="298"/>
      <c r="M12" s="296" t="str">
        <f ca="1" xml:space="preserve"> TEXT($O$168, "#,##0") &amp; " KRW (" &amp; TEXT($N$168, "0.00%)")</f>
        <v>-15,943 KRW (-0.80%)</v>
      </c>
      <c r="N12" s="297"/>
      <c r="O12" s="298"/>
    </row>
    <row r="13" spans="1:15" ht="16.5" customHeight="1">
      <c r="A13" s="333">
        <v>6</v>
      </c>
      <c r="B13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Bottom20</v>
      </c>
      <c r="C13" s="305"/>
      <c r="D13" s="303" t="s">
        <v>296</v>
      </c>
      <c r="E13" s="304"/>
      <c r="F13" s="305"/>
      <c r="G13" s="303" t="s">
        <v>303</v>
      </c>
      <c r="H13" s="304"/>
      <c r="I13" s="305"/>
      <c r="J13" s="303" t="s">
        <v>310</v>
      </c>
      <c r="K13" s="304"/>
      <c r="L13" s="305"/>
      <c r="M13" s="303" t="s">
        <v>317</v>
      </c>
      <c r="N13" s="304"/>
      <c r="O13" s="305"/>
    </row>
    <row r="14" spans="1:15" ht="16.5" customHeight="1" thickBot="1">
      <c r="A14" s="334"/>
      <c r="B14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151,374 KRW (7.57%)</v>
      </c>
      <c r="C14" s="298"/>
      <c r="D14" s="296" t="str">
        <f ca="1" xml:space="preserve"> TEXT($F$282, "#,##0") &amp; " KRW (" &amp; TEXT($E$282, "0.00%)")</f>
        <v>67,744 KRW (3.39%)</v>
      </c>
      <c r="E14" s="297"/>
      <c r="F14" s="298"/>
      <c r="G14" s="296" t="str">
        <f ca="1" xml:space="preserve"> TEXT($I$282, "#,##0") &amp; " KRW (" &amp; TEXT($H$282, "0.00%)")</f>
        <v>-117,146 KRW (-5.86%)</v>
      </c>
      <c r="H14" s="297"/>
      <c r="I14" s="298"/>
      <c r="J14" s="296" t="str">
        <f ca="1" xml:space="preserve"> TEXT($L$282, "#,##0") &amp; " KRW (" &amp; TEXT($K$282, "0.00%)")</f>
        <v>-245,012 KRW (-12.25%)</v>
      </c>
      <c r="K14" s="297"/>
      <c r="L14" s="298"/>
      <c r="M14" s="296" t="str">
        <f ca="1" xml:space="preserve"> TEXT($O$282, "#,##0") &amp; " KRW (" &amp; TEXT($N$282, "0.00%)")</f>
        <v>-60,643 KRW (-3.03%)</v>
      </c>
      <c r="N14" s="297"/>
      <c r="O14" s="298"/>
    </row>
    <row r="15" spans="1:15" ht="16.5" customHeight="1">
      <c r="A15" s="333">
        <v>7</v>
      </c>
      <c r="B15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305"/>
      <c r="D15" s="303" t="s">
        <v>297</v>
      </c>
      <c r="E15" s="304"/>
      <c r="F15" s="305"/>
      <c r="G15" s="303" t="s">
        <v>304</v>
      </c>
      <c r="H15" s="304"/>
      <c r="I15" s="305"/>
      <c r="J15" s="303" t="s">
        <v>311</v>
      </c>
      <c r="K15" s="304"/>
      <c r="L15" s="305"/>
      <c r="M15" s="303" t="s">
        <v>318</v>
      </c>
      <c r="N15" s="304"/>
      <c r="O15" s="305"/>
    </row>
    <row r="16" spans="1:15" ht="16.5" customHeight="1" thickBot="1">
      <c r="A16" s="334"/>
      <c r="B16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131,266 KRW (6.56%)</v>
      </c>
      <c r="C16" s="298"/>
      <c r="D16" s="296" t="str">
        <f ca="1" xml:space="preserve"> TEXT($F$54, "#,##0") &amp; " KRW (" &amp; TEXT($E$54, "0.00%)")</f>
        <v>0 KRW (0.00%)</v>
      </c>
      <c r="E16" s="297"/>
      <c r="F16" s="298"/>
      <c r="G16" s="296" t="str">
        <f ca="1" xml:space="preserve"> TEXT($I$54, "#,##0") &amp; " KRW (" &amp; TEXT($H$54, "0.00%)")</f>
        <v>0 KRW (0.00%)</v>
      </c>
      <c r="H16" s="297"/>
      <c r="I16" s="298"/>
      <c r="J16" s="296" t="str">
        <f ca="1" xml:space="preserve"> TEXT($L$54, "#,##0") &amp; " KRW (" &amp; TEXT($K$54, "0.00%)")</f>
        <v>0 KRW (0.00%)</v>
      </c>
      <c r="K16" s="297"/>
      <c r="L16" s="298"/>
      <c r="M16" s="296" t="str">
        <f ca="1" xml:space="preserve"> TEXT($O$54, "#,##0") &amp; " KRW (" &amp; TEXT($N$54, "0.00%)")</f>
        <v>0 KRW (0.00%)</v>
      </c>
      <c r="N16" s="297"/>
      <c r="O16" s="298"/>
    </row>
    <row r="18" spans="1:15" ht="16.5" customHeight="1" thickBot="1"/>
    <row r="19" spans="1:15" ht="16.5" customHeight="1" thickBot="1">
      <c r="A19" s="275" t="str">
        <f>TEXT(투자전략!$G$1, "[$-ko-KR]yyyy년 mm월 ") &amp; "실거래 월말결산"</f>
        <v>2021년 07월 실거래 월말결산</v>
      </c>
      <c r="B19" s="276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7"/>
    </row>
    <row r="20" spans="1:15" ht="16.5" customHeight="1" thickBot="1">
      <c r="A20" s="319" t="s">
        <v>285</v>
      </c>
      <c r="B20" s="296" t="s">
        <v>283</v>
      </c>
      <c r="C20" s="298"/>
      <c r="D20" s="296" t="s">
        <v>275</v>
      </c>
      <c r="E20" s="297"/>
      <c r="F20" s="298"/>
      <c r="G20" s="296" t="s">
        <v>276</v>
      </c>
      <c r="H20" s="297"/>
      <c r="I20" s="298"/>
      <c r="J20" s="296" t="s">
        <v>277</v>
      </c>
      <c r="K20" s="297"/>
      <c r="L20" s="298"/>
      <c r="M20" s="296" t="s">
        <v>278</v>
      </c>
      <c r="N20" s="297"/>
      <c r="O20" s="298"/>
    </row>
    <row r="21" spans="1:15" ht="16.5" customHeight="1" thickBot="1">
      <c r="A21" s="31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03" t="s">
        <v>284</v>
      </c>
      <c r="B53" s="305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96"/>
      <c r="B54" s="29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75" t="str">
        <f>TEXT(투자전략!$G$1, "[$-ko-KR]yyyy년 mm월 ") &amp; "[엽전코인] 전일대비 상승률 Top20 월말결산"</f>
        <v>2021년 07월 [엽전코인] 전일대비 상승률 Top20 월말결산</v>
      </c>
      <c r="B57" s="276"/>
      <c r="C57" s="276"/>
      <c r="D57" s="276"/>
      <c r="E57" s="276"/>
      <c r="F57" s="276"/>
      <c r="G57" s="276"/>
      <c r="H57" s="276"/>
      <c r="I57" s="276"/>
      <c r="J57" s="276"/>
      <c r="K57" s="276"/>
      <c r="L57" s="276"/>
      <c r="M57" s="276"/>
      <c r="N57" s="276"/>
      <c r="O57" s="277"/>
    </row>
    <row r="58" spans="1:15" ht="16.5" customHeight="1" thickBot="1">
      <c r="A58" s="319" t="s">
        <v>285</v>
      </c>
      <c r="B58" s="296" t="s">
        <v>283</v>
      </c>
      <c r="C58" s="298"/>
      <c r="D58" s="296" t="s">
        <v>275</v>
      </c>
      <c r="E58" s="297"/>
      <c r="F58" s="298"/>
      <c r="G58" s="296" t="s">
        <v>276</v>
      </c>
      <c r="H58" s="297"/>
      <c r="I58" s="298"/>
      <c r="J58" s="296" t="s">
        <v>277</v>
      </c>
      <c r="K58" s="297"/>
      <c r="L58" s="298"/>
      <c r="M58" s="296" t="s">
        <v>278</v>
      </c>
      <c r="N58" s="297"/>
      <c r="O58" s="298"/>
    </row>
    <row r="59" spans="1:15" ht="16.5" customHeight="1" thickBot="1">
      <c r="A59" s="31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2139686.9188128971</v>
      </c>
      <c r="N80" s="77">
        <f t="shared" ca="1" si="24"/>
        <v>6.9843459406448496E-2</v>
      </c>
      <c r="O80" s="137">
        <f t="shared" ca="1" si="25"/>
        <v>139686.918812897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>
        <f t="shared" ca="1" si="13"/>
        <v>2000000</v>
      </c>
      <c r="D81" s="142">
        <f t="shared" ca="1" si="14"/>
        <v>2048397.6886842013</v>
      </c>
      <c r="E81" s="76">
        <f t="shared" ca="1" si="15"/>
        <v>2.4198844342100692E-2</v>
      </c>
      <c r="F81" s="141">
        <f t="shared" ca="1" si="16"/>
        <v>48397.688684201392</v>
      </c>
      <c r="G81" s="142">
        <f t="shared" ca="1" si="17"/>
        <v>2039959.2992731277</v>
      </c>
      <c r="H81" s="76">
        <f t="shared" ca="1" si="18"/>
        <v>1.997964963656387E-2</v>
      </c>
      <c r="I81" s="141">
        <f t="shared" ca="1" si="19"/>
        <v>39959.299273127741</v>
      </c>
      <c r="J81" s="142">
        <f t="shared" ca="1" si="20"/>
        <v>2049497.7587125911</v>
      </c>
      <c r="K81" s="76">
        <f t="shared" ca="1" si="21"/>
        <v>2.4748879356295498E-2</v>
      </c>
      <c r="L81" s="141">
        <f t="shared" ca="1" si="22"/>
        <v>49497.758712591014</v>
      </c>
      <c r="M81" s="142">
        <f t="shared" ca="1" si="23"/>
        <v>2064525.5875071897</v>
      </c>
      <c r="N81" s="76">
        <f t="shared" ca="1" si="24"/>
        <v>3.2262793753594927E-2</v>
      </c>
      <c r="O81" s="141">
        <f t="shared" ca="1" si="25"/>
        <v>64525.587507189863</v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>
        <f t="shared" ca="1" si="13"/>
        <v>2000000</v>
      </c>
      <c r="D82" s="139">
        <f t="shared" ca="1" si="14"/>
        <v>2035785.14714316</v>
      </c>
      <c r="E82" s="77">
        <f t="shared" ca="1" si="15"/>
        <v>1.7892573571580039E-2</v>
      </c>
      <c r="F82" s="137">
        <f t="shared" ca="1" si="16"/>
        <v>35785.147143160088</v>
      </c>
      <c r="G82" s="139">
        <f t="shared" ca="1" si="17"/>
        <v>1982818.0562847431</v>
      </c>
      <c r="H82" s="77">
        <f t="shared" ca="1" si="18"/>
        <v>-8.5909718576284867E-3</v>
      </c>
      <c r="I82" s="137">
        <f t="shared" ca="1" si="19"/>
        <v>-17181.943715256981</v>
      </c>
      <c r="J82" s="139">
        <f t="shared" ca="1" si="20"/>
        <v>2002838.5042190906</v>
      </c>
      <c r="K82" s="77">
        <f t="shared" ca="1" si="21"/>
        <v>1.419252109545227E-3</v>
      </c>
      <c r="L82" s="137">
        <f t="shared" ca="1" si="22"/>
        <v>2838.5042190904519</v>
      </c>
      <c r="M82" s="139">
        <f t="shared" ca="1" si="23"/>
        <v>2008162.8882670733</v>
      </c>
      <c r="N82" s="77">
        <f t="shared" ca="1" si="24"/>
        <v>4.0814441335367052E-3</v>
      </c>
      <c r="O82" s="137">
        <f t="shared" ca="1" si="25"/>
        <v>8162.888267073412</v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>
        <f t="shared" ca="1" si="13"/>
        <v>2000000</v>
      </c>
      <c r="D83" s="139">
        <f t="shared" ca="1" si="14"/>
        <v>2041943.140455368</v>
      </c>
      <c r="E83" s="77">
        <f t="shared" ca="1" si="15"/>
        <v>2.0971570227684099E-2</v>
      </c>
      <c r="F83" s="137">
        <f t="shared" ca="1" si="16"/>
        <v>41943.140455368193</v>
      </c>
      <c r="G83" s="139">
        <f t="shared" ca="1" si="17"/>
        <v>2058556.0024557936</v>
      </c>
      <c r="H83" s="77">
        <f t="shared" ca="1" si="18"/>
        <v>2.9278001227896887E-2</v>
      </c>
      <c r="I83" s="137">
        <f t="shared" ca="1" si="19"/>
        <v>58556.00245579378</v>
      </c>
      <c r="J83" s="139">
        <f t="shared" ca="1" si="20"/>
        <v>2061182.1089984183</v>
      </c>
      <c r="K83" s="77">
        <f t="shared" ca="1" si="21"/>
        <v>3.0591054499209246E-2</v>
      </c>
      <c r="L83" s="137">
        <f t="shared" ca="1" si="22"/>
        <v>61182.108998418509</v>
      </c>
      <c r="M83" s="139">
        <f t="shared" ca="1" si="23"/>
        <v>2000000</v>
      </c>
      <c r="N83" s="77">
        <f t="shared" ca="1" si="24"/>
        <v>0</v>
      </c>
      <c r="O83" s="137">
        <f t="shared" ca="1" si="25"/>
        <v>0</v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03" t="s">
        <v>284</v>
      </c>
      <c r="B91" s="305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96"/>
      <c r="B92" s="298"/>
      <c r="C92" s="136">
        <f ca="1">SUM(C60:C90)</f>
        <v>48000000</v>
      </c>
      <c r="D92" s="140">
        <f ca="1">SUM(D60:D90)</f>
        <v>48173996.352197014</v>
      </c>
      <c r="E92" s="79">
        <f ca="1">IFERROR(F92 / (SUM($C60:$C90) / COUNT($C60:$C90)), 0)</f>
        <v>8.6998176098506672E-2</v>
      </c>
      <c r="F92" s="138">
        <f ca="1">SUM(F60:F90)</f>
        <v>173996.35219701333</v>
      </c>
      <c r="G92" s="140">
        <f ca="1">SUM(G60:G90)</f>
        <v>48174178.690955967</v>
      </c>
      <c r="H92" s="79">
        <f ca="1">IFERROR(I92 / (SUM($C60:$C90) / COUNT($C60:$C90)), 0)</f>
        <v>8.708934547798472E-2</v>
      </c>
      <c r="I92" s="138">
        <f ca="1">SUM(I60:I90)</f>
        <v>174178.69095596945</v>
      </c>
      <c r="J92" s="140">
        <f ca="1">SUM(J60:J90)</f>
        <v>47950045.022822745</v>
      </c>
      <c r="K92" s="79">
        <f ca="1">IFERROR(L92 / (SUM($C60:$C90) / COUNT($C60:$C90)), 0)</f>
        <v>-2.4977488588623985E-2</v>
      </c>
      <c r="L92" s="138">
        <f ca="1">SUM(L60:L90)</f>
        <v>-49954.977177247973</v>
      </c>
      <c r="M92" s="140">
        <f ca="1">SUM(M60:M90)</f>
        <v>48105865.576426566</v>
      </c>
      <c r="N92" s="79">
        <f ca="1">IFERROR(O92 / (SUM($C60:$C90) / COUNT($C60:$C90)), 0)</f>
        <v>5.2932788213279007E-2</v>
      </c>
      <c r="O92" s="138">
        <f ca="1">SUM(O60:O90)</f>
        <v>105865.57642655801</v>
      </c>
    </row>
    <row r="94" spans="1:15" ht="16.5" customHeight="1" thickBot="1"/>
    <row r="95" spans="1:15" ht="16.5" customHeight="1" thickBot="1">
      <c r="A95" s="275" t="str">
        <f>TEXT(투자전략!$G$1, "[$-ko-KR]yyyy년 mm월 ") &amp; "[동전코인] 전일대비 상승률 Top20 월말결산"</f>
        <v>2021년 07월 [동전코인] 전일대비 상승률 Top20 월말결산</v>
      </c>
      <c r="B95" s="276"/>
      <c r="C95" s="276"/>
      <c r="D95" s="276"/>
      <c r="E95" s="276"/>
      <c r="F95" s="276"/>
      <c r="G95" s="276"/>
      <c r="H95" s="276"/>
      <c r="I95" s="276"/>
      <c r="J95" s="276"/>
      <c r="K95" s="276"/>
      <c r="L95" s="276"/>
      <c r="M95" s="276"/>
      <c r="N95" s="276"/>
      <c r="O95" s="277"/>
    </row>
    <row r="96" spans="1:15" ht="16.5" customHeight="1" thickBot="1">
      <c r="A96" s="319" t="s">
        <v>285</v>
      </c>
      <c r="B96" s="296" t="s">
        <v>283</v>
      </c>
      <c r="C96" s="298"/>
      <c r="D96" s="296" t="s">
        <v>275</v>
      </c>
      <c r="E96" s="297"/>
      <c r="F96" s="298"/>
      <c r="G96" s="296" t="s">
        <v>276</v>
      </c>
      <c r="H96" s="297"/>
      <c r="I96" s="298"/>
      <c r="J96" s="296" t="s">
        <v>277</v>
      </c>
      <c r="K96" s="297"/>
      <c r="L96" s="298"/>
      <c r="M96" s="296" t="s">
        <v>278</v>
      </c>
      <c r="N96" s="297"/>
      <c r="O96" s="298"/>
    </row>
    <row r="97" spans="1:15" ht="16.5" customHeight="1" thickBot="1">
      <c r="A97" s="31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2155612.3777164333</v>
      </c>
      <c r="N118" s="77">
        <f t="shared" ca="1" si="37"/>
        <v>7.7806188858216566E-2</v>
      </c>
      <c r="O118" s="137">
        <f t="shared" ca="1" si="38"/>
        <v>155612.37771643308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>
        <f t="shared" ca="1" si="26"/>
        <v>2000000</v>
      </c>
      <c r="D119" s="142">
        <f t="shared" ca="1" si="27"/>
        <v>2051357.1030884022</v>
      </c>
      <c r="E119" s="76">
        <f t="shared" ca="1" si="28"/>
        <v>2.5678551544200956E-2</v>
      </c>
      <c r="F119" s="141">
        <f t="shared" ca="1" si="29"/>
        <v>51357.103088401913</v>
      </c>
      <c r="G119" s="142">
        <f t="shared" ca="1" si="30"/>
        <v>2026637.786976869</v>
      </c>
      <c r="H119" s="76">
        <f t="shared" ca="1" si="31"/>
        <v>1.3318893488434482E-2</v>
      </c>
      <c r="I119" s="141">
        <f t="shared" ca="1" si="32"/>
        <v>26637.786976868971</v>
      </c>
      <c r="J119" s="142">
        <f t="shared" ca="1" si="33"/>
        <v>2036977.7586567225</v>
      </c>
      <c r="K119" s="76">
        <f t="shared" ca="1" si="34"/>
        <v>1.8488879328361189E-2</v>
      </c>
      <c r="L119" s="141">
        <f t="shared" ca="1" si="35"/>
        <v>36977.758656722384</v>
      </c>
      <c r="M119" s="142">
        <f t="shared" ca="1" si="36"/>
        <v>2056653.9583352855</v>
      </c>
      <c r="N119" s="76">
        <f t="shared" ca="1" si="37"/>
        <v>2.8326979167642714E-2</v>
      </c>
      <c r="O119" s="141">
        <f t="shared" ca="1" si="38"/>
        <v>56653.958335285424</v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>
        <f t="shared" ca="1" si="26"/>
        <v>2000000</v>
      </c>
      <c r="D120" s="139">
        <f t="shared" ca="1" si="27"/>
        <v>2058944.3581348609</v>
      </c>
      <c r="E120" s="77">
        <f t="shared" ca="1" si="28"/>
        <v>2.9472179067430337E-2</v>
      </c>
      <c r="F120" s="137">
        <f t="shared" ca="1" si="29"/>
        <v>58944.358134860682</v>
      </c>
      <c r="G120" s="139">
        <f t="shared" ca="1" si="30"/>
        <v>1996454.1714839402</v>
      </c>
      <c r="H120" s="77">
        <f t="shared" ca="1" si="31"/>
        <v>-1.7729142580299312E-3</v>
      </c>
      <c r="I120" s="137">
        <f t="shared" ca="1" si="32"/>
        <v>-3545.8285160598616</v>
      </c>
      <c r="J120" s="139">
        <f t="shared" ca="1" si="33"/>
        <v>2015036.5247357555</v>
      </c>
      <c r="K120" s="77">
        <f t="shared" ca="1" si="34"/>
        <v>7.51826236787787E-3</v>
      </c>
      <c r="L120" s="137">
        <f t="shared" ca="1" si="35"/>
        <v>15036.524735755744</v>
      </c>
      <c r="M120" s="139">
        <f t="shared" ca="1" si="36"/>
        <v>2029265.7782086087</v>
      </c>
      <c r="N120" s="77">
        <f t="shared" ca="1" si="37"/>
        <v>1.4632889104304384E-2</v>
      </c>
      <c r="O120" s="137">
        <f t="shared" ca="1" si="38"/>
        <v>29265.778208608765</v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>
        <f t="shared" ca="1" si="26"/>
        <v>2000000</v>
      </c>
      <c r="D121" s="139">
        <f t="shared" ca="1" si="27"/>
        <v>2075738.450902489</v>
      </c>
      <c r="E121" s="77">
        <f t="shared" ca="1" si="28"/>
        <v>3.7869225451244555E-2</v>
      </c>
      <c r="F121" s="137">
        <f t="shared" ca="1" si="29"/>
        <v>75738.450902489116</v>
      </c>
      <c r="G121" s="139">
        <f t="shared" ca="1" si="30"/>
        <v>2101071.156911612</v>
      </c>
      <c r="H121" s="77">
        <f t="shared" ca="1" si="31"/>
        <v>5.0535578455806009E-2</v>
      </c>
      <c r="I121" s="137">
        <f t="shared" ca="1" si="32"/>
        <v>101071.15691161199</v>
      </c>
      <c r="J121" s="139">
        <f t="shared" ca="1" si="33"/>
        <v>2097057.2210653194</v>
      </c>
      <c r="K121" s="77">
        <f t="shared" ca="1" si="34"/>
        <v>4.8528610532659763E-2</v>
      </c>
      <c r="L121" s="137">
        <f t="shared" ca="1" si="35"/>
        <v>97057.221065319551</v>
      </c>
      <c r="M121" s="139">
        <f t="shared" ca="1" si="36"/>
        <v>2000000</v>
      </c>
      <c r="N121" s="77">
        <f t="shared" ca="1" si="37"/>
        <v>0</v>
      </c>
      <c r="O121" s="137">
        <f t="shared" ca="1" si="38"/>
        <v>0</v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03" t="s">
        <v>284</v>
      </c>
      <c r="B129" s="305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96"/>
      <c r="B130" s="298"/>
      <c r="C130" s="136">
        <f ca="1">SUM(C98:C128)</f>
        <v>48000000</v>
      </c>
      <c r="D130" s="140">
        <f ca="1">SUM(D98:D128)</f>
        <v>48204325.053472057</v>
      </c>
      <c r="E130" s="79">
        <f ca="1">IFERROR(F130 / (SUM($C98:$C128) / COUNT($C98:$C128)), 0)</f>
        <v>0.10216252673602756</v>
      </c>
      <c r="F130" s="138">
        <f ca="1">SUM(F98:F128)</f>
        <v>204325.05347205512</v>
      </c>
      <c r="G130" s="140">
        <f ca="1">SUM(G98:G128)</f>
        <v>48104010.458303876</v>
      </c>
      <c r="H130" s="79">
        <f ca="1">IFERROR(I130 / (SUM($C98:$C128) / COUNT($C98:$C128)), 0)</f>
        <v>5.2005229151934319E-2</v>
      </c>
      <c r="I130" s="138">
        <f ca="1">SUM(I98:I128)</f>
        <v>104010.45830386864</v>
      </c>
      <c r="J130" s="140">
        <f ca="1">SUM(J98:J128)</f>
        <v>48021449.529450275</v>
      </c>
      <c r="K130" s="79">
        <f ca="1">IFERROR(L130 / (SUM($C98:$C128) / COUNT($C98:$C128)), 0)</f>
        <v>1.0724764725133085E-2</v>
      </c>
      <c r="L130" s="138">
        <f ca="1">SUM(L98:L128)</f>
        <v>21449.529450266171</v>
      </c>
      <c r="M130" s="140">
        <f ca="1">SUM(M98:M128)</f>
        <v>48131266.27717261</v>
      </c>
      <c r="N130" s="79">
        <f ca="1">IFERROR(O130 / (SUM($C98:$C128) / COUNT($C98:$C128)), 0)</f>
        <v>6.5633138586305012E-2</v>
      </c>
      <c r="O130" s="138">
        <f ca="1">SUM(O98:O128)</f>
        <v>131266.27717261002</v>
      </c>
    </row>
    <row r="132" spans="1:15" ht="16.5" customHeight="1" thickBot="1"/>
    <row r="133" spans="1:15" ht="16.5" customHeight="1" thickBot="1">
      <c r="A133" s="275" t="str">
        <f>TEXT(투자전략!$G$1, "[$-ko-KR]yyyy년 mm월 ") &amp; "전일대비 상승률 Top20 월말결산"</f>
        <v>2021년 07월 전일대비 상승률 Top20 월말결산</v>
      </c>
      <c r="B133" s="276"/>
      <c r="C133" s="276"/>
      <c r="D133" s="276"/>
      <c r="E133" s="276"/>
      <c r="F133" s="276"/>
      <c r="G133" s="276"/>
      <c r="H133" s="276"/>
      <c r="I133" s="276"/>
      <c r="J133" s="276"/>
      <c r="K133" s="276"/>
      <c r="L133" s="276"/>
      <c r="M133" s="276"/>
      <c r="N133" s="276"/>
      <c r="O133" s="277"/>
    </row>
    <row r="134" spans="1:15" ht="16.5" customHeight="1" thickBot="1">
      <c r="A134" s="319" t="s">
        <v>285</v>
      </c>
      <c r="B134" s="296" t="s">
        <v>283</v>
      </c>
      <c r="C134" s="298"/>
      <c r="D134" s="296" t="s">
        <v>275</v>
      </c>
      <c r="E134" s="297"/>
      <c r="F134" s="298"/>
      <c r="G134" s="296" t="s">
        <v>276</v>
      </c>
      <c r="H134" s="297"/>
      <c r="I134" s="298"/>
      <c r="J134" s="296" t="s">
        <v>277</v>
      </c>
      <c r="K134" s="297"/>
      <c r="L134" s="298"/>
      <c r="M134" s="296" t="s">
        <v>278</v>
      </c>
      <c r="N134" s="297"/>
      <c r="O134" s="298"/>
    </row>
    <row r="135" spans="1:15" ht="16.5" customHeight="1" thickBot="1">
      <c r="A135" s="31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2132219.0589431827</v>
      </c>
      <c r="N156" s="77">
        <f t="shared" ca="1" si="50"/>
        <v>6.6109529471591447E-2</v>
      </c>
      <c r="O156" s="137">
        <f t="shared" ca="1" si="51"/>
        <v>132219.05894318293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>
        <f t="shared" ca="1" si="39"/>
        <v>2000000</v>
      </c>
      <c r="D157" s="142">
        <f t="shared" ca="1" si="40"/>
        <v>2111233.8288134141</v>
      </c>
      <c r="E157" s="76">
        <f t="shared" ca="1" si="41"/>
        <v>5.5616914406707144E-2</v>
      </c>
      <c r="F157" s="141">
        <f t="shared" ca="1" si="42"/>
        <v>111233.82881341429</v>
      </c>
      <c r="G157" s="142">
        <f t="shared" ca="1" si="43"/>
        <v>2069327.8753299594</v>
      </c>
      <c r="H157" s="76">
        <f t="shared" ca="1" si="44"/>
        <v>3.4663937664979806E-2</v>
      </c>
      <c r="I157" s="141">
        <f t="shared" ca="1" si="45"/>
        <v>69327.875329959599</v>
      </c>
      <c r="J157" s="142">
        <f t="shared" ca="1" si="46"/>
        <v>2090380.5469667977</v>
      </c>
      <c r="K157" s="76">
        <f t="shared" ca="1" si="47"/>
        <v>4.5190273483398852E-2</v>
      </c>
      <c r="L157" s="141">
        <f t="shared" ca="1" si="48"/>
        <v>90380.546966797716</v>
      </c>
      <c r="M157" s="142">
        <f t="shared" ca="1" si="49"/>
        <v>2109080.3794228639</v>
      </c>
      <c r="N157" s="76">
        <f t="shared" ca="1" si="50"/>
        <v>5.4540189711431875E-2</v>
      </c>
      <c r="O157" s="141">
        <f t="shared" ca="1" si="51"/>
        <v>109080.37942286374</v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>
        <f t="shared" ca="1" si="39"/>
        <v>2000000</v>
      </c>
      <c r="D158" s="139">
        <f t="shared" ca="1" si="40"/>
        <v>2081116.9203453085</v>
      </c>
      <c r="E158" s="77">
        <f t="shared" ca="1" si="41"/>
        <v>4.0558460172654354E-2</v>
      </c>
      <c r="F158" s="137">
        <f t="shared" ca="1" si="42"/>
        <v>81116.920345308725</v>
      </c>
      <c r="G158" s="139">
        <f t="shared" ca="1" si="43"/>
        <v>2021053.9597163205</v>
      </c>
      <c r="H158" s="77">
        <f t="shared" ca="1" si="44"/>
        <v>1.0526979858160269E-2</v>
      </c>
      <c r="I158" s="137">
        <f t="shared" ca="1" si="45"/>
        <v>21053.959716320533</v>
      </c>
      <c r="J158" s="139">
        <f t="shared" ca="1" si="46"/>
        <v>2044589.3214193878</v>
      </c>
      <c r="K158" s="77">
        <f t="shared" ca="1" si="47"/>
        <v>2.2294660709693857E-2</v>
      </c>
      <c r="L158" s="137">
        <f t="shared" ca="1" si="48"/>
        <v>44589.321419387721</v>
      </c>
      <c r="M158" s="139">
        <f t="shared" ca="1" si="49"/>
        <v>2040670.3556735369</v>
      </c>
      <c r="N158" s="77">
        <f t="shared" ca="1" si="50"/>
        <v>2.033517783676831E-2</v>
      </c>
      <c r="O158" s="137">
        <f t="shared" ca="1" si="51"/>
        <v>40670.355673536622</v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>
        <f t="shared" ca="1" si="39"/>
        <v>2000000</v>
      </c>
      <c r="D159" s="139">
        <f t="shared" ca="1" si="40"/>
        <v>2166753.264431613</v>
      </c>
      <c r="E159" s="77">
        <f t="shared" ca="1" si="41"/>
        <v>8.3376632215806407E-2</v>
      </c>
      <c r="F159" s="137">
        <f t="shared" ca="1" si="42"/>
        <v>166753.26443161283</v>
      </c>
      <c r="G159" s="139">
        <f t="shared" ca="1" si="43"/>
        <v>2222199.0950423609</v>
      </c>
      <c r="H159" s="77">
        <f t="shared" ca="1" si="44"/>
        <v>0.11109954752118043</v>
      </c>
      <c r="I159" s="137">
        <f t="shared" ca="1" si="45"/>
        <v>222199.0950423608</v>
      </c>
      <c r="J159" s="139">
        <f t="shared" ca="1" si="46"/>
        <v>2207240.6804612153</v>
      </c>
      <c r="K159" s="77">
        <f t="shared" ca="1" si="47"/>
        <v>0.10362034023060776</v>
      </c>
      <c r="L159" s="137">
        <f t="shared" ca="1" si="48"/>
        <v>207240.6804612155</v>
      </c>
      <c r="M159" s="139">
        <f t="shared" ca="1" si="49"/>
        <v>2000000</v>
      </c>
      <c r="N159" s="77">
        <f t="shared" ca="1" si="50"/>
        <v>0</v>
      </c>
      <c r="O159" s="137">
        <f t="shared" ca="1" si="51"/>
        <v>0</v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03" t="s">
        <v>284</v>
      </c>
      <c r="B167" s="305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96"/>
      <c r="B168" s="298"/>
      <c r="C168" s="136">
        <f ca="1">SUM(C136:C166)</f>
        <v>48000000</v>
      </c>
      <c r="D168" s="140">
        <f ca="1">SUM(D136:D166)</f>
        <v>48309351.505210049</v>
      </c>
      <c r="E168" s="79">
        <f ca="1">IFERROR(F168 / (SUM($C136:$C166) / COUNT($C136:$C166)), 0)</f>
        <v>0.15467575260503183</v>
      </c>
      <c r="F168" s="138">
        <f ca="1">SUM(F136:F166)</f>
        <v>309351.50521006365</v>
      </c>
      <c r="G168" s="140">
        <f ca="1">SUM(G136:G166)</f>
        <v>48089853.5272379</v>
      </c>
      <c r="H168" s="79">
        <f ca="1">IFERROR(I168 / (SUM($C136:$C166) / COUNT($C136:$C166)), 0)</f>
        <v>4.4926763618946833E-2</v>
      </c>
      <c r="I168" s="138">
        <f ca="1">SUM(I136:I166)</f>
        <v>89853.527237893664</v>
      </c>
      <c r="J168" s="140">
        <f ca="1">SUM(J136:J166)</f>
        <v>48095146.388689823</v>
      </c>
      <c r="K168" s="79">
        <f ca="1">IFERROR(L168 / (SUM($C136:$C166) / COUNT($C136:$C166)), 0)</f>
        <v>4.7573194344909225E-2</v>
      </c>
      <c r="L168" s="138">
        <f ca="1">SUM(L136:L166)</f>
        <v>95146.388689818457</v>
      </c>
      <c r="M168" s="140">
        <f ca="1">SUM(M136:M166)</f>
        <v>47984057.00360065</v>
      </c>
      <c r="N168" s="79">
        <f ca="1">IFERROR(O168 / (SUM($C136:$C166) / COUNT($C136:$C166)), 0)</f>
        <v>-7.9714981996789024E-3</v>
      </c>
      <c r="O168" s="138">
        <f ca="1">SUM(O136:O166)</f>
        <v>-15942.996399357806</v>
      </c>
    </row>
    <row r="170" spans="1:15" ht="16.5" customHeight="1" thickBot="1"/>
    <row r="171" spans="1:15" ht="16.5" customHeight="1" thickBot="1">
      <c r="A171" s="275" t="str">
        <f>TEXT(투자전략!$G$1, "[$-ko-KR]yyyy년 mm월 ") &amp; "[엽전코인] 전일대비 상승률 Bottom20 월말결산"</f>
        <v>2021년 07월 [엽전코인] 전일대비 상승률 Bottom20 월말결산</v>
      </c>
      <c r="B171" s="276"/>
      <c r="C171" s="276"/>
      <c r="D171" s="276"/>
      <c r="E171" s="276"/>
      <c r="F171" s="276"/>
      <c r="G171" s="276"/>
      <c r="H171" s="276"/>
      <c r="I171" s="276"/>
      <c r="J171" s="276"/>
      <c r="K171" s="276"/>
      <c r="L171" s="276"/>
      <c r="M171" s="276"/>
      <c r="N171" s="276"/>
      <c r="O171" s="277"/>
    </row>
    <row r="172" spans="1:15" ht="16.5" customHeight="1" thickBot="1">
      <c r="A172" s="319" t="s">
        <v>285</v>
      </c>
      <c r="B172" s="296" t="s">
        <v>283</v>
      </c>
      <c r="C172" s="298"/>
      <c r="D172" s="296" t="s">
        <v>275</v>
      </c>
      <c r="E172" s="297"/>
      <c r="F172" s="298"/>
      <c r="G172" s="296" t="s">
        <v>276</v>
      </c>
      <c r="H172" s="297"/>
      <c r="I172" s="298"/>
      <c r="J172" s="296" t="s">
        <v>277</v>
      </c>
      <c r="K172" s="297"/>
      <c r="L172" s="298"/>
      <c r="M172" s="296" t="s">
        <v>278</v>
      </c>
      <c r="N172" s="297"/>
      <c r="O172" s="298"/>
    </row>
    <row r="173" spans="1:15" ht="16.5" customHeight="1" thickBot="1">
      <c r="A173" s="31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2139727.6018819734</v>
      </c>
      <c r="N194" s="77">
        <f t="shared" ca="1" si="63"/>
        <v>6.9863800940986542E-2</v>
      </c>
      <c r="O194" s="137">
        <f t="shared" ca="1" si="64"/>
        <v>139727.6018819731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>
        <f t="shared" ca="1" si="52"/>
        <v>2000000</v>
      </c>
      <c r="D195" s="142">
        <f t="shared" ca="1" si="53"/>
        <v>2049770.3501350228</v>
      </c>
      <c r="E195" s="76">
        <f t="shared" ca="1" si="54"/>
        <v>2.4885175067511332E-2</v>
      </c>
      <c r="F195" s="141">
        <f t="shared" ca="1" si="55"/>
        <v>49770.350135022658</v>
      </c>
      <c r="G195" s="142">
        <f t="shared" ca="1" si="56"/>
        <v>2036475.9587100383</v>
      </c>
      <c r="H195" s="76">
        <f t="shared" ca="1" si="57"/>
        <v>1.8237979355019116E-2</v>
      </c>
      <c r="I195" s="141">
        <f t="shared" ca="1" si="58"/>
        <v>36475.958710038234</v>
      </c>
      <c r="J195" s="142">
        <f t="shared" ca="1" si="59"/>
        <v>2049432.398313686</v>
      </c>
      <c r="K195" s="76">
        <f t="shared" ca="1" si="60"/>
        <v>2.4716199156842943E-2</v>
      </c>
      <c r="L195" s="141">
        <f t="shared" ca="1" si="61"/>
        <v>49432.398313685888</v>
      </c>
      <c r="M195" s="142">
        <f t="shared" ca="1" si="62"/>
        <v>2065914.2219210449</v>
      </c>
      <c r="N195" s="76">
        <f t="shared" ca="1" si="63"/>
        <v>3.295711096052252E-2</v>
      </c>
      <c r="O195" s="141">
        <f t="shared" ca="1" si="64"/>
        <v>65914.221921045042</v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>
        <f t="shared" ca="1" si="52"/>
        <v>2000000</v>
      </c>
      <c r="D196" s="139">
        <f t="shared" ca="1" si="53"/>
        <v>2062295.7240776026</v>
      </c>
      <c r="E196" s="77">
        <f t="shared" ca="1" si="54"/>
        <v>3.1147862038801329E-2</v>
      </c>
      <c r="F196" s="137">
        <f t="shared" ca="1" si="55"/>
        <v>62295.724077602659</v>
      </c>
      <c r="G196" s="139">
        <f t="shared" ca="1" si="56"/>
        <v>2013335.3671009697</v>
      </c>
      <c r="H196" s="77">
        <f t="shared" ca="1" si="57"/>
        <v>6.667683550484897E-3</v>
      </c>
      <c r="I196" s="137">
        <f t="shared" ca="1" si="58"/>
        <v>13335.367100969797</v>
      </c>
      <c r="J196" s="139">
        <f t="shared" ca="1" si="59"/>
        <v>2032327.9800681635</v>
      </c>
      <c r="K196" s="77">
        <f t="shared" ca="1" si="60"/>
        <v>1.616399003408165E-2</v>
      </c>
      <c r="L196" s="137">
        <f t="shared" ca="1" si="61"/>
        <v>32327.980068163302</v>
      </c>
      <c r="M196" s="139">
        <f t="shared" ca="1" si="62"/>
        <v>2034343.1808582139</v>
      </c>
      <c r="N196" s="77">
        <f t="shared" ca="1" si="63"/>
        <v>1.7171590429106973E-2</v>
      </c>
      <c r="O196" s="137">
        <f t="shared" ca="1" si="64"/>
        <v>34343.180858213942</v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>
        <f t="shared" ca="1" si="52"/>
        <v>2000000</v>
      </c>
      <c r="D197" s="139">
        <f t="shared" ca="1" si="53"/>
        <v>2040727.2630495664</v>
      </c>
      <c r="E197" s="77">
        <f t="shared" ca="1" si="54"/>
        <v>2.0363631524783266E-2</v>
      </c>
      <c r="F197" s="137">
        <f t="shared" ca="1" si="55"/>
        <v>40727.263049566536</v>
      </c>
      <c r="G197" s="139">
        <f t="shared" ca="1" si="56"/>
        <v>2053682.9889237534</v>
      </c>
      <c r="H197" s="77">
        <f t="shared" ca="1" si="57"/>
        <v>2.6841494461876746E-2</v>
      </c>
      <c r="I197" s="137">
        <f t="shared" ca="1" si="58"/>
        <v>53682.988923753495</v>
      </c>
      <c r="J197" s="139">
        <f t="shared" ca="1" si="59"/>
        <v>2057289.4347368744</v>
      </c>
      <c r="K197" s="77">
        <f t="shared" ca="1" si="60"/>
        <v>2.8644717368437302E-2</v>
      </c>
      <c r="L197" s="137">
        <f t="shared" ca="1" si="61"/>
        <v>57289.434736874617</v>
      </c>
      <c r="M197" s="139">
        <f t="shared" ca="1" si="62"/>
        <v>2000000</v>
      </c>
      <c r="N197" s="77">
        <f t="shared" ca="1" si="63"/>
        <v>0</v>
      </c>
      <c r="O197" s="137">
        <f t="shared" ca="1" si="64"/>
        <v>0</v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03" t="s">
        <v>284</v>
      </c>
      <c r="B205" s="305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96"/>
      <c r="B206" s="298"/>
      <c r="C206" s="136">
        <f ca="1">SUM(C174:C204)</f>
        <v>48000000</v>
      </c>
      <c r="D206" s="140">
        <f ca="1">SUM(D174:D204)</f>
        <v>48196029.16444017</v>
      </c>
      <c r="E206" s="79">
        <f ca="1">IFERROR(F206 / (SUM($C174:$C204) / COUNT($C174:$C204)), 0)</f>
        <v>9.8014582220087618E-2</v>
      </c>
      <c r="F206" s="138">
        <f ca="1">SUM(F174:F204)</f>
        <v>196029.16444017523</v>
      </c>
      <c r="G206" s="140">
        <f ca="1">SUM(G174:G204)</f>
        <v>48151373.868235148</v>
      </c>
      <c r="H206" s="79">
        <f ca="1">IFERROR(I206 / (SUM($C174:$C204) / COUNT($C174:$C204)), 0)</f>
        <v>7.5686934117578583E-2</v>
      </c>
      <c r="I206" s="138">
        <f ca="1">SUM(I174:I204)</f>
        <v>151373.86823515716</v>
      </c>
      <c r="J206" s="140">
        <f ca="1">SUM(J174:J204)</f>
        <v>47965146.643693611</v>
      </c>
      <c r="K206" s="79">
        <f ca="1">IFERROR(L206 / (SUM($C174:$C204) / COUNT($C174:$C204)), 0)</f>
        <v>-1.7426678153197626E-2</v>
      </c>
      <c r="L206" s="138">
        <f ca="1">SUM(L174:L204)</f>
        <v>-34853.356306395253</v>
      </c>
      <c r="M206" s="140">
        <f ca="1">SUM(M174:M204)</f>
        <v>48126400.738196328</v>
      </c>
      <c r="N206" s="79">
        <f ca="1">IFERROR(O206 / (SUM($C174:$C204) / COUNT($C174:$C204)), 0)</f>
        <v>6.320036909816662E-2</v>
      </c>
      <c r="O206" s="138">
        <f ca="1">SUM(O174:O204)</f>
        <v>126400.73819633323</v>
      </c>
    </row>
    <row r="208" spans="1:15" ht="16.5" customHeight="1" thickBot="1"/>
    <row r="209" spans="1:15" ht="16.5" customHeight="1" thickBot="1">
      <c r="A209" s="275" t="str">
        <f>TEXT(투자전략!$G$1, "[$-ko-KR]yyyy년 mm월 ") &amp; "[동전코인] 전일대비 상승률 Bottom20 월말결산"</f>
        <v>2021년 07월 [동전코인] 전일대비 상승률 Bottom20 월말결산</v>
      </c>
      <c r="B209" s="276"/>
      <c r="C209" s="276"/>
      <c r="D209" s="276"/>
      <c r="E209" s="276"/>
      <c r="F209" s="276"/>
      <c r="G209" s="276"/>
      <c r="H209" s="276"/>
      <c r="I209" s="276"/>
      <c r="J209" s="276"/>
      <c r="K209" s="276"/>
      <c r="L209" s="276"/>
      <c r="M209" s="276"/>
      <c r="N209" s="276"/>
      <c r="O209" s="277"/>
    </row>
    <row r="210" spans="1:15" ht="16.5" customHeight="1" thickBot="1">
      <c r="A210" s="319" t="s">
        <v>285</v>
      </c>
      <c r="B210" s="296" t="s">
        <v>283</v>
      </c>
      <c r="C210" s="298"/>
      <c r="D210" s="296" t="s">
        <v>275</v>
      </c>
      <c r="E210" s="297"/>
      <c r="F210" s="298"/>
      <c r="G210" s="296" t="s">
        <v>276</v>
      </c>
      <c r="H210" s="297"/>
      <c r="I210" s="298"/>
      <c r="J210" s="296" t="s">
        <v>277</v>
      </c>
      <c r="K210" s="297"/>
      <c r="L210" s="298"/>
      <c r="M210" s="296" t="s">
        <v>278</v>
      </c>
      <c r="N210" s="297"/>
      <c r="O210" s="298"/>
    </row>
    <row r="211" spans="1:15" ht="16.5" customHeight="1" thickBot="1">
      <c r="A211" s="31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2207509.5202760017</v>
      </c>
      <c r="N232" s="77">
        <f t="shared" ca="1" si="76"/>
        <v>0.103754760138001</v>
      </c>
      <c r="O232" s="137">
        <f t="shared" ca="1" si="77"/>
        <v>207509.52027600197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>
        <f t="shared" ca="1" si="65"/>
        <v>2000000</v>
      </c>
      <c r="D233" s="142">
        <f t="shared" ca="1" si="66"/>
        <v>2044036.9866163461</v>
      </c>
      <c r="E233" s="76">
        <f t="shared" ca="1" si="67"/>
        <v>2.2018493308173175E-2</v>
      </c>
      <c r="F233" s="141">
        <f t="shared" ca="1" si="68"/>
        <v>44036.986616346352</v>
      </c>
      <c r="G233" s="142">
        <f t="shared" ca="1" si="69"/>
        <v>2032885.8981306287</v>
      </c>
      <c r="H233" s="76">
        <f t="shared" ca="1" si="70"/>
        <v>1.644294906531435E-2</v>
      </c>
      <c r="I233" s="141">
        <f t="shared" ca="1" si="71"/>
        <v>32885.898130628695</v>
      </c>
      <c r="J233" s="142">
        <f t="shared" ca="1" si="72"/>
        <v>2045708.3126124749</v>
      </c>
      <c r="K233" s="76">
        <f t="shared" ca="1" si="73"/>
        <v>2.2854156306237359E-2</v>
      </c>
      <c r="L233" s="141">
        <f t="shared" ca="1" si="74"/>
        <v>45708.312612474714</v>
      </c>
      <c r="M233" s="142">
        <f t="shared" ca="1" si="75"/>
        <v>2070586.5407190397</v>
      </c>
      <c r="N233" s="76">
        <f t="shared" ca="1" si="76"/>
        <v>3.5293270359519874E-2</v>
      </c>
      <c r="O233" s="141">
        <f t="shared" ca="1" si="77"/>
        <v>70586.540719039738</v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>
        <f t="shared" ca="1" si="65"/>
        <v>2000000</v>
      </c>
      <c r="D234" s="139">
        <f t="shared" ca="1" si="66"/>
        <v>2050792.6334430033</v>
      </c>
      <c r="E234" s="77">
        <f t="shared" ca="1" si="67"/>
        <v>2.5396316721501739E-2</v>
      </c>
      <c r="F234" s="137">
        <f t="shared" ca="1" si="68"/>
        <v>50792.633443003469</v>
      </c>
      <c r="G234" s="139">
        <f t="shared" ca="1" si="69"/>
        <v>2003837.2664484263</v>
      </c>
      <c r="H234" s="77">
        <f t="shared" ca="1" si="70"/>
        <v>1.9186332242132555E-3</v>
      </c>
      <c r="I234" s="137">
        <f t="shared" ca="1" si="71"/>
        <v>3837.2664484265124</v>
      </c>
      <c r="J234" s="139">
        <f t="shared" ca="1" si="72"/>
        <v>2014097.1091643416</v>
      </c>
      <c r="K234" s="77">
        <f t="shared" ca="1" si="73"/>
        <v>7.0485545821708084E-3</v>
      </c>
      <c r="L234" s="137">
        <f t="shared" ca="1" si="74"/>
        <v>14097.109164341613</v>
      </c>
      <c r="M234" s="139">
        <f t="shared" ca="1" si="75"/>
        <v>2028329.5631567007</v>
      </c>
      <c r="N234" s="77">
        <f t="shared" ca="1" si="76"/>
        <v>1.4164781578350393E-2</v>
      </c>
      <c r="O234" s="137">
        <f t="shared" ca="1" si="77"/>
        <v>28329.563156700784</v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>
        <f t="shared" ca="1" si="65"/>
        <v>2000000</v>
      </c>
      <c r="D235" s="139">
        <f t="shared" ca="1" si="66"/>
        <v>2071362.5636360114</v>
      </c>
      <c r="E235" s="77">
        <f t="shared" ca="1" si="67"/>
        <v>3.5681281818005575E-2</v>
      </c>
      <c r="F235" s="137">
        <f t="shared" ca="1" si="68"/>
        <v>71362.563636011138</v>
      </c>
      <c r="G235" s="139">
        <f t="shared" ca="1" si="69"/>
        <v>2085841.2068662276</v>
      </c>
      <c r="H235" s="77">
        <f t="shared" ca="1" si="70"/>
        <v>4.292060343311381E-2</v>
      </c>
      <c r="I235" s="137">
        <f t="shared" ca="1" si="71"/>
        <v>85841.206866227614</v>
      </c>
      <c r="J235" s="139">
        <f t="shared" ca="1" si="72"/>
        <v>2088403.5706518346</v>
      </c>
      <c r="K235" s="77">
        <f t="shared" ca="1" si="73"/>
        <v>4.4201785325917377E-2</v>
      </c>
      <c r="L235" s="137">
        <f t="shared" ca="1" si="74"/>
        <v>88403.570651834743</v>
      </c>
      <c r="M235" s="139">
        <f t="shared" ca="1" si="75"/>
        <v>2000000</v>
      </c>
      <c r="N235" s="77">
        <f t="shared" ca="1" si="76"/>
        <v>0</v>
      </c>
      <c r="O235" s="137">
        <f t="shared" ca="1" si="77"/>
        <v>0</v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03" t="s">
        <v>284</v>
      </c>
      <c r="B243" s="305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96"/>
      <c r="B244" s="298"/>
      <c r="C244" s="136">
        <f ca="1">SUM(C212:C242)</f>
        <v>48000000</v>
      </c>
      <c r="D244" s="140">
        <f ca="1">SUM(D212:D242)</f>
        <v>48084116.184754781</v>
      </c>
      <c r="E244" s="79">
        <f ca="1">IFERROR(F244 / (SUM($C212:$C242) / COUNT($C212:$C242)), 0)</f>
        <v>3.9633097647233065E-2</v>
      </c>
      <c r="F244" s="138">
        <f ca="1">SUM(F212:F242)</f>
        <v>79266.195294466132</v>
      </c>
      <c r="G244" s="140">
        <f ca="1">SUM(G212:G242)</f>
        <v>48022884.408773653</v>
      </c>
      <c r="H244" s="79">
        <f ca="1">IFERROR(I244 / (SUM($C212:$C242) / COUNT($C212:$C242)), 0)</f>
        <v>8.5408068610698176E-3</v>
      </c>
      <c r="I244" s="138">
        <f ca="1">SUM(I212:I242)</f>
        <v>17081.613722139635</v>
      </c>
      <c r="J244" s="140">
        <f ca="1">SUM(J212:J242)</f>
        <v>47844417.59980236</v>
      </c>
      <c r="K244" s="79">
        <f ca="1">IFERROR(L244 / (SUM($C212:$C242) / COUNT($C212:$C242)), 0)</f>
        <v>-8.0756567807581628E-2</v>
      </c>
      <c r="L244" s="138">
        <f ca="1">SUM(L212:L242)</f>
        <v>-161513.13561516325</v>
      </c>
      <c r="M244" s="140">
        <f ca="1">SUM(M212:M242)</f>
        <v>48011490.143641539</v>
      </c>
      <c r="N244" s="79">
        <f ca="1">IFERROR(O244 / (SUM($C212:$C242) / COUNT($C212:$C242)), 0)</f>
        <v>2.2944153489254551E-3</v>
      </c>
      <c r="O244" s="138">
        <f ca="1">SUM(O212:O242)</f>
        <v>4588.8306978509099</v>
      </c>
    </row>
    <row r="246" spans="1:15" ht="16.5" customHeight="1" thickBot="1"/>
    <row r="247" spans="1:15" ht="16.5" customHeight="1" thickBot="1">
      <c r="A247" s="275" t="str">
        <f>TEXT(투자전략!$G$1, "[$-ko-KR]yyyy년 mm월 ") &amp; "전일대비 상승률 Bottom20 월말결산"</f>
        <v>2021년 07월 전일대비 상승률 Bottom20 월말결산</v>
      </c>
      <c r="B247" s="276"/>
      <c r="C247" s="276"/>
      <c r="D247" s="276"/>
      <c r="E247" s="276"/>
      <c r="F247" s="276"/>
      <c r="G247" s="276"/>
      <c r="H247" s="276"/>
      <c r="I247" s="276"/>
      <c r="J247" s="276"/>
      <c r="K247" s="276"/>
      <c r="L247" s="276"/>
      <c r="M247" s="276"/>
      <c r="N247" s="276"/>
      <c r="O247" s="277"/>
    </row>
    <row r="248" spans="1:15" ht="16.5" customHeight="1" thickBot="1">
      <c r="A248" s="319" t="s">
        <v>285</v>
      </c>
      <c r="B248" s="296" t="s">
        <v>283</v>
      </c>
      <c r="C248" s="298"/>
      <c r="D248" s="296" t="s">
        <v>275</v>
      </c>
      <c r="E248" s="297"/>
      <c r="F248" s="298"/>
      <c r="G248" s="296" t="s">
        <v>276</v>
      </c>
      <c r="H248" s="297"/>
      <c r="I248" s="298"/>
      <c r="J248" s="296" t="s">
        <v>277</v>
      </c>
      <c r="K248" s="297"/>
      <c r="L248" s="298"/>
      <c r="M248" s="296" t="s">
        <v>278</v>
      </c>
      <c r="N248" s="297"/>
      <c r="O248" s="298"/>
    </row>
    <row r="249" spans="1:15" ht="16.5" customHeight="1" thickBot="1">
      <c r="A249" s="31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2202502.5193690071</v>
      </c>
      <c r="N270" s="77">
        <f t="shared" ca="1" si="89"/>
        <v>0.10125125968450352</v>
      </c>
      <c r="O270" s="137">
        <f t="shared" ca="1" si="90"/>
        <v>202502.51936900703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>
        <f t="shared" ca="1" si="78"/>
        <v>2000000</v>
      </c>
      <c r="D271" s="142">
        <f t="shared" ca="1" si="79"/>
        <v>2032798.92277628</v>
      </c>
      <c r="E271" s="76">
        <f t="shared" ca="1" si="80"/>
        <v>1.6399461388139993E-2</v>
      </c>
      <c r="F271" s="141">
        <f t="shared" ca="1" si="81"/>
        <v>32798.922776279993</v>
      </c>
      <c r="G271" s="142">
        <f t="shared" ca="1" si="82"/>
        <v>2021732.0265978382</v>
      </c>
      <c r="H271" s="76">
        <f t="shared" ca="1" si="83"/>
        <v>1.086601329891913E-2</v>
      </c>
      <c r="I271" s="141">
        <f t="shared" ca="1" si="84"/>
        <v>21732.026597838256</v>
      </c>
      <c r="J271" s="142">
        <f t="shared" ca="1" si="85"/>
        <v>2034870.8361680682</v>
      </c>
      <c r="K271" s="76">
        <f t="shared" ca="1" si="86"/>
        <v>1.7435418084034211E-2</v>
      </c>
      <c r="L271" s="141">
        <f t="shared" ca="1" si="87"/>
        <v>34870.836168068417</v>
      </c>
      <c r="M271" s="142">
        <f t="shared" ca="1" si="88"/>
        <v>2058234.1306272575</v>
      </c>
      <c r="N271" s="76">
        <f t="shared" ca="1" si="89"/>
        <v>2.911706531362887E-2</v>
      </c>
      <c r="O271" s="141">
        <f t="shared" ca="1" si="90"/>
        <v>58234.130627257757</v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>
        <f t="shared" ca="1" si="78"/>
        <v>2000000</v>
      </c>
      <c r="D272" s="139">
        <f t="shared" ca="1" si="79"/>
        <v>2066047.246985316</v>
      </c>
      <c r="E272" s="77">
        <f t="shared" ca="1" si="80"/>
        <v>3.3023623492657875E-2</v>
      </c>
      <c r="F272" s="137">
        <f t="shared" ca="1" si="81"/>
        <v>66047.246985315753</v>
      </c>
      <c r="G272" s="139">
        <f t="shared" ca="1" si="82"/>
        <v>2018209.017903629</v>
      </c>
      <c r="H272" s="77">
        <f t="shared" ca="1" si="83"/>
        <v>9.1045089518144891E-3</v>
      </c>
      <c r="I272" s="137">
        <f t="shared" ca="1" si="84"/>
        <v>18209.017903628985</v>
      </c>
      <c r="J272" s="139">
        <f t="shared" ca="1" si="85"/>
        <v>2036028.6947839779</v>
      </c>
      <c r="K272" s="77">
        <f t="shared" ca="1" si="86"/>
        <v>1.8014347391988914E-2</v>
      </c>
      <c r="L272" s="137">
        <f t="shared" ca="1" si="87"/>
        <v>36028.694783977822</v>
      </c>
      <c r="M272" s="139">
        <f t="shared" ca="1" si="88"/>
        <v>2045401.4445581858</v>
      </c>
      <c r="N272" s="77">
        <f t="shared" ca="1" si="89"/>
        <v>2.2700722279092964E-2</v>
      </c>
      <c r="O272" s="137">
        <f t="shared" ca="1" si="90"/>
        <v>45401.444558185918</v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>
        <f t="shared" ca="1" si="78"/>
        <v>2000000</v>
      </c>
      <c r="D273" s="139">
        <f t="shared" ca="1" si="79"/>
        <v>2106458.6533898064</v>
      </c>
      <c r="E273" s="77">
        <f t="shared" ca="1" si="80"/>
        <v>5.3229326694903198E-2</v>
      </c>
      <c r="F273" s="137">
        <f t="shared" ca="1" si="81"/>
        <v>106458.65338980639</v>
      </c>
      <c r="G273" s="139">
        <f t="shared" ca="1" si="82"/>
        <v>2119240.9493126622</v>
      </c>
      <c r="H273" s="77">
        <f t="shared" ca="1" si="83"/>
        <v>5.9620474656331156E-2</v>
      </c>
      <c r="I273" s="137">
        <f t="shared" ca="1" si="84"/>
        <v>119240.9493126623</v>
      </c>
      <c r="J273" s="139">
        <f t="shared" ca="1" si="85"/>
        <v>2127329.204516205</v>
      </c>
      <c r="K273" s="77">
        <f t="shared" ca="1" si="86"/>
        <v>6.3664602258102387E-2</v>
      </c>
      <c r="L273" s="137">
        <f t="shared" ca="1" si="87"/>
        <v>127329.20451620477</v>
      </c>
      <c r="M273" s="139">
        <f t="shared" ca="1" si="88"/>
        <v>2000000</v>
      </c>
      <c r="N273" s="77">
        <f t="shared" ca="1" si="89"/>
        <v>0</v>
      </c>
      <c r="O273" s="137">
        <f t="shared" ca="1" si="90"/>
        <v>0</v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03" t="s">
        <v>284</v>
      </c>
      <c r="B281" s="305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96"/>
      <c r="B282" s="298"/>
      <c r="C282" s="136">
        <f ca="1">SUM(C250:C280)</f>
        <v>48000000</v>
      </c>
      <c r="D282" s="140">
        <f ca="1">SUM(D250:D280)</f>
        <v>48074250.889174238</v>
      </c>
      <c r="E282" s="79">
        <f ca="1">IFERROR(F282 / (SUM($C250:$C280) / COUNT($C250:$C280)), 0)</f>
        <v>3.3872227865953057E-2</v>
      </c>
      <c r="F282" s="138">
        <f ca="1">SUM(F250:F280)</f>
        <v>67744.455731906113</v>
      </c>
      <c r="G282" s="140">
        <f ca="1">SUM(G250:G280)</f>
        <v>47890049.257620446</v>
      </c>
      <c r="H282" s="79">
        <f ca="1">IFERROR(I282 / (SUM($C250:$C280) / COUNT($C250:$C280)), 0)</f>
        <v>-5.8572901450264794E-2</v>
      </c>
      <c r="I282" s="138">
        <f ca="1">SUM(I250:I280)</f>
        <v>-117145.80290052958</v>
      </c>
      <c r="J282" s="140">
        <f ca="1">SUM(J250:J280)</f>
        <v>47762303.764873318</v>
      </c>
      <c r="K282" s="79">
        <f ca="1">IFERROR(L282 / (SUM($C250:$C280) / COUNT($C250:$C280)), 0)</f>
        <v>-0.1225062428092575</v>
      </c>
      <c r="L282" s="138">
        <f ca="1">SUM(L250:L280)</f>
        <v>-245012.485618515</v>
      </c>
      <c r="M282" s="140">
        <f ca="1">SUM(M250:M280)</f>
        <v>47947364.013993531</v>
      </c>
      <c r="N282" s="79">
        <f ca="1">IFERROR(O282 / (SUM($C250:$C280) / COUNT($C250:$C280)), 0)</f>
        <v>-3.032131191240444E-2</v>
      </c>
      <c r="O282" s="138">
        <f ca="1">SUM(O250:O280)</f>
        <v>-60642.623824808878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523" priority="323">
      <formula>$E$54 &gt; 0</formula>
    </cfRule>
    <cfRule type="expression" dxfId="4522" priority="324">
      <formula>$E$54 = 0</formula>
    </cfRule>
    <cfRule type="expression" dxfId="4521" priority="325">
      <formula>$E$54 &lt; 0</formula>
    </cfRule>
  </conditionalFormatting>
  <conditionalFormatting sqref="G20:I21 H54:I54">
    <cfRule type="expression" dxfId="4520" priority="320">
      <formula>$H$54 &gt; 0</formula>
    </cfRule>
    <cfRule type="expression" dxfId="4519" priority="321">
      <formula>$H$54 = 0</formula>
    </cfRule>
    <cfRule type="expression" dxfId="4518" priority="322">
      <formula>$H$54 &lt; 0</formula>
    </cfRule>
  </conditionalFormatting>
  <conditionalFormatting sqref="J20:L21 K54:L54">
    <cfRule type="expression" dxfId="4517" priority="317">
      <formula>$K$54 &gt; 0</formula>
    </cfRule>
    <cfRule type="expression" dxfId="4516" priority="318">
      <formula>$K$54 = 0</formula>
    </cfRule>
    <cfRule type="expression" dxfId="4515" priority="319">
      <formula>$K$54 &lt; 0</formula>
    </cfRule>
  </conditionalFormatting>
  <conditionalFormatting sqref="M20:O21 N54:O54">
    <cfRule type="expression" dxfId="4514" priority="314">
      <formula>$N$54 &gt; 0</formula>
    </cfRule>
    <cfRule type="expression" dxfId="4513" priority="315">
      <formula>$N$54 = 0</formula>
    </cfRule>
    <cfRule type="expression" dxfId="4512" priority="316">
      <formula>$N$54 &lt; 0</formula>
    </cfRule>
  </conditionalFormatting>
  <conditionalFormatting sqref="D22:F52">
    <cfRule type="expression" dxfId="4511" priority="299">
      <formula>AND($E22 &gt; 0, ISNUMBER($E22))</formula>
    </cfRule>
    <cfRule type="expression" dxfId="4510" priority="300">
      <formula>AND($E22 = 0, ISNUMBER($E22))</formula>
    </cfRule>
    <cfRule type="expression" dxfId="4509" priority="301">
      <formula>AND($E22 &lt; 0, ISNUMBER($E22))</formula>
    </cfRule>
  </conditionalFormatting>
  <conditionalFormatting sqref="G22:I52">
    <cfRule type="expression" dxfId="4508" priority="296">
      <formula>AND($H22 &gt; 0, ISNUMBER($H22))</formula>
    </cfRule>
    <cfRule type="expression" dxfId="4507" priority="297">
      <formula>AND($H22 = 0, ISNUMBER($H22))</formula>
    </cfRule>
    <cfRule type="expression" dxfId="4506" priority="298">
      <formula>AND($H22 &lt; 0, ISNUMBER($H22))</formula>
    </cfRule>
  </conditionalFormatting>
  <conditionalFormatting sqref="J22:L52">
    <cfRule type="expression" dxfId="4505" priority="293">
      <formula>AND($K22 &gt; 0, ISNUMBER($K22))</formula>
    </cfRule>
    <cfRule type="expression" dxfId="4504" priority="294">
      <formula>AND($K22 = 0, ISNUMBER($K22))</formula>
    </cfRule>
    <cfRule type="expression" dxfId="4503" priority="295">
      <formula>AND($K22 &lt; 0, ISNUMBER($K22))</formula>
    </cfRule>
  </conditionalFormatting>
  <conditionalFormatting sqref="M22:O52">
    <cfRule type="expression" dxfId="4502" priority="290">
      <formula>AND($N22 &gt; 0, ISNUMBER($N22))</formula>
    </cfRule>
    <cfRule type="expression" dxfId="4501" priority="291">
      <formula>AND($N22 = 0, ISNUMBER($N22))</formula>
    </cfRule>
    <cfRule type="expression" dxfId="4500" priority="292">
      <formula>AND($N22 &lt; 0, ISNUMBER($N22))</formula>
    </cfRule>
  </conditionalFormatting>
  <conditionalFormatting sqref="D58:F59 E92:F92">
    <cfRule type="expression" dxfId="4499" priority="287">
      <formula>$E$92 &gt; 0</formula>
    </cfRule>
    <cfRule type="expression" dxfId="4498" priority="288">
      <formula>$E$92 = 0</formula>
    </cfRule>
    <cfRule type="expression" dxfId="4497" priority="289">
      <formula>$E$92 &lt; 0</formula>
    </cfRule>
  </conditionalFormatting>
  <conditionalFormatting sqref="G58:I59 H92:I92">
    <cfRule type="expression" dxfId="4496" priority="284">
      <formula>$H$92 &gt; 0</formula>
    </cfRule>
    <cfRule type="expression" dxfId="4495" priority="285">
      <formula>$H$92 = 0</formula>
    </cfRule>
    <cfRule type="expression" dxfId="4494" priority="286">
      <formula>$H$92 &lt; 0</formula>
    </cfRule>
  </conditionalFormatting>
  <conditionalFormatting sqref="J58:L59 K92:L92">
    <cfRule type="expression" dxfId="4493" priority="281">
      <formula>$K$92 &gt; 0</formula>
    </cfRule>
    <cfRule type="expression" dxfId="4492" priority="282">
      <formula>$K$92 = 0</formula>
    </cfRule>
    <cfRule type="expression" dxfId="4491" priority="283">
      <formula>$K$92 &lt; 0</formula>
    </cfRule>
  </conditionalFormatting>
  <conditionalFormatting sqref="M58:O59 N92:O92">
    <cfRule type="expression" dxfId="4490" priority="278">
      <formula>$N$92 &gt; 0</formula>
    </cfRule>
    <cfRule type="expression" dxfId="4489" priority="279">
      <formula>$N$92 = 0</formula>
    </cfRule>
    <cfRule type="expression" dxfId="4488" priority="280">
      <formula>$N$92 &lt; 0</formula>
    </cfRule>
  </conditionalFormatting>
  <conditionalFormatting sqref="D60:F90">
    <cfRule type="expression" dxfId="4487" priority="275">
      <formula>AND($E60 &gt; 0, ISNUMBER($E60))</formula>
    </cfRule>
    <cfRule type="expression" dxfId="4486" priority="276">
      <formula>AND($E60 = 0, ISNUMBER($E60))</formula>
    </cfRule>
    <cfRule type="expression" dxfId="4485" priority="277">
      <formula>AND($E60 &lt; 0, ISNUMBER($E60))</formula>
    </cfRule>
  </conditionalFormatting>
  <conditionalFormatting sqref="G60:I90">
    <cfRule type="expression" dxfId="4484" priority="272">
      <formula>AND($H60 &gt; 0, ISNUMBER($H60))</formula>
    </cfRule>
    <cfRule type="expression" dxfId="4483" priority="273">
      <formula>AND($H60 = 0, ISNUMBER($H60))</formula>
    </cfRule>
    <cfRule type="expression" dxfId="4482" priority="274">
      <formula>AND($H60 &lt; 0, ISNUMBER($H60))</formula>
    </cfRule>
  </conditionalFormatting>
  <conditionalFormatting sqref="J60:L90">
    <cfRule type="expression" dxfId="4481" priority="269">
      <formula>AND($K60 &gt; 0, ISNUMBER($K60))</formula>
    </cfRule>
    <cfRule type="expression" dxfId="4480" priority="270">
      <formula>AND($K60 = 0, ISNUMBER($K60))</formula>
    </cfRule>
    <cfRule type="expression" dxfId="4479" priority="271">
      <formula>AND($K60 &lt; 0, ISNUMBER($K60))</formula>
    </cfRule>
  </conditionalFormatting>
  <conditionalFormatting sqref="M60:O90">
    <cfRule type="expression" dxfId="4478" priority="266">
      <formula>AND($N60 &gt; 0, ISNUMBER($N60))</formula>
    </cfRule>
    <cfRule type="expression" dxfId="4477" priority="267">
      <formula>AND($N60 = 0, ISNUMBER($N60))</formula>
    </cfRule>
    <cfRule type="expression" dxfId="4476" priority="268">
      <formula>AND($N60 &lt; 0, ISNUMBER($N60))</formula>
    </cfRule>
  </conditionalFormatting>
  <conditionalFormatting sqref="D96:F97 E130:F130">
    <cfRule type="expression" dxfId="4475" priority="263">
      <formula>$E$130 &gt; 0</formula>
    </cfRule>
    <cfRule type="expression" dxfId="4474" priority="264">
      <formula>$E$130 = 0</formula>
    </cfRule>
    <cfRule type="expression" dxfId="4473" priority="265">
      <formula>$E$130 &lt; 0</formula>
    </cfRule>
  </conditionalFormatting>
  <conditionalFormatting sqref="G96:I97 H130:I130">
    <cfRule type="expression" dxfId="4472" priority="260">
      <formula>$H$130 &gt; 0</formula>
    </cfRule>
    <cfRule type="expression" dxfId="4471" priority="261">
      <formula>$H$130 = 0</formula>
    </cfRule>
    <cfRule type="expression" dxfId="4470" priority="262">
      <formula>$H$130 &lt; 0</formula>
    </cfRule>
  </conditionalFormatting>
  <conditionalFormatting sqref="J96:L97 K130:L130">
    <cfRule type="expression" dxfId="4469" priority="257">
      <formula>$K$130 &gt; 0</formula>
    </cfRule>
    <cfRule type="expression" dxfId="4468" priority="258">
      <formula>$K$130 = 0</formula>
    </cfRule>
    <cfRule type="expression" dxfId="4467" priority="259">
      <formula>$K$130 &lt; 0</formula>
    </cfRule>
  </conditionalFormatting>
  <conditionalFormatting sqref="M96:O97 N130:O130">
    <cfRule type="expression" dxfId="4466" priority="254">
      <formula>$N$130 &gt; 0</formula>
    </cfRule>
    <cfRule type="expression" dxfId="4465" priority="255">
      <formula>$N$130 = 0</formula>
    </cfRule>
    <cfRule type="expression" dxfId="4464" priority="256">
      <formula>$N$130 &lt; 0</formula>
    </cfRule>
  </conditionalFormatting>
  <conditionalFormatting sqref="D98:F128">
    <cfRule type="expression" dxfId="4463" priority="251">
      <formula>AND($E98 &gt; 0, ISNUMBER($E98))</formula>
    </cfRule>
    <cfRule type="expression" dxfId="4462" priority="252">
      <formula>AND($E98 = 0, ISNUMBER($E98))</formula>
    </cfRule>
    <cfRule type="expression" dxfId="4461" priority="253">
      <formula>AND($E98 &lt; 0, ISNUMBER($E98))</formula>
    </cfRule>
  </conditionalFormatting>
  <conditionalFormatting sqref="G98:I128">
    <cfRule type="expression" dxfId="4460" priority="248">
      <formula>AND($H98 &gt; 0, ISNUMBER($H98))</formula>
    </cfRule>
    <cfRule type="expression" dxfId="4459" priority="249">
      <formula>AND($H98 = 0, ISNUMBER($H98))</formula>
    </cfRule>
    <cfRule type="expression" dxfId="4458" priority="250">
      <formula>AND($H98 &lt; 0, ISNUMBER($H98))</formula>
    </cfRule>
  </conditionalFormatting>
  <conditionalFormatting sqref="J98:L128">
    <cfRule type="expression" dxfId="4457" priority="245">
      <formula>AND($K98 &gt; 0, ISNUMBER($K98))</formula>
    </cfRule>
    <cfRule type="expression" dxfId="4456" priority="246">
      <formula>AND($K98 = 0, ISNUMBER($K98))</formula>
    </cfRule>
    <cfRule type="expression" dxfId="4455" priority="247">
      <formula>AND($K98 &lt; 0, ISNUMBER($K98))</formula>
    </cfRule>
  </conditionalFormatting>
  <conditionalFormatting sqref="M98:O128">
    <cfRule type="expression" dxfId="4454" priority="242">
      <formula>AND($N98 &gt; 0, ISNUMBER($N98))</formula>
    </cfRule>
    <cfRule type="expression" dxfId="4453" priority="243">
      <formula>AND($N98 = 0, ISNUMBER($N98))</formula>
    </cfRule>
    <cfRule type="expression" dxfId="4452" priority="244">
      <formula>AND($N98 &lt; 0, ISNUMBER($N98))</formula>
    </cfRule>
  </conditionalFormatting>
  <conditionalFormatting sqref="D134:F135 E168:F168">
    <cfRule type="expression" dxfId="4451" priority="239">
      <formula>$E$168 &gt; 0</formula>
    </cfRule>
    <cfRule type="expression" dxfId="4450" priority="240">
      <formula>$E$168 = 0</formula>
    </cfRule>
    <cfRule type="expression" dxfId="4449" priority="241">
      <formula>$E$168 &lt; 0</formula>
    </cfRule>
  </conditionalFormatting>
  <conditionalFormatting sqref="G134:I135 H168:I168">
    <cfRule type="expression" dxfId="4448" priority="236">
      <formula>$H$168 &gt; 0</formula>
    </cfRule>
    <cfRule type="expression" dxfId="4447" priority="237">
      <formula>$H$168 = 0</formula>
    </cfRule>
    <cfRule type="expression" dxfId="4446" priority="238">
      <formula>$H$168 &lt; 0</formula>
    </cfRule>
  </conditionalFormatting>
  <conditionalFormatting sqref="J134:L135 K168:L168">
    <cfRule type="expression" dxfId="4445" priority="233">
      <formula>$K$168 &gt; 0</formula>
    </cfRule>
    <cfRule type="expression" dxfId="4444" priority="234">
      <formula>$K$168 = 0</formula>
    </cfRule>
    <cfRule type="expression" dxfId="4443" priority="235">
      <formula>$K$168 &lt; 0</formula>
    </cfRule>
  </conditionalFormatting>
  <conditionalFormatting sqref="M134:O135 N168:O168">
    <cfRule type="expression" dxfId="4442" priority="230">
      <formula>$N$168 &gt; 0</formula>
    </cfRule>
    <cfRule type="expression" dxfId="4441" priority="231">
      <formula>$N$168 = 0</formula>
    </cfRule>
    <cfRule type="expression" dxfId="4440" priority="232">
      <formula>$N$168 &lt; 0</formula>
    </cfRule>
  </conditionalFormatting>
  <conditionalFormatting sqref="D136:F166">
    <cfRule type="expression" dxfId="4439" priority="227">
      <formula>AND($E136 &gt; 0, ISNUMBER($E136))</formula>
    </cfRule>
    <cfRule type="expression" dxfId="4438" priority="228">
      <formula>AND($E136 = 0, ISNUMBER($E136))</formula>
    </cfRule>
    <cfRule type="expression" dxfId="4437" priority="229">
      <formula>AND($E136 &lt; 0, ISNUMBER($E136))</formula>
    </cfRule>
  </conditionalFormatting>
  <conditionalFormatting sqref="G136:I166">
    <cfRule type="expression" dxfId="4436" priority="224">
      <formula>AND($H136 &gt; 0, ISNUMBER($H136))</formula>
    </cfRule>
    <cfRule type="expression" dxfId="4435" priority="225">
      <formula>AND($H136 = 0, ISNUMBER($H136))</formula>
    </cfRule>
    <cfRule type="expression" dxfId="4434" priority="226">
      <formula>AND($H136 &lt; 0, ISNUMBER($H136))</formula>
    </cfRule>
  </conditionalFormatting>
  <conditionalFormatting sqref="J136:L166">
    <cfRule type="expression" dxfId="4433" priority="221">
      <formula>AND($K136 &gt; 0, ISNUMBER($K136))</formula>
    </cfRule>
    <cfRule type="expression" dxfId="4432" priority="222">
      <formula>AND($K136 = 0, ISNUMBER($K136))</formula>
    </cfRule>
    <cfRule type="expression" dxfId="4431" priority="223">
      <formula>AND($K136 &lt; 0, ISNUMBER($K136))</formula>
    </cfRule>
  </conditionalFormatting>
  <conditionalFormatting sqref="M136:O166">
    <cfRule type="expression" dxfId="4430" priority="218">
      <formula>AND($N136 &gt; 0, ISNUMBER($N136))</formula>
    </cfRule>
    <cfRule type="expression" dxfId="4429" priority="219">
      <formula>AND($N136 = 0, ISNUMBER($N136))</formula>
    </cfRule>
    <cfRule type="expression" dxfId="4428" priority="220">
      <formula>AND($N136 &lt; 0, ISNUMBER($N136))</formula>
    </cfRule>
  </conditionalFormatting>
  <conditionalFormatting sqref="D172:F173 E206:F206">
    <cfRule type="expression" dxfId="4427" priority="215">
      <formula>$E$206 &gt; 0</formula>
    </cfRule>
    <cfRule type="expression" dxfId="4426" priority="216">
      <formula>$E$206 = 0</formula>
    </cfRule>
    <cfRule type="expression" dxfId="4425" priority="217">
      <formula>$E$206 &lt; 0</formula>
    </cfRule>
  </conditionalFormatting>
  <conditionalFormatting sqref="G172:I173 H206:I206">
    <cfRule type="expression" dxfId="4424" priority="212">
      <formula>$H$206 &gt; 0</formula>
    </cfRule>
    <cfRule type="expression" dxfId="4423" priority="213">
      <formula>$H$206 = 0</formula>
    </cfRule>
    <cfRule type="expression" dxfId="4422" priority="214">
      <formula>$H$206 &lt; 0</formula>
    </cfRule>
  </conditionalFormatting>
  <conditionalFormatting sqref="J172:L173 K206:L206">
    <cfRule type="expression" dxfId="4421" priority="209">
      <formula>$K$206 &gt; 0</formula>
    </cfRule>
    <cfRule type="expression" dxfId="4420" priority="210">
      <formula>$K$206 = 0</formula>
    </cfRule>
    <cfRule type="expression" dxfId="4419" priority="211">
      <formula>$K$206 &lt; 0</formula>
    </cfRule>
  </conditionalFormatting>
  <conditionalFormatting sqref="M172:O173 N206:O206">
    <cfRule type="expression" dxfId="4418" priority="206">
      <formula>$N$206 &gt; 0</formula>
    </cfRule>
    <cfRule type="expression" dxfId="4417" priority="207">
      <formula>$N$206 = 0</formula>
    </cfRule>
    <cfRule type="expression" dxfId="4416" priority="208">
      <formula>$N$206 &lt; 0</formula>
    </cfRule>
  </conditionalFormatting>
  <conditionalFormatting sqref="D174:F204">
    <cfRule type="expression" dxfId="4415" priority="203">
      <formula>AND($E174 &gt; 0, ISNUMBER($E174))</formula>
    </cfRule>
    <cfRule type="expression" dxfId="4414" priority="204">
      <formula>AND($E174 = 0, ISNUMBER($E174))</formula>
    </cfRule>
    <cfRule type="expression" dxfId="4413" priority="205">
      <formula>AND($E174 &lt; 0, ISNUMBER($E174))</formula>
    </cfRule>
  </conditionalFormatting>
  <conditionalFormatting sqref="G174:I204">
    <cfRule type="expression" dxfId="4412" priority="200">
      <formula>AND($H174 &gt; 0, ISNUMBER($H174))</formula>
    </cfRule>
    <cfRule type="expression" dxfId="4411" priority="201">
      <formula>AND($H174 = 0, ISNUMBER($H174))</formula>
    </cfRule>
    <cfRule type="expression" dxfId="4410" priority="202">
      <formula>AND($H174 &lt; 0, ISNUMBER($H174))</formula>
    </cfRule>
  </conditionalFormatting>
  <conditionalFormatting sqref="J174:L204">
    <cfRule type="expression" dxfId="4409" priority="197">
      <formula>AND($K174 &gt; 0, ISNUMBER($K174))</formula>
    </cfRule>
    <cfRule type="expression" dxfId="4408" priority="198">
      <formula>AND($K174 = 0, ISNUMBER($K174))</formula>
    </cfRule>
    <cfRule type="expression" dxfId="4407" priority="199">
      <formula>AND($K174 &lt; 0, ISNUMBER($K174))</formula>
    </cfRule>
  </conditionalFormatting>
  <conditionalFormatting sqref="M174:O204">
    <cfRule type="expression" dxfId="4406" priority="194">
      <formula>AND($N174 &gt; 0, ISNUMBER($N174))</formula>
    </cfRule>
    <cfRule type="expression" dxfId="4405" priority="195">
      <formula>AND($N174 = 0, ISNUMBER($N174))</formula>
    </cfRule>
    <cfRule type="expression" dxfId="4404" priority="196">
      <formula>AND($N174 &lt; 0, ISNUMBER($N174))</formula>
    </cfRule>
  </conditionalFormatting>
  <conditionalFormatting sqref="D210:F211 E244:F244">
    <cfRule type="expression" dxfId="4403" priority="191">
      <formula>$E$244 &gt; 0</formula>
    </cfRule>
    <cfRule type="expression" dxfId="4402" priority="192">
      <formula>$E$244 = 0</formula>
    </cfRule>
    <cfRule type="expression" dxfId="4401" priority="193">
      <formula>$E$244 &lt; 0</formula>
    </cfRule>
  </conditionalFormatting>
  <conditionalFormatting sqref="G210:I211 H244:I244">
    <cfRule type="expression" dxfId="4400" priority="188">
      <formula>$H$244 &gt; 0</formula>
    </cfRule>
    <cfRule type="expression" dxfId="4399" priority="189">
      <formula>$H$244 = 0</formula>
    </cfRule>
    <cfRule type="expression" dxfId="4398" priority="190">
      <formula>$H$244 &lt; 0</formula>
    </cfRule>
  </conditionalFormatting>
  <conditionalFormatting sqref="J210:L211 K244:L244">
    <cfRule type="expression" dxfId="4397" priority="185">
      <formula>$K$244 &gt; 0</formula>
    </cfRule>
    <cfRule type="expression" dxfId="4396" priority="186">
      <formula>$K$244 = 0</formula>
    </cfRule>
    <cfRule type="expression" dxfId="4395" priority="187">
      <formula>$K$244 &lt; 0</formula>
    </cfRule>
  </conditionalFormatting>
  <conditionalFormatting sqref="M210:O211 N244:O244">
    <cfRule type="expression" dxfId="4394" priority="182">
      <formula>$N$244 &gt; 0</formula>
    </cfRule>
    <cfRule type="expression" dxfId="4393" priority="183">
      <formula>$N$244 = 0</formula>
    </cfRule>
    <cfRule type="expression" dxfId="4392" priority="184">
      <formula>$N$244 &lt; 0</formula>
    </cfRule>
  </conditionalFormatting>
  <conditionalFormatting sqref="D212:F242">
    <cfRule type="expression" dxfId="4391" priority="179">
      <formula>AND($E212 &gt; 0, ISNUMBER($E212))</formula>
    </cfRule>
    <cfRule type="expression" dxfId="4390" priority="180">
      <formula>AND($E212 = 0, ISNUMBER($E212))</formula>
    </cfRule>
    <cfRule type="expression" dxfId="4389" priority="181">
      <formula>AND($E212 &lt; 0, ISNUMBER($E212))</formula>
    </cfRule>
  </conditionalFormatting>
  <conditionalFormatting sqref="G212:I242">
    <cfRule type="expression" dxfId="4388" priority="176">
      <formula>AND($H212 &gt; 0, ISNUMBER($H212))</formula>
    </cfRule>
    <cfRule type="expression" dxfId="4387" priority="177">
      <formula>AND($H212 = 0, ISNUMBER($H212))</formula>
    </cfRule>
    <cfRule type="expression" dxfId="4386" priority="178">
      <formula>AND($H212 &lt; 0, ISNUMBER($H212))</formula>
    </cfRule>
  </conditionalFormatting>
  <conditionalFormatting sqref="J212:L242">
    <cfRule type="expression" dxfId="4385" priority="173">
      <formula>AND($K212 &gt; 0, ISNUMBER($K212))</formula>
    </cfRule>
    <cfRule type="expression" dxfId="4384" priority="174">
      <formula>AND($K212 = 0, ISNUMBER($K212))</formula>
    </cfRule>
    <cfRule type="expression" dxfId="4383" priority="175">
      <formula>AND($K212 &lt; 0, ISNUMBER($K212))</formula>
    </cfRule>
  </conditionalFormatting>
  <conditionalFormatting sqref="M212:O242">
    <cfRule type="expression" dxfId="4382" priority="170">
      <formula>AND($N212 &gt; 0, ISNUMBER($N212))</formula>
    </cfRule>
    <cfRule type="expression" dxfId="4381" priority="171">
      <formula>AND($N212 = 0, ISNUMBER($N212))</formula>
    </cfRule>
    <cfRule type="expression" dxfId="4380" priority="172">
      <formula>AND($N212 &lt; 0, ISNUMBER($N212))</formula>
    </cfRule>
  </conditionalFormatting>
  <conditionalFormatting sqref="D248:F249 E282:F282">
    <cfRule type="expression" dxfId="4379" priority="167">
      <formula>$E$282 &gt; 0</formula>
    </cfRule>
    <cfRule type="expression" dxfId="4378" priority="168">
      <formula>$E$282 = 0</formula>
    </cfRule>
    <cfRule type="expression" dxfId="4377" priority="169">
      <formula>$E$282 &lt; 0</formula>
    </cfRule>
  </conditionalFormatting>
  <conditionalFormatting sqref="G248:I249 H282:I282">
    <cfRule type="expression" dxfId="4376" priority="164">
      <formula>$H$282 &gt; 0</formula>
    </cfRule>
    <cfRule type="expression" dxfId="4375" priority="165">
      <formula>$H$282 = 0</formula>
    </cfRule>
    <cfRule type="expression" dxfId="4374" priority="166">
      <formula>$H$282 &lt; 0</formula>
    </cfRule>
  </conditionalFormatting>
  <conditionalFormatting sqref="J248:L249 K282:L282">
    <cfRule type="expression" dxfId="4373" priority="161">
      <formula>$K$282 &gt; 0</formula>
    </cfRule>
    <cfRule type="expression" dxfId="4372" priority="162">
      <formula>$K$282 = 0</formula>
    </cfRule>
    <cfRule type="expression" dxfId="4371" priority="163">
      <formula>$K$282 &lt; 0</formula>
    </cfRule>
  </conditionalFormatting>
  <conditionalFormatting sqref="M248:O249 N282:O282">
    <cfRule type="expression" dxfId="4370" priority="158">
      <formula>$N$282 &gt; 0</formula>
    </cfRule>
    <cfRule type="expression" dxfId="4369" priority="159">
      <formula>$N$282 = 0</formula>
    </cfRule>
    <cfRule type="expression" dxfId="4368" priority="160">
      <formula>$N$282 &lt; 0</formula>
    </cfRule>
  </conditionalFormatting>
  <conditionalFormatting sqref="D250:F280">
    <cfRule type="expression" dxfId="4367" priority="155">
      <formula>AND($E250 &gt; 0, ISNUMBER($E250))</formula>
    </cfRule>
    <cfRule type="expression" dxfId="4366" priority="156">
      <formula>AND($E250 = 0, ISNUMBER($E250))</formula>
    </cfRule>
    <cfRule type="expression" dxfId="4365" priority="157">
      <formula>AND($E250 &lt; 0, ISNUMBER($E250))</formula>
    </cfRule>
  </conditionalFormatting>
  <conditionalFormatting sqref="G250:I280">
    <cfRule type="expression" dxfId="4364" priority="152">
      <formula>AND($H250 &gt; 0, ISNUMBER($H250))</formula>
    </cfRule>
    <cfRule type="expression" dxfId="4363" priority="153">
      <formula>AND($H250 = 0, ISNUMBER($H250))</formula>
    </cfRule>
    <cfRule type="expression" dxfId="4362" priority="154">
      <formula>AND($H250 &lt; 0, ISNUMBER($H250))</formula>
    </cfRule>
  </conditionalFormatting>
  <conditionalFormatting sqref="J250:L280">
    <cfRule type="expression" dxfId="4361" priority="149">
      <formula>AND($K250 &gt; 0, ISNUMBER($K250))</formula>
    </cfRule>
    <cfRule type="expression" dxfId="4360" priority="150">
      <formula>AND($K250 = 0, ISNUMBER($K250))</formula>
    </cfRule>
    <cfRule type="expression" dxfId="4359" priority="151">
      <formula>AND($K250 &lt; 0, ISNUMBER($K250))</formula>
    </cfRule>
  </conditionalFormatting>
  <conditionalFormatting sqref="M250:O280">
    <cfRule type="expression" dxfId="4358" priority="146">
      <formula>AND($N250 &gt; 0, ISNUMBER($N250))</formula>
    </cfRule>
    <cfRule type="expression" dxfId="4357" priority="147">
      <formula>AND($N250 = 0, ISNUMBER($N250))</formula>
    </cfRule>
    <cfRule type="expression" dxfId="4356" priority="148">
      <formula>AND($N250 &lt; 0, ISNUMBER($N250))</formula>
    </cfRule>
  </conditionalFormatting>
  <conditionalFormatting sqref="D5:F6">
    <cfRule type="expression" dxfId="4355" priority="143">
      <formula>$F$130 &gt; 0</formula>
    </cfRule>
    <cfRule type="expression" dxfId="4354" priority="144">
      <formula>$F$130 = 0</formula>
    </cfRule>
    <cfRule type="expression" dxfId="4353" priority="145">
      <formula>$F$130 &lt; 0</formula>
    </cfRule>
  </conditionalFormatting>
  <conditionalFormatting sqref="D7:F8">
    <cfRule type="expression" dxfId="4352" priority="140">
      <formula>$F$206 &gt; 0</formula>
    </cfRule>
    <cfRule type="expression" dxfId="4351" priority="141">
      <formula>$F$206 = 0</formula>
    </cfRule>
    <cfRule type="expression" dxfId="4350" priority="142">
      <formula>$F$206 &lt; 0</formula>
    </cfRule>
  </conditionalFormatting>
  <conditionalFormatting sqref="D9:F10">
    <cfRule type="expression" dxfId="4349" priority="137">
      <formula>$F$244 &gt; 0</formula>
    </cfRule>
    <cfRule type="expression" dxfId="4348" priority="138">
      <formula>$F$244 = 0</formula>
    </cfRule>
    <cfRule type="expression" dxfId="4347" priority="139">
      <formula>$F$244 &lt; 0</formula>
    </cfRule>
  </conditionalFormatting>
  <conditionalFormatting sqref="D11:F12">
    <cfRule type="expression" dxfId="4346" priority="134">
      <formula>$F$168 &gt; 0</formula>
    </cfRule>
    <cfRule type="expression" dxfId="4345" priority="135">
      <formula>$F$168 = 0</formula>
    </cfRule>
    <cfRule type="expression" dxfId="4344" priority="136">
      <formula>$F$168 &lt; 0</formula>
    </cfRule>
  </conditionalFormatting>
  <conditionalFormatting sqref="D13:F14">
    <cfRule type="expression" dxfId="4343" priority="92">
      <formula>$F$282 &gt; 0</formula>
    </cfRule>
    <cfRule type="expression" dxfId="4342" priority="93">
      <formula>$F$282 = 0</formula>
    </cfRule>
    <cfRule type="expression" dxfId="4341" priority="94">
      <formula>$F$282 &lt; 0</formula>
    </cfRule>
  </conditionalFormatting>
  <conditionalFormatting sqref="D15:F16">
    <cfRule type="expression" dxfId="4340" priority="77">
      <formula>$F$54 &gt; 0</formula>
    </cfRule>
    <cfRule type="expression" dxfId="4339" priority="78">
      <formula>$F$54 = 0</formula>
    </cfRule>
    <cfRule type="expression" dxfId="4338" priority="79">
      <formula>$F$54 &lt; 0</formula>
    </cfRule>
  </conditionalFormatting>
  <conditionalFormatting sqref="G5:I6">
    <cfRule type="expression" dxfId="4337" priority="65">
      <formula>$I$130 &gt; 0</formula>
    </cfRule>
    <cfRule type="expression" dxfId="4336" priority="66">
      <formula>$I$130 = 0</formula>
    </cfRule>
    <cfRule type="expression" dxfId="4335" priority="67">
      <formula>$I$130 &lt; 0</formula>
    </cfRule>
  </conditionalFormatting>
  <conditionalFormatting sqref="G7:I8">
    <cfRule type="expression" dxfId="4334" priority="62">
      <formula>$I$206 &gt; 0</formula>
    </cfRule>
    <cfRule type="expression" dxfId="4333" priority="63">
      <formula>$I$206 = 0</formula>
    </cfRule>
    <cfRule type="expression" dxfId="4332" priority="64">
      <formula>$I$206 &lt; 0</formula>
    </cfRule>
  </conditionalFormatting>
  <conditionalFormatting sqref="G9:I10">
    <cfRule type="expression" dxfId="4331" priority="59">
      <formula>$I$244 &gt; 0</formula>
    </cfRule>
    <cfRule type="expression" dxfId="4330" priority="60">
      <formula>$I$244 = 0</formula>
    </cfRule>
    <cfRule type="expression" dxfId="4329" priority="61">
      <formula>$I$244 &lt; 0</formula>
    </cfRule>
  </conditionalFormatting>
  <conditionalFormatting sqref="G11:I12">
    <cfRule type="expression" dxfId="4328" priority="56">
      <formula>$I$168 &gt; 0</formula>
    </cfRule>
    <cfRule type="expression" dxfId="4327" priority="57">
      <formula>$I$168 = 0</formula>
    </cfRule>
    <cfRule type="expression" dxfId="4326" priority="58">
      <formula>$I$168 &lt; 0</formula>
    </cfRule>
  </conditionalFormatting>
  <conditionalFormatting sqref="G13:I14">
    <cfRule type="expression" dxfId="4325" priority="53">
      <formula>$I$282 &gt; 0</formula>
    </cfRule>
    <cfRule type="expression" dxfId="4324" priority="54">
      <formula>$I$282 = 0</formula>
    </cfRule>
    <cfRule type="expression" dxfId="4323" priority="55">
      <formula>$I$282 &lt; 0</formula>
    </cfRule>
  </conditionalFormatting>
  <conditionalFormatting sqref="G15:I16">
    <cfRule type="expression" dxfId="4322" priority="50">
      <formula>$I$54 &gt; 0</formula>
    </cfRule>
    <cfRule type="expression" dxfId="4321" priority="51">
      <formula>$I$54 = 0</formula>
    </cfRule>
    <cfRule type="expression" dxfId="4320" priority="52">
      <formula>$I$54 &lt; 0</formula>
    </cfRule>
  </conditionalFormatting>
  <conditionalFormatting sqref="J5:L6">
    <cfRule type="expression" dxfId="4319" priority="47">
      <formula>$L$130 &gt; 0</formula>
    </cfRule>
    <cfRule type="expression" dxfId="4318" priority="48">
      <formula>$L$130 = 0</formula>
    </cfRule>
    <cfRule type="expression" dxfId="4317" priority="49">
      <formula>$L$130 &lt; 0</formula>
    </cfRule>
  </conditionalFormatting>
  <conditionalFormatting sqref="J7:L8">
    <cfRule type="expression" dxfId="4316" priority="44">
      <formula>$L$206 &gt; 0</formula>
    </cfRule>
    <cfRule type="expression" dxfId="4315" priority="45">
      <formula>$L$206 = 0</formula>
    </cfRule>
    <cfRule type="expression" dxfId="4314" priority="46">
      <formula>$L$206 &lt; 0</formula>
    </cfRule>
  </conditionalFormatting>
  <conditionalFormatting sqref="J9:L10">
    <cfRule type="expression" dxfId="4313" priority="41">
      <formula>$L$244 &gt; 0</formula>
    </cfRule>
    <cfRule type="expression" dxfId="4312" priority="42">
      <formula>$L$244 = 0</formula>
    </cfRule>
    <cfRule type="expression" dxfId="4311" priority="43">
      <formula>$L$244 &lt; 0</formula>
    </cfRule>
  </conditionalFormatting>
  <conditionalFormatting sqref="J11:L12">
    <cfRule type="expression" dxfId="4310" priority="38">
      <formula>$L$168 &gt; 0</formula>
    </cfRule>
    <cfRule type="expression" dxfId="4309" priority="39">
      <formula>$L$168 = 0</formula>
    </cfRule>
    <cfRule type="expression" dxfId="4308" priority="40">
      <formula>$L$168 &lt; 0</formula>
    </cfRule>
  </conditionalFormatting>
  <conditionalFormatting sqref="J13:L14">
    <cfRule type="expression" dxfId="4307" priority="35">
      <formula>$L$282 &gt; 0</formula>
    </cfRule>
    <cfRule type="expression" dxfId="4306" priority="36">
      <formula>$L$282 = 0</formula>
    </cfRule>
    <cfRule type="expression" dxfId="4305" priority="37">
      <formula>$L$282 &lt; 0</formula>
    </cfRule>
  </conditionalFormatting>
  <conditionalFormatting sqref="J15:L16">
    <cfRule type="expression" dxfId="4304" priority="32">
      <formula>$L$54 &gt; 0</formula>
    </cfRule>
    <cfRule type="expression" dxfId="4303" priority="33">
      <formula>$L$54 = 0</formula>
    </cfRule>
    <cfRule type="expression" dxfId="4302" priority="34">
      <formula>$L$54 &lt; 0</formula>
    </cfRule>
  </conditionalFormatting>
  <conditionalFormatting sqref="M5:O6">
    <cfRule type="expression" dxfId="4301" priority="29">
      <formula>$O$130 &gt; 0</formula>
    </cfRule>
    <cfRule type="expression" dxfId="4300" priority="30">
      <formula>$O$130 = 0</formula>
    </cfRule>
    <cfRule type="expression" dxfId="4299" priority="31">
      <formula>$O$130 &lt; 0</formula>
    </cfRule>
  </conditionalFormatting>
  <conditionalFormatting sqref="M7:O8">
    <cfRule type="expression" dxfId="4298" priority="26">
      <formula>$O$206 &gt; 0</formula>
    </cfRule>
    <cfRule type="expression" dxfId="4297" priority="27">
      <formula>$O$206 = 0</formula>
    </cfRule>
    <cfRule type="expression" dxfId="4296" priority="28">
      <formula>$O$206 &lt; 0</formula>
    </cfRule>
  </conditionalFormatting>
  <conditionalFormatting sqref="M9:O10">
    <cfRule type="expression" dxfId="4295" priority="23">
      <formula>$O$244 &gt; 0</formula>
    </cfRule>
    <cfRule type="expression" dxfId="4294" priority="24">
      <formula>$O$244 = 0</formula>
    </cfRule>
    <cfRule type="expression" dxfId="4293" priority="25">
      <formula>$O$244 &lt; 0</formula>
    </cfRule>
  </conditionalFormatting>
  <conditionalFormatting sqref="M11:O12">
    <cfRule type="expression" dxfId="4292" priority="20">
      <formula>$O$168 &gt; 0</formula>
    </cfRule>
    <cfRule type="expression" dxfId="4291" priority="21">
      <formula>$O$168 = 0</formula>
    </cfRule>
    <cfRule type="expression" dxfId="4290" priority="22">
      <formula>$O$168 &lt; 0</formula>
    </cfRule>
  </conditionalFormatting>
  <conditionalFormatting sqref="M13:O14">
    <cfRule type="expression" dxfId="4289" priority="17">
      <formula>$O$282 &gt; 0</formula>
    </cfRule>
    <cfRule type="expression" dxfId="4288" priority="18">
      <formula>$O$282 = 0</formula>
    </cfRule>
    <cfRule type="expression" dxfId="4287" priority="19">
      <formula>$O$282 &lt; 0</formula>
    </cfRule>
  </conditionalFormatting>
  <conditionalFormatting sqref="M15:O16">
    <cfRule type="expression" dxfId="4286" priority="14">
      <formula>$O$54 &gt; 0</formula>
    </cfRule>
    <cfRule type="expression" dxfId="4285" priority="15">
      <formula>$O$54 = 0</formula>
    </cfRule>
    <cfRule type="expression" dxfId="4284" priority="16">
      <formula>$O$54 &lt; 0</formula>
    </cfRule>
  </conditionalFormatting>
  <conditionalFormatting sqref="D3:F4">
    <cfRule type="expression" dxfId="4283" priority="13">
      <formula>$F$92 &lt; 0</formula>
    </cfRule>
    <cfRule type="expression" dxfId="4282" priority="12">
      <formula>$F$92 = 0</formula>
    </cfRule>
    <cfRule type="expression" dxfId="4281" priority="11">
      <formula>$F$92 &gt; 0</formula>
    </cfRule>
  </conditionalFormatting>
  <conditionalFormatting sqref="G3:I4">
    <cfRule type="expression" dxfId="4280" priority="10">
      <formula>$I$92 &lt; 0</formula>
    </cfRule>
    <cfRule type="expression" dxfId="4279" priority="9">
      <formula>$I$92 = 0</formula>
    </cfRule>
    <cfRule type="expression" dxfId="4278" priority="8">
      <formula>$I$92 &gt; 0</formula>
    </cfRule>
  </conditionalFormatting>
  <conditionalFormatting sqref="J3:L4">
    <cfRule type="expression" dxfId="4277" priority="5">
      <formula>$L$92 &gt; 0</formula>
    </cfRule>
    <cfRule type="expression" dxfId="4276" priority="6">
      <formula>$L$92 = 0</formula>
    </cfRule>
    <cfRule type="expression" dxfId="4275" priority="7">
      <formula>$L$92 &lt; 0</formula>
    </cfRule>
  </conditionalFormatting>
  <conditionalFormatting sqref="M3:O4">
    <cfRule type="expression" dxfId="4274" priority="2">
      <formula>$O$92 &gt; 0</formula>
    </cfRule>
    <cfRule type="expression" dxfId="4273" priority="3">
      <formula>$O$92 = 0</formula>
    </cfRule>
    <cfRule type="expression" dxfId="427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44378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5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2021-07-01(목) 오전 00:00</v>
      </c>
      <c r="C15" s="314"/>
      <c r="D15" s="288" t="str">
        <f>TEXT($G$1, "[$-ko-KR]yyyy-mm-dd(ddd) ") &amp; "오후 14:00"</f>
        <v>2021-07-01(목) 오후 14:00</v>
      </c>
      <c r="E15" s="289"/>
      <c r="F15" s="290"/>
      <c r="G15" s="288" t="str">
        <f>TEXT($G$1, "[$-ko-KR]yyyy-mm-dd(ddd) ") &amp; "오후 19:00"</f>
        <v>2021-07-01(목) 오후 19:00</v>
      </c>
      <c r="H15" s="289"/>
      <c r="I15" s="290"/>
      <c r="J15" s="288" t="str">
        <f>TEXT($G$1, "[$-ko-KR]yyyy-mm-dd(ddd) ") &amp; "오후 21:00"</f>
        <v>2021-07-01(목) 오후 21:00</v>
      </c>
      <c r="K15" s="289"/>
      <c r="L15" s="290"/>
      <c r="M15" s="288" t="str">
        <f>TEXT($G$1+1, "[$-ko-KR]yyyy-mm-dd(ddd) ") &amp; "오전 00:00"</f>
        <v>2021-07-02(금)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57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2021-07-01(목) 오전 00:00</v>
      </c>
      <c r="C42" s="316"/>
      <c r="D42" s="288" t="str">
        <f>TEXT($G$1, "[$-ko-KR]yyyy-mm-dd(ddd) ") &amp; "오후 14:00"</f>
        <v>2021-07-01(목) 오후 14:00</v>
      </c>
      <c r="E42" s="289"/>
      <c r="F42" s="290"/>
      <c r="G42" s="288" t="str">
        <f>TEXT($G$1, "[$-ko-KR]yyyy-mm-dd(ddd) ") &amp; "오후 19:00"</f>
        <v>2021-07-01(목) 오후 19:00</v>
      </c>
      <c r="H42" s="289"/>
      <c r="I42" s="290"/>
      <c r="J42" s="288" t="str">
        <f>TEXT($G$1, "[$-ko-KR]yyyy-mm-dd(ddd) ") &amp; "오후 21:00"</f>
        <v>2021-07-01(목) 오후 21:00</v>
      </c>
      <c r="K42" s="289"/>
      <c r="L42" s="290"/>
      <c r="M42" s="288" t="str">
        <f>TEXT($G$1+1, "[$-ko-KR]yyyy-mm-dd(ddd) ") &amp; "오전 00:00"</f>
        <v>2021-07-02(금)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74"/>
      <c r="R44" s="274"/>
      <c r="S44" s="274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74"/>
      <c r="R45" s="274"/>
      <c r="S45" s="274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64"/>
      <c r="R46" s="264"/>
      <c r="S46" s="264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64"/>
      <c r="R47" s="264"/>
      <c r="S47" s="264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64"/>
      <c r="R48" s="264"/>
      <c r="S48" s="264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64"/>
      <c r="R49" s="264"/>
      <c r="S49" s="264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64"/>
      <c r="R50" s="264"/>
      <c r="S50" s="264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64"/>
      <c r="R51" s="264"/>
      <c r="S51" s="264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65"/>
      <c r="R53" s="266"/>
      <c r="S53" s="267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68"/>
      <c r="R54" s="269"/>
      <c r="S54" s="270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71"/>
      <c r="R55" s="272"/>
      <c r="S55" s="273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64"/>
      <c r="R56" s="264"/>
      <c r="S56" s="264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74"/>
      <c r="R57" s="274"/>
      <c r="S57" s="274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74"/>
      <c r="R58" s="274"/>
      <c r="S58" s="274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64"/>
      <c r="R59" s="264"/>
      <c r="S59" s="264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64"/>
      <c r="R60" s="264"/>
      <c r="S60" s="264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64"/>
      <c r="R61" s="264"/>
      <c r="S61" s="264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53"/>
      <c r="R62" s="254"/>
      <c r="S62" s="25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57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2021-07-01(목) 오전 00:00</v>
      </c>
      <c r="C69" s="316"/>
      <c r="D69" s="288" t="str">
        <f>TEXT($G$1, "[$-ko-KR]yyyy-mm-dd(ddd) ") &amp; "오후 14:00"</f>
        <v>2021-07-01(목) 오후 14:00</v>
      </c>
      <c r="E69" s="289"/>
      <c r="F69" s="290"/>
      <c r="G69" s="288" t="str">
        <f>TEXT($G$1, "[$-ko-KR]yyyy-mm-dd(ddd) ") &amp; "오후 19:00"</f>
        <v>2021-07-01(목) 오후 19:00</v>
      </c>
      <c r="H69" s="289"/>
      <c r="I69" s="290"/>
      <c r="J69" s="288" t="str">
        <f>TEXT($G$1, "[$-ko-KR]yyyy-mm-dd(ddd) ") &amp; "오후 21:00"</f>
        <v>2021-07-01(목) 오후 21:00</v>
      </c>
      <c r="K69" s="289"/>
      <c r="L69" s="290"/>
      <c r="M69" s="288" t="str">
        <f>TEXT($G$1+1, "[$-ko-KR]yyyy-mm-dd(ddd) ") &amp; "오전 00:00"</f>
        <v>2021-07-02(금)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74"/>
      <c r="R71" s="274"/>
      <c r="S71" s="274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74"/>
      <c r="R72" s="274"/>
      <c r="S72" s="274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64"/>
      <c r="R73" s="264"/>
      <c r="S73" s="264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64"/>
      <c r="R74" s="264"/>
      <c r="S74" s="264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64"/>
      <c r="R75" s="264"/>
      <c r="S75" s="264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64"/>
      <c r="R76" s="264"/>
      <c r="S76" s="264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64"/>
      <c r="R77" s="264"/>
      <c r="S77" s="264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64"/>
      <c r="R78" s="264"/>
      <c r="S78" s="264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65"/>
      <c r="R80" s="266"/>
      <c r="S80" s="267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68"/>
      <c r="R81" s="269"/>
      <c r="S81" s="270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71"/>
      <c r="R82" s="272"/>
      <c r="S82" s="273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64"/>
      <c r="R83" s="264"/>
      <c r="S83" s="264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74"/>
      <c r="R84" s="274"/>
      <c r="S84" s="274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74"/>
      <c r="R85" s="274"/>
      <c r="S85" s="274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64"/>
      <c r="R86" s="264"/>
      <c r="S86" s="264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64"/>
      <c r="R87" s="264"/>
      <c r="S87" s="264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64"/>
      <c r="R88" s="264"/>
      <c r="S88" s="264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53"/>
      <c r="R89" s="254"/>
      <c r="S89" s="25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57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2021-07-01(목) 오전 00:00</v>
      </c>
      <c r="C96" s="316"/>
      <c r="D96" s="288" t="str">
        <f>TEXT($G$1, "[$-ko-KR]yyyy-mm-dd(ddd) ") &amp; "오후 14:00"</f>
        <v>2021-07-01(목) 오후 14:00</v>
      </c>
      <c r="E96" s="289"/>
      <c r="F96" s="290"/>
      <c r="G96" s="288" t="str">
        <f>TEXT($G$1, "[$-ko-KR]yyyy-mm-dd(ddd) ") &amp; "오후 19:00"</f>
        <v>2021-07-01(목) 오후 19:00</v>
      </c>
      <c r="H96" s="289"/>
      <c r="I96" s="290"/>
      <c r="J96" s="288" t="str">
        <f>TEXT($G$1, "[$-ko-KR]yyyy-mm-dd(ddd) ") &amp; "오후 21:00"</f>
        <v>2021-07-01(목) 오후 21:00</v>
      </c>
      <c r="K96" s="289"/>
      <c r="L96" s="290"/>
      <c r="M96" s="288" t="str">
        <f>TEXT($G$1+1, "[$-ko-KR]yyyy-mm-dd(ddd) ") &amp; "오전 00:00"</f>
        <v>2021-07-02(금)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74"/>
      <c r="R98" s="274"/>
      <c r="S98" s="274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74"/>
      <c r="R99" s="274"/>
      <c r="S99" s="274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64"/>
      <c r="R100" s="264"/>
      <c r="S100" s="264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64"/>
      <c r="R101" s="264"/>
      <c r="S101" s="264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64"/>
      <c r="R102" s="264"/>
      <c r="S102" s="264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64"/>
      <c r="R103" s="264"/>
      <c r="S103" s="264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64"/>
      <c r="R104" s="264"/>
      <c r="S104" s="264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64"/>
      <c r="R105" s="264"/>
      <c r="S105" s="264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65"/>
      <c r="R107" s="266"/>
      <c r="S107" s="267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68"/>
      <c r="R108" s="269"/>
      <c r="S108" s="270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71"/>
      <c r="R109" s="272"/>
      <c r="S109" s="273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64"/>
      <c r="R110" s="264"/>
      <c r="S110" s="264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74"/>
      <c r="R111" s="274"/>
      <c r="S111" s="274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74"/>
      <c r="R112" s="274"/>
      <c r="S112" s="274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64"/>
      <c r="R113" s="264"/>
      <c r="S113" s="264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64"/>
      <c r="R114" s="264"/>
      <c r="S114" s="264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64"/>
      <c r="R115" s="264"/>
      <c r="S115" s="264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53"/>
      <c r="R116" s="254"/>
      <c r="S116" s="255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57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2021-07-01(목) 오전 00:00</v>
      </c>
      <c r="C123" s="316"/>
      <c r="D123" s="288" t="str">
        <f>TEXT($G$1, "[$-ko-KR]yyyy-mm-dd(ddd) ") &amp; "오후 14:00"</f>
        <v>2021-07-01(목) 오후 14:00</v>
      </c>
      <c r="E123" s="289"/>
      <c r="F123" s="290"/>
      <c r="G123" s="288" t="str">
        <f>TEXT($G$1, "[$-ko-KR]yyyy-mm-dd(ddd) ") &amp; "오후 19:00"</f>
        <v>2021-07-01(목) 오후 19:00</v>
      </c>
      <c r="H123" s="289"/>
      <c r="I123" s="290"/>
      <c r="J123" s="288" t="str">
        <f>TEXT($G$1, "[$-ko-KR]yyyy-mm-dd(ddd) ") &amp; "오후 21:00"</f>
        <v>2021-07-01(목) 오후 21:00</v>
      </c>
      <c r="K123" s="289"/>
      <c r="L123" s="290"/>
      <c r="M123" s="288" t="str">
        <f>TEXT($G$1+1, "[$-ko-KR]yyyy-mm-dd(ddd) ") &amp; "오전 00:00"</f>
        <v>2021-07-02(금)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74"/>
      <c r="R125" s="274"/>
      <c r="S125" s="274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74"/>
      <c r="R126" s="274"/>
      <c r="S126" s="274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64"/>
      <c r="R127" s="264"/>
      <c r="S127" s="264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64"/>
      <c r="R128" s="264"/>
      <c r="S128" s="264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64"/>
      <c r="R129" s="264"/>
      <c r="S129" s="264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64"/>
      <c r="R130" s="264"/>
      <c r="S130" s="264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64"/>
      <c r="R131" s="264"/>
      <c r="S131" s="264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64"/>
      <c r="R132" s="264"/>
      <c r="S132" s="264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65"/>
      <c r="R134" s="266"/>
      <c r="S134" s="267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68"/>
      <c r="R135" s="269"/>
      <c r="S135" s="270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71"/>
      <c r="R136" s="272"/>
      <c r="S136" s="273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64"/>
      <c r="R137" s="264"/>
      <c r="S137" s="264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74"/>
      <c r="R138" s="274"/>
      <c r="S138" s="274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74"/>
      <c r="R139" s="274"/>
      <c r="S139" s="274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64"/>
      <c r="R140" s="264"/>
      <c r="S140" s="264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64"/>
      <c r="R141" s="264"/>
      <c r="S141" s="264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64"/>
      <c r="R142" s="264"/>
      <c r="S142" s="264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53"/>
      <c r="R143" s="254"/>
      <c r="S143" s="25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57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2021-07-01(목) 오전 00:00</v>
      </c>
      <c r="C150" s="316"/>
      <c r="D150" s="288" t="str">
        <f>TEXT($G$1, "[$-ko-KR]yyyy-mm-dd(ddd) ") &amp; "오후 14:00"</f>
        <v>2021-07-01(목) 오후 14:00</v>
      </c>
      <c r="E150" s="289"/>
      <c r="F150" s="290"/>
      <c r="G150" s="288" t="str">
        <f>TEXT($G$1, "[$-ko-KR]yyyy-mm-dd(ddd) ") &amp; "오후 19:00"</f>
        <v>2021-07-01(목) 오후 19:00</v>
      </c>
      <c r="H150" s="289"/>
      <c r="I150" s="290"/>
      <c r="J150" s="288" t="str">
        <f>TEXT($G$1, "[$-ko-KR]yyyy-mm-dd(ddd) ") &amp; "오후 21:00"</f>
        <v>2021-07-01(목) 오후 21:00</v>
      </c>
      <c r="K150" s="289"/>
      <c r="L150" s="290"/>
      <c r="M150" s="288" t="str">
        <f>TEXT($G$1+1, "[$-ko-KR]yyyy-mm-dd(ddd) ") &amp; "오전 00:00"</f>
        <v>2021-07-02(금)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74"/>
      <c r="R152" s="274"/>
      <c r="S152" s="274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74"/>
      <c r="R153" s="274"/>
      <c r="S153" s="274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64"/>
      <c r="R154" s="264"/>
      <c r="S154" s="264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64"/>
      <c r="R155" s="264"/>
      <c r="S155" s="264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64"/>
      <c r="R156" s="264"/>
      <c r="S156" s="264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64"/>
      <c r="R157" s="264"/>
      <c r="S157" s="264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64"/>
      <c r="R158" s="264"/>
      <c r="S158" s="264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64"/>
      <c r="R159" s="264"/>
      <c r="S159" s="264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65"/>
      <c r="R161" s="266"/>
      <c r="S161" s="267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68"/>
      <c r="R162" s="269"/>
      <c r="S162" s="270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71"/>
      <c r="R163" s="272"/>
      <c r="S163" s="273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64"/>
      <c r="R164" s="264"/>
      <c r="S164" s="264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74"/>
      <c r="R165" s="274"/>
      <c r="S165" s="274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74"/>
      <c r="R166" s="274"/>
      <c r="S166" s="274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64"/>
      <c r="R167" s="264"/>
      <c r="S167" s="264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64"/>
      <c r="R168" s="264"/>
      <c r="S168" s="264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64"/>
      <c r="R169" s="264"/>
      <c r="S169" s="264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53"/>
      <c r="R170" s="254"/>
      <c r="S170" s="255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57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2021-07-01(목) 오전 00:00</v>
      </c>
      <c r="C177" s="316"/>
      <c r="D177" s="288" t="str">
        <f>TEXT($G$1, "[$-ko-KR]yyyy-mm-dd(ddd) ") &amp; "오후 14:00"</f>
        <v>2021-07-01(목) 오후 14:00</v>
      </c>
      <c r="E177" s="289"/>
      <c r="F177" s="290"/>
      <c r="G177" s="288" t="str">
        <f>TEXT($G$1, "[$-ko-KR]yyyy-mm-dd(ddd) ") &amp; "오후 19:00"</f>
        <v>2021-07-01(목) 오후 19:00</v>
      </c>
      <c r="H177" s="289"/>
      <c r="I177" s="290"/>
      <c r="J177" s="288" t="str">
        <f>TEXT($G$1, "[$-ko-KR]yyyy-mm-dd(ddd) ") &amp; "오후 21:00"</f>
        <v>2021-07-01(목) 오후 21:00</v>
      </c>
      <c r="K177" s="289"/>
      <c r="L177" s="290"/>
      <c r="M177" s="288" t="str">
        <f>TEXT($G$1+1, "[$-ko-KR]yyyy-mm-dd(ddd) ") &amp; "오전 00:00"</f>
        <v>2021-07-02(금)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74"/>
      <c r="R179" s="274"/>
      <c r="S179" s="274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74"/>
      <c r="R180" s="274"/>
      <c r="S180" s="274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64"/>
      <c r="R181" s="264"/>
      <c r="S181" s="264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64"/>
      <c r="R182" s="264"/>
      <c r="S182" s="264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64"/>
      <c r="R183" s="264"/>
      <c r="S183" s="264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64"/>
      <c r="R184" s="264"/>
      <c r="S184" s="264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64"/>
      <c r="R185" s="264"/>
      <c r="S185" s="264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64"/>
      <c r="R186" s="264"/>
      <c r="S186" s="264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65"/>
      <c r="R188" s="266"/>
      <c r="S188" s="267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68"/>
      <c r="R189" s="269"/>
      <c r="S189" s="270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71"/>
      <c r="R190" s="272"/>
      <c r="S190" s="273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64"/>
      <c r="R191" s="264"/>
      <c r="S191" s="264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74"/>
      <c r="R192" s="274"/>
      <c r="S192" s="274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74"/>
      <c r="R193" s="274"/>
      <c r="S193" s="274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64"/>
      <c r="R194" s="264"/>
      <c r="S194" s="264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64"/>
      <c r="R195" s="264"/>
      <c r="S195" s="264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64"/>
      <c r="R196" s="264"/>
      <c r="S196" s="264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53"/>
      <c r="R197" s="254"/>
      <c r="S197" s="255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44379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6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2021-07-02(금) 오전 00:00</v>
      </c>
      <c r="C15" s="314"/>
      <c r="D15" s="288" t="str">
        <f>TEXT($G$1, "[$-ko-KR]yyyy-mm-dd(ddd) ") &amp; "오후 14:00"</f>
        <v>2021-07-02(금) 오후 14:00</v>
      </c>
      <c r="E15" s="289"/>
      <c r="F15" s="290"/>
      <c r="G15" s="288" t="str">
        <f>TEXT($G$1, "[$-ko-KR]yyyy-mm-dd(ddd) ") &amp; "오후 19:00"</f>
        <v>2021-07-02(금) 오후 19:00</v>
      </c>
      <c r="H15" s="289"/>
      <c r="I15" s="290"/>
      <c r="J15" s="288" t="str">
        <f>TEXT($G$1, "[$-ko-KR]yyyy-mm-dd(ddd) ") &amp; "오후 21:00"</f>
        <v>2021-07-02(금) 오후 21:00</v>
      </c>
      <c r="K15" s="289"/>
      <c r="L15" s="290"/>
      <c r="M15" s="288" t="str">
        <f>TEXT($G$1+1, "[$-ko-KR]yyyy-mm-dd(ddd) ") &amp; "오전 00:00"</f>
        <v>2021-07-03(토)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61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2021-07-02(금) 오전 00:00</v>
      </c>
      <c r="C42" s="316"/>
      <c r="D42" s="288" t="str">
        <f>TEXT($G$1, "[$-ko-KR]yyyy-mm-dd(ddd) ") &amp; "오후 14:00"</f>
        <v>2021-07-02(금) 오후 14:00</v>
      </c>
      <c r="E42" s="289"/>
      <c r="F42" s="290"/>
      <c r="G42" s="288" t="str">
        <f>TEXT($G$1, "[$-ko-KR]yyyy-mm-dd(ddd) ") &amp; "오후 19:00"</f>
        <v>2021-07-02(금) 오후 19:00</v>
      </c>
      <c r="H42" s="289"/>
      <c r="I42" s="290"/>
      <c r="J42" s="288" t="str">
        <f>TEXT($G$1, "[$-ko-KR]yyyy-mm-dd(ddd) ") &amp; "오후 21:00"</f>
        <v>2021-07-02(금) 오후 21:00</v>
      </c>
      <c r="K42" s="289"/>
      <c r="L42" s="290"/>
      <c r="M42" s="288" t="str">
        <f>TEXT($G$1+1, "[$-ko-KR]yyyy-mm-dd(ddd) ") &amp; "오전 00:00"</f>
        <v>2021-07-03(토)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74"/>
      <c r="R44" s="274"/>
      <c r="S44" s="274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74"/>
      <c r="R45" s="274"/>
      <c r="S45" s="274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64"/>
      <c r="R46" s="264"/>
      <c r="S46" s="264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64"/>
      <c r="R47" s="264"/>
      <c r="S47" s="264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64"/>
      <c r="R48" s="264"/>
      <c r="S48" s="264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64"/>
      <c r="R49" s="264"/>
      <c r="S49" s="264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64"/>
      <c r="R50" s="264"/>
      <c r="S50" s="264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64"/>
      <c r="R51" s="264"/>
      <c r="S51" s="264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65"/>
      <c r="R53" s="266"/>
      <c r="S53" s="267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68"/>
      <c r="R54" s="269"/>
      <c r="S54" s="270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71"/>
      <c r="R55" s="272"/>
      <c r="S55" s="273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64"/>
      <c r="R56" s="264"/>
      <c r="S56" s="264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74"/>
      <c r="R57" s="274"/>
      <c r="S57" s="274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74"/>
      <c r="R58" s="274"/>
      <c r="S58" s="274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64"/>
      <c r="R59" s="264"/>
      <c r="S59" s="264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64"/>
      <c r="R60" s="264"/>
      <c r="S60" s="264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64"/>
      <c r="R61" s="264"/>
      <c r="S61" s="264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53"/>
      <c r="R62" s="254"/>
      <c r="S62" s="255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61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2021-07-02(금) 오전 00:00</v>
      </c>
      <c r="C69" s="316"/>
      <c r="D69" s="288" t="str">
        <f>TEXT($G$1, "[$-ko-KR]yyyy-mm-dd(ddd) ") &amp; "오후 14:00"</f>
        <v>2021-07-02(금) 오후 14:00</v>
      </c>
      <c r="E69" s="289"/>
      <c r="F69" s="290"/>
      <c r="G69" s="288" t="str">
        <f>TEXT($G$1, "[$-ko-KR]yyyy-mm-dd(ddd) ") &amp; "오후 19:00"</f>
        <v>2021-07-02(금) 오후 19:00</v>
      </c>
      <c r="H69" s="289"/>
      <c r="I69" s="290"/>
      <c r="J69" s="288" t="str">
        <f>TEXT($G$1, "[$-ko-KR]yyyy-mm-dd(ddd) ") &amp; "오후 21:00"</f>
        <v>2021-07-02(금) 오후 21:00</v>
      </c>
      <c r="K69" s="289"/>
      <c r="L69" s="290"/>
      <c r="M69" s="288" t="str">
        <f>TEXT($G$1+1, "[$-ko-KR]yyyy-mm-dd(ddd) ") &amp; "오전 00:00"</f>
        <v>2021-07-03(토)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74"/>
      <c r="R71" s="274"/>
      <c r="S71" s="274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74"/>
      <c r="R72" s="274"/>
      <c r="S72" s="274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64"/>
      <c r="R73" s="264"/>
      <c r="S73" s="264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64"/>
      <c r="R74" s="264"/>
      <c r="S74" s="264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64"/>
      <c r="R75" s="264"/>
      <c r="S75" s="264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64"/>
      <c r="R76" s="264"/>
      <c r="S76" s="264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64"/>
      <c r="R77" s="264"/>
      <c r="S77" s="264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64"/>
      <c r="R78" s="264"/>
      <c r="S78" s="264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65"/>
      <c r="R80" s="266"/>
      <c r="S80" s="267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68"/>
      <c r="R81" s="269"/>
      <c r="S81" s="270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71"/>
      <c r="R82" s="272"/>
      <c r="S82" s="273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64"/>
      <c r="R83" s="264"/>
      <c r="S83" s="264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74"/>
      <c r="R84" s="274"/>
      <c r="S84" s="274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74"/>
      <c r="R85" s="274"/>
      <c r="S85" s="274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64"/>
      <c r="R86" s="264"/>
      <c r="S86" s="264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64"/>
      <c r="R87" s="264"/>
      <c r="S87" s="264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64"/>
      <c r="R88" s="264"/>
      <c r="S88" s="264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53"/>
      <c r="R89" s="254"/>
      <c r="S89" s="25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61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2021-07-02(금) 오전 00:00</v>
      </c>
      <c r="C96" s="316"/>
      <c r="D96" s="288" t="str">
        <f>TEXT($G$1, "[$-ko-KR]yyyy-mm-dd(ddd) ") &amp; "오후 14:00"</f>
        <v>2021-07-02(금) 오후 14:00</v>
      </c>
      <c r="E96" s="289"/>
      <c r="F96" s="290"/>
      <c r="G96" s="288" t="str">
        <f>TEXT($G$1, "[$-ko-KR]yyyy-mm-dd(ddd) ") &amp; "오후 19:00"</f>
        <v>2021-07-02(금) 오후 19:00</v>
      </c>
      <c r="H96" s="289"/>
      <c r="I96" s="290"/>
      <c r="J96" s="288" t="str">
        <f>TEXT($G$1, "[$-ko-KR]yyyy-mm-dd(ddd) ") &amp; "오후 21:00"</f>
        <v>2021-07-02(금) 오후 21:00</v>
      </c>
      <c r="K96" s="289"/>
      <c r="L96" s="290"/>
      <c r="M96" s="288" t="str">
        <f>TEXT($G$1+1, "[$-ko-KR]yyyy-mm-dd(ddd) ") &amp; "오전 00:00"</f>
        <v>2021-07-03(토)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74"/>
      <c r="R98" s="274"/>
      <c r="S98" s="274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74"/>
      <c r="R99" s="274"/>
      <c r="S99" s="274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64"/>
      <c r="R100" s="264"/>
      <c r="S100" s="264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64"/>
      <c r="R101" s="264"/>
      <c r="S101" s="264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64"/>
      <c r="R102" s="264"/>
      <c r="S102" s="264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64"/>
      <c r="R103" s="264"/>
      <c r="S103" s="264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64"/>
      <c r="R104" s="264"/>
      <c r="S104" s="264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64"/>
      <c r="R105" s="264"/>
      <c r="S105" s="264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65"/>
      <c r="R107" s="266"/>
      <c r="S107" s="267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68"/>
      <c r="R108" s="269"/>
      <c r="S108" s="270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71"/>
      <c r="R109" s="272"/>
      <c r="S109" s="273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64"/>
      <c r="R110" s="264"/>
      <c r="S110" s="264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74"/>
      <c r="R111" s="274"/>
      <c r="S111" s="274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74"/>
      <c r="R112" s="274"/>
      <c r="S112" s="274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64"/>
      <c r="R113" s="264"/>
      <c r="S113" s="264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64"/>
      <c r="R114" s="264"/>
      <c r="S114" s="264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64"/>
      <c r="R115" s="264"/>
      <c r="S115" s="264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53"/>
      <c r="R116" s="254"/>
      <c r="S116" s="255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61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2021-07-02(금) 오전 00:00</v>
      </c>
      <c r="C123" s="316"/>
      <c r="D123" s="288" t="str">
        <f>TEXT($G$1, "[$-ko-KR]yyyy-mm-dd(ddd) ") &amp; "오후 14:00"</f>
        <v>2021-07-02(금) 오후 14:00</v>
      </c>
      <c r="E123" s="289"/>
      <c r="F123" s="290"/>
      <c r="G123" s="288" t="str">
        <f>TEXT($G$1, "[$-ko-KR]yyyy-mm-dd(ddd) ") &amp; "오후 19:00"</f>
        <v>2021-07-02(금) 오후 19:00</v>
      </c>
      <c r="H123" s="289"/>
      <c r="I123" s="290"/>
      <c r="J123" s="288" t="str">
        <f>TEXT($G$1, "[$-ko-KR]yyyy-mm-dd(ddd) ") &amp; "오후 21:00"</f>
        <v>2021-07-02(금) 오후 21:00</v>
      </c>
      <c r="K123" s="289"/>
      <c r="L123" s="290"/>
      <c r="M123" s="288" t="str">
        <f>TEXT($G$1+1, "[$-ko-KR]yyyy-mm-dd(ddd) ") &amp; "오전 00:00"</f>
        <v>2021-07-03(토)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74"/>
      <c r="R125" s="274"/>
      <c r="S125" s="274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74"/>
      <c r="R126" s="274"/>
      <c r="S126" s="274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64"/>
      <c r="R127" s="264"/>
      <c r="S127" s="264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64"/>
      <c r="R128" s="264"/>
      <c r="S128" s="264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64"/>
      <c r="R129" s="264"/>
      <c r="S129" s="264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64"/>
      <c r="R130" s="264"/>
      <c r="S130" s="264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64"/>
      <c r="R131" s="264"/>
      <c r="S131" s="264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64"/>
      <c r="R132" s="264"/>
      <c r="S132" s="264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65"/>
      <c r="R134" s="266"/>
      <c r="S134" s="267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68"/>
      <c r="R135" s="269"/>
      <c r="S135" s="270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1"/>
      <c r="R136" s="272"/>
      <c r="S136" s="273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64"/>
      <c r="R137" s="264"/>
      <c r="S137" s="264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74"/>
      <c r="R138" s="274"/>
      <c r="S138" s="274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74"/>
      <c r="R139" s="274"/>
      <c r="S139" s="274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64"/>
      <c r="R140" s="264"/>
      <c r="S140" s="264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64"/>
      <c r="R141" s="264"/>
      <c r="S141" s="264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64"/>
      <c r="R142" s="264"/>
      <c r="S142" s="264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53"/>
      <c r="R143" s="254"/>
      <c r="S143" s="25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61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2021-07-02(금) 오전 00:00</v>
      </c>
      <c r="C150" s="316"/>
      <c r="D150" s="288" t="str">
        <f>TEXT($G$1, "[$-ko-KR]yyyy-mm-dd(ddd) ") &amp; "오후 14:00"</f>
        <v>2021-07-02(금) 오후 14:00</v>
      </c>
      <c r="E150" s="289"/>
      <c r="F150" s="290"/>
      <c r="G150" s="288" t="str">
        <f>TEXT($G$1, "[$-ko-KR]yyyy-mm-dd(ddd) ") &amp; "오후 19:00"</f>
        <v>2021-07-02(금) 오후 19:00</v>
      </c>
      <c r="H150" s="289"/>
      <c r="I150" s="290"/>
      <c r="J150" s="288" t="str">
        <f>TEXT($G$1, "[$-ko-KR]yyyy-mm-dd(ddd) ") &amp; "오후 21:00"</f>
        <v>2021-07-02(금) 오후 21:00</v>
      </c>
      <c r="K150" s="289"/>
      <c r="L150" s="290"/>
      <c r="M150" s="288" t="str">
        <f>TEXT($G$1+1, "[$-ko-KR]yyyy-mm-dd(ddd) ") &amp; "오전 00:00"</f>
        <v>2021-07-03(토)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74"/>
      <c r="R152" s="274"/>
      <c r="S152" s="274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74"/>
      <c r="R153" s="274"/>
      <c r="S153" s="274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64"/>
      <c r="R154" s="264"/>
      <c r="S154" s="264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64"/>
      <c r="R155" s="264"/>
      <c r="S155" s="264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64"/>
      <c r="R156" s="264"/>
      <c r="S156" s="264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64"/>
      <c r="R157" s="264"/>
      <c r="S157" s="264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64"/>
      <c r="R158" s="264"/>
      <c r="S158" s="264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64"/>
      <c r="R159" s="264"/>
      <c r="S159" s="264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65"/>
      <c r="R161" s="266"/>
      <c r="S161" s="267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68"/>
      <c r="R162" s="269"/>
      <c r="S162" s="270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1"/>
      <c r="R163" s="272"/>
      <c r="S163" s="273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64"/>
      <c r="R164" s="264"/>
      <c r="S164" s="264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74"/>
      <c r="R165" s="274"/>
      <c r="S165" s="274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74"/>
      <c r="R166" s="274"/>
      <c r="S166" s="274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64"/>
      <c r="R167" s="264"/>
      <c r="S167" s="264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64"/>
      <c r="R168" s="264"/>
      <c r="S168" s="264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64"/>
      <c r="R169" s="264"/>
      <c r="S169" s="264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53"/>
      <c r="R170" s="254"/>
      <c r="S170" s="25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61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2021-07-02(금) 오전 00:00</v>
      </c>
      <c r="C177" s="316"/>
      <c r="D177" s="288" t="str">
        <f>TEXT($G$1, "[$-ko-KR]yyyy-mm-dd(ddd) ") &amp; "오후 14:00"</f>
        <v>2021-07-02(금) 오후 14:00</v>
      </c>
      <c r="E177" s="289"/>
      <c r="F177" s="290"/>
      <c r="G177" s="288" t="str">
        <f>TEXT($G$1, "[$-ko-KR]yyyy-mm-dd(ddd) ") &amp; "오후 19:00"</f>
        <v>2021-07-02(금) 오후 19:00</v>
      </c>
      <c r="H177" s="289"/>
      <c r="I177" s="290"/>
      <c r="J177" s="288" t="str">
        <f>TEXT($G$1, "[$-ko-KR]yyyy-mm-dd(ddd) ") &amp; "오후 21:00"</f>
        <v>2021-07-02(금) 오후 21:00</v>
      </c>
      <c r="K177" s="289"/>
      <c r="L177" s="290"/>
      <c r="M177" s="288" t="str">
        <f>TEXT($G$1+1, "[$-ko-KR]yyyy-mm-dd(ddd) ") &amp; "오전 00:00"</f>
        <v>2021-07-03(토)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74"/>
      <c r="R179" s="274"/>
      <c r="S179" s="274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74"/>
      <c r="R180" s="274"/>
      <c r="S180" s="274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64"/>
      <c r="R181" s="264"/>
      <c r="S181" s="264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64"/>
      <c r="R182" s="264"/>
      <c r="S182" s="264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64"/>
      <c r="R183" s="264"/>
      <c r="S183" s="264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64"/>
      <c r="R184" s="264"/>
      <c r="S184" s="264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64"/>
      <c r="R185" s="264"/>
      <c r="S185" s="264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64"/>
      <c r="R186" s="264"/>
      <c r="S186" s="264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65"/>
      <c r="R188" s="266"/>
      <c r="S188" s="267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68"/>
      <c r="R189" s="269"/>
      <c r="S189" s="270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71"/>
      <c r="R190" s="272"/>
      <c r="S190" s="273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64"/>
      <c r="R191" s="264"/>
      <c r="S191" s="264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74"/>
      <c r="R192" s="274"/>
      <c r="S192" s="274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74"/>
      <c r="R193" s="274"/>
      <c r="S193" s="274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64"/>
      <c r="R194" s="264"/>
      <c r="S194" s="264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64"/>
      <c r="R195" s="264"/>
      <c r="S195" s="264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64"/>
      <c r="R196" s="264"/>
      <c r="S196" s="264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53"/>
      <c r="R197" s="254"/>
      <c r="S197" s="25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44380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6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2021-07-03(토) 오전 00:00</v>
      </c>
      <c r="C15" s="314"/>
      <c r="D15" s="288" t="str">
        <f>TEXT($G$1, "[$-ko-KR]yyyy-mm-dd(ddd) ") &amp; "오후 14:00"</f>
        <v>2021-07-03(토) 오후 14:00</v>
      </c>
      <c r="E15" s="289"/>
      <c r="F15" s="290"/>
      <c r="G15" s="288" t="str">
        <f>TEXT($G$1, "[$-ko-KR]yyyy-mm-dd(ddd) ") &amp; "오후 19:00"</f>
        <v>2021-07-03(토) 오후 19:00</v>
      </c>
      <c r="H15" s="289"/>
      <c r="I15" s="290"/>
      <c r="J15" s="288" t="str">
        <f>TEXT($G$1, "[$-ko-KR]yyyy-mm-dd(ddd) ") &amp; "오후 21:00"</f>
        <v>2021-07-03(토) 오후 21:00</v>
      </c>
      <c r="K15" s="289"/>
      <c r="L15" s="290"/>
      <c r="M15" s="288" t="str">
        <f>TEXT($G$1+1, "[$-ko-KR]yyyy-mm-dd(ddd) ") &amp; "오전 00:00"</f>
        <v>2021-07-04(일)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65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2021-07-03(토) 오전 00:00</v>
      </c>
      <c r="C42" s="316"/>
      <c r="D42" s="288" t="str">
        <f>TEXT($G$1, "[$-ko-KR]yyyy-mm-dd(ddd) ") &amp; "오후 14:00"</f>
        <v>2021-07-03(토) 오후 14:00</v>
      </c>
      <c r="E42" s="289"/>
      <c r="F42" s="290"/>
      <c r="G42" s="288" t="str">
        <f>TEXT($G$1, "[$-ko-KR]yyyy-mm-dd(ddd) ") &amp; "오후 19:00"</f>
        <v>2021-07-03(토) 오후 19:00</v>
      </c>
      <c r="H42" s="289"/>
      <c r="I42" s="290"/>
      <c r="J42" s="288" t="str">
        <f>TEXT($G$1, "[$-ko-KR]yyyy-mm-dd(ddd) ") &amp; "오후 21:00"</f>
        <v>2021-07-03(토) 오후 21:00</v>
      </c>
      <c r="K42" s="289"/>
      <c r="L42" s="290"/>
      <c r="M42" s="288" t="str">
        <f>TEXT($G$1+1, "[$-ko-KR]yyyy-mm-dd(ddd) ") &amp; "오전 00:00"</f>
        <v>2021-07-04(일)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74"/>
      <c r="R44" s="274"/>
      <c r="S44" s="274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74"/>
      <c r="R45" s="274"/>
      <c r="S45" s="274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64"/>
      <c r="R46" s="264"/>
      <c r="S46" s="264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64"/>
      <c r="R47" s="264"/>
      <c r="S47" s="264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64"/>
      <c r="R48" s="264"/>
      <c r="S48" s="264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64"/>
      <c r="R49" s="264"/>
      <c r="S49" s="264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64"/>
      <c r="R50" s="264"/>
      <c r="S50" s="264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64"/>
      <c r="R51" s="264"/>
      <c r="S51" s="264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65"/>
      <c r="R53" s="266"/>
      <c r="S53" s="267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68"/>
      <c r="R54" s="269"/>
      <c r="S54" s="270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71"/>
      <c r="R55" s="272"/>
      <c r="S55" s="273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64"/>
      <c r="R56" s="264"/>
      <c r="S56" s="264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74"/>
      <c r="R57" s="274"/>
      <c r="S57" s="274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74"/>
      <c r="R58" s="274"/>
      <c r="S58" s="274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64"/>
      <c r="R59" s="264"/>
      <c r="S59" s="264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64"/>
      <c r="R60" s="264"/>
      <c r="S60" s="264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64"/>
      <c r="R61" s="264"/>
      <c r="S61" s="264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53"/>
      <c r="R62" s="254"/>
      <c r="S62" s="255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65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2021-07-03(토) 오전 00:00</v>
      </c>
      <c r="C69" s="316"/>
      <c r="D69" s="288" t="str">
        <f>TEXT($G$1, "[$-ko-KR]yyyy-mm-dd(ddd) ") &amp; "오후 14:00"</f>
        <v>2021-07-03(토) 오후 14:00</v>
      </c>
      <c r="E69" s="289"/>
      <c r="F69" s="290"/>
      <c r="G69" s="288" t="str">
        <f>TEXT($G$1, "[$-ko-KR]yyyy-mm-dd(ddd) ") &amp; "오후 19:00"</f>
        <v>2021-07-03(토) 오후 19:00</v>
      </c>
      <c r="H69" s="289"/>
      <c r="I69" s="290"/>
      <c r="J69" s="288" t="str">
        <f>TEXT($G$1, "[$-ko-KR]yyyy-mm-dd(ddd) ") &amp; "오후 21:00"</f>
        <v>2021-07-03(토) 오후 21:00</v>
      </c>
      <c r="K69" s="289"/>
      <c r="L69" s="290"/>
      <c r="M69" s="288" t="str">
        <f>TEXT($G$1+1, "[$-ko-KR]yyyy-mm-dd(ddd) ") &amp; "오전 00:00"</f>
        <v>2021-07-04(일)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74"/>
      <c r="R71" s="274"/>
      <c r="S71" s="274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74"/>
      <c r="R72" s="274"/>
      <c r="S72" s="274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64"/>
      <c r="R73" s="264"/>
      <c r="S73" s="264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64"/>
      <c r="R74" s="264"/>
      <c r="S74" s="264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64"/>
      <c r="R75" s="264"/>
      <c r="S75" s="264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64"/>
      <c r="R76" s="264"/>
      <c r="S76" s="264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64"/>
      <c r="R77" s="264"/>
      <c r="S77" s="264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64"/>
      <c r="R78" s="264"/>
      <c r="S78" s="264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65"/>
      <c r="R80" s="266"/>
      <c r="S80" s="267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68"/>
      <c r="R81" s="269"/>
      <c r="S81" s="270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71"/>
      <c r="R82" s="272"/>
      <c r="S82" s="273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64"/>
      <c r="R83" s="264"/>
      <c r="S83" s="264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74"/>
      <c r="R84" s="274"/>
      <c r="S84" s="274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74"/>
      <c r="R85" s="274"/>
      <c r="S85" s="274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64"/>
      <c r="R86" s="264"/>
      <c r="S86" s="264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64"/>
      <c r="R87" s="264"/>
      <c r="S87" s="264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64"/>
      <c r="R88" s="264"/>
      <c r="S88" s="264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53"/>
      <c r="R89" s="254"/>
      <c r="S89" s="255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65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2021-07-03(토) 오전 00:00</v>
      </c>
      <c r="C96" s="316"/>
      <c r="D96" s="288" t="str">
        <f>TEXT($G$1, "[$-ko-KR]yyyy-mm-dd(ddd) ") &amp; "오후 14:00"</f>
        <v>2021-07-03(토) 오후 14:00</v>
      </c>
      <c r="E96" s="289"/>
      <c r="F96" s="290"/>
      <c r="G96" s="288" t="str">
        <f>TEXT($G$1, "[$-ko-KR]yyyy-mm-dd(ddd) ") &amp; "오후 19:00"</f>
        <v>2021-07-03(토) 오후 19:00</v>
      </c>
      <c r="H96" s="289"/>
      <c r="I96" s="290"/>
      <c r="J96" s="288" t="str">
        <f>TEXT($G$1, "[$-ko-KR]yyyy-mm-dd(ddd) ") &amp; "오후 21:00"</f>
        <v>2021-07-03(토) 오후 21:00</v>
      </c>
      <c r="K96" s="289"/>
      <c r="L96" s="290"/>
      <c r="M96" s="288" t="str">
        <f>TEXT($G$1+1, "[$-ko-KR]yyyy-mm-dd(ddd) ") &amp; "오전 00:00"</f>
        <v>2021-07-04(일)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74"/>
      <c r="R98" s="274"/>
      <c r="S98" s="274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74"/>
      <c r="R99" s="274"/>
      <c r="S99" s="274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64"/>
      <c r="R100" s="264"/>
      <c r="S100" s="264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64"/>
      <c r="R101" s="264"/>
      <c r="S101" s="264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64"/>
      <c r="R102" s="264"/>
      <c r="S102" s="264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64"/>
      <c r="R103" s="264"/>
      <c r="S103" s="264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64"/>
      <c r="R104" s="264"/>
      <c r="S104" s="264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64"/>
      <c r="R105" s="264"/>
      <c r="S105" s="264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65"/>
      <c r="R107" s="266"/>
      <c r="S107" s="267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68"/>
      <c r="R108" s="269"/>
      <c r="S108" s="270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71"/>
      <c r="R109" s="272"/>
      <c r="S109" s="273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64"/>
      <c r="R110" s="264"/>
      <c r="S110" s="264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74"/>
      <c r="R111" s="274"/>
      <c r="S111" s="274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74"/>
      <c r="R112" s="274"/>
      <c r="S112" s="274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64"/>
      <c r="R113" s="264"/>
      <c r="S113" s="264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64"/>
      <c r="R114" s="264"/>
      <c r="S114" s="264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64"/>
      <c r="R115" s="264"/>
      <c r="S115" s="264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53"/>
      <c r="R116" s="254"/>
      <c r="S116" s="255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65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2021-07-03(토) 오전 00:00</v>
      </c>
      <c r="C123" s="316"/>
      <c r="D123" s="288" t="str">
        <f>TEXT($G$1, "[$-ko-KR]yyyy-mm-dd(ddd) ") &amp; "오후 14:00"</f>
        <v>2021-07-03(토) 오후 14:00</v>
      </c>
      <c r="E123" s="289"/>
      <c r="F123" s="290"/>
      <c r="G123" s="288" t="str">
        <f>TEXT($G$1, "[$-ko-KR]yyyy-mm-dd(ddd) ") &amp; "오후 19:00"</f>
        <v>2021-07-03(토) 오후 19:00</v>
      </c>
      <c r="H123" s="289"/>
      <c r="I123" s="290"/>
      <c r="J123" s="288" t="str">
        <f>TEXT($G$1, "[$-ko-KR]yyyy-mm-dd(ddd) ") &amp; "오후 21:00"</f>
        <v>2021-07-03(토) 오후 21:00</v>
      </c>
      <c r="K123" s="289"/>
      <c r="L123" s="290"/>
      <c r="M123" s="288" t="str">
        <f>TEXT($G$1+1, "[$-ko-KR]yyyy-mm-dd(ddd) ") &amp; "오전 00:00"</f>
        <v>2021-07-04(일)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74"/>
      <c r="R125" s="274"/>
      <c r="S125" s="274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74"/>
      <c r="R126" s="274"/>
      <c r="S126" s="274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64"/>
      <c r="R127" s="264"/>
      <c r="S127" s="264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64"/>
      <c r="R128" s="264"/>
      <c r="S128" s="264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64"/>
      <c r="R129" s="264"/>
      <c r="S129" s="264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64"/>
      <c r="R130" s="264"/>
      <c r="S130" s="264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64"/>
      <c r="R131" s="264"/>
      <c r="S131" s="264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64"/>
      <c r="R132" s="264"/>
      <c r="S132" s="264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65"/>
      <c r="R134" s="266"/>
      <c r="S134" s="267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68"/>
      <c r="R135" s="269"/>
      <c r="S135" s="270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71"/>
      <c r="R136" s="272"/>
      <c r="S136" s="273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64"/>
      <c r="R137" s="264"/>
      <c r="S137" s="264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74"/>
      <c r="R138" s="274"/>
      <c r="S138" s="274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74"/>
      <c r="R139" s="274"/>
      <c r="S139" s="274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64"/>
      <c r="R140" s="264"/>
      <c r="S140" s="264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64"/>
      <c r="R141" s="264"/>
      <c r="S141" s="264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64"/>
      <c r="R142" s="264"/>
      <c r="S142" s="264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53"/>
      <c r="R143" s="254"/>
      <c r="S143" s="255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65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2021-07-03(토) 오전 00:00</v>
      </c>
      <c r="C150" s="316"/>
      <c r="D150" s="288" t="str">
        <f>TEXT($G$1, "[$-ko-KR]yyyy-mm-dd(ddd) ") &amp; "오후 14:00"</f>
        <v>2021-07-03(토) 오후 14:00</v>
      </c>
      <c r="E150" s="289"/>
      <c r="F150" s="290"/>
      <c r="G150" s="288" t="str">
        <f>TEXT($G$1, "[$-ko-KR]yyyy-mm-dd(ddd) ") &amp; "오후 19:00"</f>
        <v>2021-07-03(토) 오후 19:00</v>
      </c>
      <c r="H150" s="289"/>
      <c r="I150" s="290"/>
      <c r="J150" s="288" t="str">
        <f>TEXT($G$1, "[$-ko-KR]yyyy-mm-dd(ddd) ") &amp; "오후 21:00"</f>
        <v>2021-07-03(토) 오후 21:00</v>
      </c>
      <c r="K150" s="289"/>
      <c r="L150" s="290"/>
      <c r="M150" s="288" t="str">
        <f>TEXT($G$1+1, "[$-ko-KR]yyyy-mm-dd(ddd) ") &amp; "오전 00:00"</f>
        <v>2021-07-04(일)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74"/>
      <c r="R152" s="274"/>
      <c r="S152" s="274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74"/>
      <c r="R153" s="274"/>
      <c r="S153" s="274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64"/>
      <c r="R154" s="264"/>
      <c r="S154" s="264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64"/>
      <c r="R155" s="264"/>
      <c r="S155" s="264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64"/>
      <c r="R156" s="264"/>
      <c r="S156" s="264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64"/>
      <c r="R157" s="264"/>
      <c r="S157" s="264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64"/>
      <c r="R158" s="264"/>
      <c r="S158" s="264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64"/>
      <c r="R159" s="264"/>
      <c r="S159" s="264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65"/>
      <c r="R161" s="266"/>
      <c r="S161" s="267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68"/>
      <c r="R162" s="269"/>
      <c r="S162" s="270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71"/>
      <c r="R163" s="272"/>
      <c r="S163" s="273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64"/>
      <c r="R164" s="264"/>
      <c r="S164" s="264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74"/>
      <c r="R165" s="274"/>
      <c r="S165" s="274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74"/>
      <c r="R166" s="274"/>
      <c r="S166" s="274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64"/>
      <c r="R167" s="264"/>
      <c r="S167" s="264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64"/>
      <c r="R168" s="264"/>
      <c r="S168" s="264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64"/>
      <c r="R169" s="264"/>
      <c r="S169" s="264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53"/>
      <c r="R170" s="254"/>
      <c r="S170" s="255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65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2021-07-03(토) 오전 00:00</v>
      </c>
      <c r="C177" s="316"/>
      <c r="D177" s="288" t="str">
        <f>TEXT($G$1, "[$-ko-KR]yyyy-mm-dd(ddd) ") &amp; "오후 14:00"</f>
        <v>2021-07-03(토) 오후 14:00</v>
      </c>
      <c r="E177" s="289"/>
      <c r="F177" s="290"/>
      <c r="G177" s="288" t="str">
        <f>TEXT($G$1, "[$-ko-KR]yyyy-mm-dd(ddd) ") &amp; "오후 19:00"</f>
        <v>2021-07-03(토) 오후 19:00</v>
      </c>
      <c r="H177" s="289"/>
      <c r="I177" s="290"/>
      <c r="J177" s="288" t="str">
        <f>TEXT($G$1, "[$-ko-KR]yyyy-mm-dd(ddd) ") &amp; "오후 21:00"</f>
        <v>2021-07-03(토) 오후 21:00</v>
      </c>
      <c r="K177" s="289"/>
      <c r="L177" s="290"/>
      <c r="M177" s="288" t="str">
        <f>TEXT($G$1+1, "[$-ko-KR]yyyy-mm-dd(ddd) ") &amp; "오전 00:00"</f>
        <v>2021-07-04(일)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74"/>
      <c r="R179" s="274"/>
      <c r="S179" s="274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74"/>
      <c r="R180" s="274"/>
      <c r="S180" s="274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64"/>
      <c r="R181" s="264"/>
      <c r="S181" s="264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64"/>
      <c r="R182" s="264"/>
      <c r="S182" s="264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64"/>
      <c r="R183" s="264"/>
      <c r="S183" s="264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64"/>
      <c r="R184" s="264"/>
      <c r="S184" s="264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64"/>
      <c r="R185" s="264"/>
      <c r="S185" s="264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64"/>
      <c r="R186" s="264"/>
      <c r="S186" s="264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65"/>
      <c r="R188" s="266"/>
      <c r="S188" s="267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68"/>
      <c r="R189" s="269"/>
      <c r="S189" s="270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71"/>
      <c r="R190" s="272"/>
      <c r="S190" s="273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64"/>
      <c r="R191" s="264"/>
      <c r="S191" s="264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74"/>
      <c r="R192" s="274"/>
      <c r="S192" s="274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74"/>
      <c r="R193" s="274"/>
      <c r="S193" s="274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64"/>
      <c r="R194" s="264"/>
      <c r="S194" s="264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64"/>
      <c r="R195" s="264"/>
      <c r="S195" s="264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64"/>
      <c r="R196" s="264"/>
      <c r="S196" s="264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53"/>
      <c r="R197" s="254"/>
      <c r="S197" s="255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44381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331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6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2021-07-04(일) 오전 00:00</v>
      </c>
      <c r="C15" s="314"/>
      <c r="D15" s="288" t="str">
        <f>TEXT($G$1, "[$-ko-KR]yyyy-mm-dd(ddd) ") &amp; "오후 14:00"</f>
        <v>2021-07-04(일) 오후 14:00</v>
      </c>
      <c r="E15" s="289"/>
      <c r="F15" s="290"/>
      <c r="G15" s="288" t="str">
        <f>TEXT($G$1, "[$-ko-KR]yyyy-mm-dd(ddd) ") &amp; "오후 19:00"</f>
        <v>2021-07-04(일) 오후 19:00</v>
      </c>
      <c r="H15" s="289"/>
      <c r="I15" s="290"/>
      <c r="J15" s="288" t="str">
        <f>TEXT($G$1, "[$-ko-KR]yyyy-mm-dd(ddd) ") &amp; "오후 21:00"</f>
        <v>2021-07-04(일) 오후 21:00</v>
      </c>
      <c r="K15" s="289"/>
      <c r="L15" s="290"/>
      <c r="M15" s="288" t="str">
        <f>TEXT($G$1+1, "[$-ko-KR]yyyy-mm-dd(ddd) ") &amp; "오전 00:00"</f>
        <v>2021-07-05(월)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69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2021-07-04(일) 오전 00:00</v>
      </c>
      <c r="C42" s="316"/>
      <c r="D42" s="288" t="str">
        <f>TEXT($G$1, "[$-ko-KR]yyyy-mm-dd(ddd) ") &amp; "오후 14:00"</f>
        <v>2021-07-04(일) 오후 14:00</v>
      </c>
      <c r="E42" s="289"/>
      <c r="F42" s="290"/>
      <c r="G42" s="288" t="str">
        <f>TEXT($G$1, "[$-ko-KR]yyyy-mm-dd(ddd) ") &amp; "오후 19:00"</f>
        <v>2021-07-04(일) 오후 19:00</v>
      </c>
      <c r="H42" s="289"/>
      <c r="I42" s="290"/>
      <c r="J42" s="288" t="str">
        <f>TEXT($G$1, "[$-ko-KR]yyyy-mm-dd(ddd) ") &amp; "오후 21:00"</f>
        <v>2021-07-04(일) 오후 21:00</v>
      </c>
      <c r="K42" s="289"/>
      <c r="L42" s="290"/>
      <c r="M42" s="288" t="str">
        <f>TEXT($G$1+1, "[$-ko-KR]yyyy-mm-dd(ddd) ") &amp; "오전 00:00"</f>
        <v>2021-07-05(월)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74"/>
      <c r="R44" s="274"/>
      <c r="S44" s="274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74"/>
      <c r="R45" s="274"/>
      <c r="S45" s="274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64"/>
      <c r="R46" s="264"/>
      <c r="S46" s="264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64"/>
      <c r="R47" s="264"/>
      <c r="S47" s="264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64"/>
      <c r="R48" s="264"/>
      <c r="S48" s="264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64"/>
      <c r="R49" s="264"/>
      <c r="S49" s="264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64"/>
      <c r="R50" s="264"/>
      <c r="S50" s="264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64"/>
      <c r="R51" s="264"/>
      <c r="S51" s="264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65"/>
      <c r="R53" s="266"/>
      <c r="S53" s="267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68"/>
      <c r="R54" s="269"/>
      <c r="S54" s="270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71"/>
      <c r="R55" s="272"/>
      <c r="S55" s="273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64"/>
      <c r="R56" s="264"/>
      <c r="S56" s="264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74"/>
      <c r="R57" s="274"/>
      <c r="S57" s="274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74"/>
      <c r="R58" s="274"/>
      <c r="S58" s="274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64"/>
      <c r="R59" s="264"/>
      <c r="S59" s="264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64"/>
      <c r="R60" s="264"/>
      <c r="S60" s="264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64"/>
      <c r="R61" s="264"/>
      <c r="S61" s="264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53"/>
      <c r="R62" s="254"/>
      <c r="S62" s="255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69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2021-07-04(일) 오전 00:00</v>
      </c>
      <c r="C69" s="316"/>
      <c r="D69" s="288" t="str">
        <f>TEXT($G$1, "[$-ko-KR]yyyy-mm-dd(ddd) ") &amp; "오후 14:00"</f>
        <v>2021-07-04(일) 오후 14:00</v>
      </c>
      <c r="E69" s="289"/>
      <c r="F69" s="290"/>
      <c r="G69" s="288" t="str">
        <f>TEXT($G$1, "[$-ko-KR]yyyy-mm-dd(ddd) ") &amp; "오후 19:00"</f>
        <v>2021-07-04(일) 오후 19:00</v>
      </c>
      <c r="H69" s="289"/>
      <c r="I69" s="290"/>
      <c r="J69" s="288" t="str">
        <f>TEXT($G$1, "[$-ko-KR]yyyy-mm-dd(ddd) ") &amp; "오후 21:00"</f>
        <v>2021-07-04(일) 오후 21:00</v>
      </c>
      <c r="K69" s="289"/>
      <c r="L69" s="290"/>
      <c r="M69" s="288" t="str">
        <f>TEXT($G$1+1, "[$-ko-KR]yyyy-mm-dd(ddd) ") &amp; "오전 00:00"</f>
        <v>2021-07-05(월)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74"/>
      <c r="R71" s="274"/>
      <c r="S71" s="274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74"/>
      <c r="R72" s="274"/>
      <c r="S72" s="274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64"/>
      <c r="R73" s="264"/>
      <c r="S73" s="264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64"/>
      <c r="R74" s="264"/>
      <c r="S74" s="264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64"/>
      <c r="R75" s="264"/>
      <c r="S75" s="264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64"/>
      <c r="R76" s="264"/>
      <c r="S76" s="264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64"/>
      <c r="R77" s="264"/>
      <c r="S77" s="264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64"/>
      <c r="R78" s="264"/>
      <c r="S78" s="264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65"/>
      <c r="R80" s="266"/>
      <c r="S80" s="267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68"/>
      <c r="R81" s="269"/>
      <c r="S81" s="270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71"/>
      <c r="R82" s="272"/>
      <c r="S82" s="273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64"/>
      <c r="R83" s="264"/>
      <c r="S83" s="264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74"/>
      <c r="R84" s="274"/>
      <c r="S84" s="274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74"/>
      <c r="R85" s="274"/>
      <c r="S85" s="274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64"/>
      <c r="R86" s="264"/>
      <c r="S86" s="264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64"/>
      <c r="R87" s="264"/>
      <c r="S87" s="264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64"/>
      <c r="R88" s="264"/>
      <c r="S88" s="264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53"/>
      <c r="R89" s="254"/>
      <c r="S89" s="255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69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2021-07-04(일) 오전 00:00</v>
      </c>
      <c r="C96" s="316"/>
      <c r="D96" s="288" t="str">
        <f>TEXT($G$1, "[$-ko-KR]yyyy-mm-dd(ddd) ") &amp; "오후 14:00"</f>
        <v>2021-07-04(일) 오후 14:00</v>
      </c>
      <c r="E96" s="289"/>
      <c r="F96" s="290"/>
      <c r="G96" s="288" t="str">
        <f>TEXT($G$1, "[$-ko-KR]yyyy-mm-dd(ddd) ") &amp; "오후 19:00"</f>
        <v>2021-07-04(일) 오후 19:00</v>
      </c>
      <c r="H96" s="289"/>
      <c r="I96" s="290"/>
      <c r="J96" s="288" t="str">
        <f>TEXT($G$1, "[$-ko-KR]yyyy-mm-dd(ddd) ") &amp; "오후 21:00"</f>
        <v>2021-07-04(일) 오후 21:00</v>
      </c>
      <c r="K96" s="289"/>
      <c r="L96" s="290"/>
      <c r="M96" s="288" t="str">
        <f>TEXT($G$1+1, "[$-ko-KR]yyyy-mm-dd(ddd) ") &amp; "오전 00:00"</f>
        <v>2021-07-05(월)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74"/>
      <c r="R98" s="274"/>
      <c r="S98" s="274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74"/>
      <c r="R99" s="274"/>
      <c r="S99" s="274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64"/>
      <c r="R100" s="264"/>
      <c r="S100" s="264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64"/>
      <c r="R101" s="264"/>
      <c r="S101" s="264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64"/>
      <c r="R102" s="264"/>
      <c r="S102" s="264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64"/>
      <c r="R103" s="264"/>
      <c r="S103" s="264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64"/>
      <c r="R104" s="264"/>
      <c r="S104" s="264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64"/>
      <c r="R105" s="264"/>
      <c r="S105" s="264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65"/>
      <c r="R107" s="266"/>
      <c r="S107" s="267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68"/>
      <c r="R108" s="269"/>
      <c r="S108" s="270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71"/>
      <c r="R109" s="272"/>
      <c r="S109" s="273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64"/>
      <c r="R110" s="264"/>
      <c r="S110" s="264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74"/>
      <c r="R111" s="274"/>
      <c r="S111" s="274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74"/>
      <c r="R112" s="274"/>
      <c r="S112" s="274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64"/>
      <c r="R113" s="264"/>
      <c r="S113" s="264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64"/>
      <c r="R114" s="264"/>
      <c r="S114" s="264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64"/>
      <c r="R115" s="264"/>
      <c r="S115" s="264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53"/>
      <c r="R116" s="254"/>
      <c r="S116" s="255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69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2021-07-04(일) 오전 00:00</v>
      </c>
      <c r="C123" s="316"/>
      <c r="D123" s="288" t="str">
        <f>TEXT($G$1, "[$-ko-KR]yyyy-mm-dd(ddd) ") &amp; "오후 14:00"</f>
        <v>2021-07-04(일) 오후 14:00</v>
      </c>
      <c r="E123" s="289"/>
      <c r="F123" s="290"/>
      <c r="G123" s="288" t="str">
        <f>TEXT($G$1, "[$-ko-KR]yyyy-mm-dd(ddd) ") &amp; "오후 19:00"</f>
        <v>2021-07-04(일) 오후 19:00</v>
      </c>
      <c r="H123" s="289"/>
      <c r="I123" s="290"/>
      <c r="J123" s="288" t="str">
        <f>TEXT($G$1, "[$-ko-KR]yyyy-mm-dd(ddd) ") &amp; "오후 21:00"</f>
        <v>2021-07-04(일) 오후 21:00</v>
      </c>
      <c r="K123" s="289"/>
      <c r="L123" s="290"/>
      <c r="M123" s="288" t="str">
        <f>TEXT($G$1+1, "[$-ko-KR]yyyy-mm-dd(ddd) ") &amp; "오전 00:00"</f>
        <v>2021-07-05(월)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74"/>
      <c r="R125" s="274"/>
      <c r="S125" s="274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74"/>
      <c r="R126" s="274"/>
      <c r="S126" s="274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64"/>
      <c r="R127" s="264"/>
      <c r="S127" s="264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64"/>
      <c r="R128" s="264"/>
      <c r="S128" s="264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64"/>
      <c r="R129" s="264"/>
      <c r="S129" s="264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64"/>
      <c r="R130" s="264"/>
      <c r="S130" s="264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64"/>
      <c r="R131" s="264"/>
      <c r="S131" s="264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64"/>
      <c r="R132" s="264"/>
      <c r="S132" s="264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65"/>
      <c r="R134" s="266"/>
      <c r="S134" s="267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68"/>
      <c r="R135" s="269"/>
      <c r="S135" s="270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71"/>
      <c r="R136" s="272"/>
      <c r="S136" s="273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64"/>
      <c r="R137" s="264"/>
      <c r="S137" s="264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74"/>
      <c r="R138" s="274"/>
      <c r="S138" s="274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74"/>
      <c r="R139" s="274"/>
      <c r="S139" s="274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64"/>
      <c r="R140" s="264"/>
      <c r="S140" s="264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64"/>
      <c r="R141" s="264"/>
      <c r="S141" s="264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64"/>
      <c r="R142" s="264"/>
      <c r="S142" s="264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53"/>
      <c r="R143" s="254"/>
      <c r="S143" s="255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69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2021-07-04(일) 오전 00:00</v>
      </c>
      <c r="C150" s="316"/>
      <c r="D150" s="288" t="str">
        <f>TEXT($G$1, "[$-ko-KR]yyyy-mm-dd(ddd) ") &amp; "오후 14:00"</f>
        <v>2021-07-04(일) 오후 14:00</v>
      </c>
      <c r="E150" s="289"/>
      <c r="F150" s="290"/>
      <c r="G150" s="288" t="str">
        <f>TEXT($G$1, "[$-ko-KR]yyyy-mm-dd(ddd) ") &amp; "오후 19:00"</f>
        <v>2021-07-04(일) 오후 19:00</v>
      </c>
      <c r="H150" s="289"/>
      <c r="I150" s="290"/>
      <c r="J150" s="288" t="str">
        <f>TEXT($G$1, "[$-ko-KR]yyyy-mm-dd(ddd) ") &amp; "오후 21:00"</f>
        <v>2021-07-04(일) 오후 21:00</v>
      </c>
      <c r="K150" s="289"/>
      <c r="L150" s="290"/>
      <c r="M150" s="288" t="str">
        <f>TEXT($G$1+1, "[$-ko-KR]yyyy-mm-dd(ddd) ") &amp; "오전 00:00"</f>
        <v>2021-07-05(월)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74"/>
      <c r="R152" s="274"/>
      <c r="S152" s="274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74"/>
      <c r="R153" s="274"/>
      <c r="S153" s="274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64"/>
      <c r="R154" s="264"/>
      <c r="S154" s="264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64"/>
      <c r="R155" s="264"/>
      <c r="S155" s="264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64"/>
      <c r="R156" s="264"/>
      <c r="S156" s="264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64"/>
      <c r="R157" s="264"/>
      <c r="S157" s="264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64"/>
      <c r="R158" s="264"/>
      <c r="S158" s="264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64"/>
      <c r="R159" s="264"/>
      <c r="S159" s="264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65"/>
      <c r="R161" s="266"/>
      <c r="S161" s="267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68"/>
      <c r="R162" s="269"/>
      <c r="S162" s="270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71"/>
      <c r="R163" s="272"/>
      <c r="S163" s="273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64"/>
      <c r="R164" s="264"/>
      <c r="S164" s="264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74"/>
      <c r="R165" s="274"/>
      <c r="S165" s="274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74"/>
      <c r="R166" s="274"/>
      <c r="S166" s="274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64"/>
      <c r="R167" s="264"/>
      <c r="S167" s="264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64"/>
      <c r="R168" s="264"/>
      <c r="S168" s="264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64"/>
      <c r="R169" s="264"/>
      <c r="S169" s="264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53"/>
      <c r="R170" s="254"/>
      <c r="S170" s="255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69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2021-07-04(일) 오전 00:00</v>
      </c>
      <c r="C177" s="316"/>
      <c r="D177" s="288" t="str">
        <f>TEXT($G$1, "[$-ko-KR]yyyy-mm-dd(ddd) ") &amp; "오후 14:00"</f>
        <v>2021-07-04(일) 오후 14:00</v>
      </c>
      <c r="E177" s="289"/>
      <c r="F177" s="290"/>
      <c r="G177" s="288" t="str">
        <f>TEXT($G$1, "[$-ko-KR]yyyy-mm-dd(ddd) ") &amp; "오후 19:00"</f>
        <v>2021-07-04(일) 오후 19:00</v>
      </c>
      <c r="H177" s="289"/>
      <c r="I177" s="290"/>
      <c r="J177" s="288" t="str">
        <f>TEXT($G$1, "[$-ko-KR]yyyy-mm-dd(ddd) ") &amp; "오후 21:00"</f>
        <v>2021-07-04(일) 오후 21:00</v>
      </c>
      <c r="K177" s="289"/>
      <c r="L177" s="290"/>
      <c r="M177" s="288" t="str">
        <f>TEXT($G$1+1, "[$-ko-KR]yyyy-mm-dd(ddd) ") &amp; "오전 00:00"</f>
        <v>2021-07-05(월)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74"/>
      <c r="R179" s="274"/>
      <c r="S179" s="274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74"/>
      <c r="R180" s="274"/>
      <c r="S180" s="274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64"/>
      <c r="R181" s="264"/>
      <c r="S181" s="264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64"/>
      <c r="R182" s="264"/>
      <c r="S182" s="264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64"/>
      <c r="R183" s="264"/>
      <c r="S183" s="264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64"/>
      <c r="R184" s="264"/>
      <c r="S184" s="264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64"/>
      <c r="R185" s="264"/>
      <c r="S185" s="264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64"/>
      <c r="R186" s="264"/>
      <c r="S186" s="264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65"/>
      <c r="R188" s="266"/>
      <c r="S188" s="267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68"/>
      <c r="R189" s="269"/>
      <c r="S189" s="270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71"/>
      <c r="R190" s="272"/>
      <c r="S190" s="273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64"/>
      <c r="R191" s="264"/>
      <c r="S191" s="264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74"/>
      <c r="R192" s="274"/>
      <c r="S192" s="274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74"/>
      <c r="R193" s="274"/>
      <c r="S193" s="274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64"/>
      <c r="R194" s="264"/>
      <c r="S194" s="264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64"/>
      <c r="R195" s="264"/>
      <c r="S195" s="264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64"/>
      <c r="R196" s="264"/>
      <c r="S196" s="264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53"/>
      <c r="R197" s="254"/>
      <c r="S197" s="255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44382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73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2021-07-05(월) 오전 00:00</v>
      </c>
      <c r="C15" s="314"/>
      <c r="D15" s="288" t="str">
        <f>TEXT($G$1, "[$-ko-KR]yyyy-mm-dd(ddd) ") &amp; "오후 14:00"</f>
        <v>2021-07-05(월) 오후 14:00</v>
      </c>
      <c r="E15" s="289"/>
      <c r="F15" s="290"/>
      <c r="G15" s="288" t="str">
        <f>TEXT($G$1, "[$-ko-KR]yyyy-mm-dd(ddd) ") &amp; "오후 19:00"</f>
        <v>2021-07-05(월) 오후 19:00</v>
      </c>
      <c r="H15" s="289"/>
      <c r="I15" s="290"/>
      <c r="J15" s="288" t="str">
        <f>TEXT($G$1, "[$-ko-KR]yyyy-mm-dd(ddd) ") &amp; "오후 21:00"</f>
        <v>2021-07-05(월) 오후 21:00</v>
      </c>
      <c r="K15" s="289"/>
      <c r="L15" s="290"/>
      <c r="M15" s="288" t="str">
        <f>TEXT($G$1+1, "[$-ko-KR]yyyy-mm-dd(ddd) ") &amp; "오전 00:00"</f>
        <v>2021-07-06(화)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73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2021-07-05(월) 오전 00:00</v>
      </c>
      <c r="C42" s="316"/>
      <c r="D42" s="288" t="str">
        <f>TEXT($G$1, "[$-ko-KR]yyyy-mm-dd(ddd) ") &amp; "오후 14:00"</f>
        <v>2021-07-05(월) 오후 14:00</v>
      </c>
      <c r="E42" s="289"/>
      <c r="F42" s="290"/>
      <c r="G42" s="288" t="str">
        <f>TEXT($G$1, "[$-ko-KR]yyyy-mm-dd(ddd) ") &amp; "오후 19:00"</f>
        <v>2021-07-05(월) 오후 19:00</v>
      </c>
      <c r="H42" s="289"/>
      <c r="I42" s="290"/>
      <c r="J42" s="288" t="str">
        <f>TEXT($G$1, "[$-ko-KR]yyyy-mm-dd(ddd) ") &amp; "오후 21:00"</f>
        <v>2021-07-05(월) 오후 21:00</v>
      </c>
      <c r="K42" s="289"/>
      <c r="L42" s="290"/>
      <c r="M42" s="288" t="str">
        <f>TEXT($G$1+1, "[$-ko-KR]yyyy-mm-dd(ddd) ") &amp; "오전 00:00"</f>
        <v>2021-07-06(화)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74"/>
      <c r="R44" s="274"/>
      <c r="S44" s="274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74"/>
      <c r="R45" s="274"/>
      <c r="S45" s="274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64"/>
      <c r="R46" s="264"/>
      <c r="S46" s="264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64"/>
      <c r="R47" s="264"/>
      <c r="S47" s="264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64"/>
      <c r="R48" s="264"/>
      <c r="S48" s="264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64"/>
      <c r="R49" s="264"/>
      <c r="S49" s="264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64"/>
      <c r="R50" s="264"/>
      <c r="S50" s="264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64"/>
      <c r="R51" s="264"/>
      <c r="S51" s="264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65"/>
      <c r="R53" s="266"/>
      <c r="S53" s="267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68"/>
      <c r="R54" s="269"/>
      <c r="S54" s="270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71"/>
      <c r="R55" s="272"/>
      <c r="S55" s="273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64"/>
      <c r="R56" s="264"/>
      <c r="S56" s="264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74"/>
      <c r="R57" s="274"/>
      <c r="S57" s="274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74"/>
      <c r="R58" s="274"/>
      <c r="S58" s="274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64"/>
      <c r="R59" s="264"/>
      <c r="S59" s="264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64"/>
      <c r="R60" s="264"/>
      <c r="S60" s="264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64"/>
      <c r="R61" s="264"/>
      <c r="S61" s="264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53"/>
      <c r="R62" s="254"/>
      <c r="S62" s="255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73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2021-07-05(월) 오전 00:00</v>
      </c>
      <c r="C69" s="316"/>
      <c r="D69" s="288" t="str">
        <f>TEXT($G$1, "[$-ko-KR]yyyy-mm-dd(ddd) ") &amp; "오후 14:00"</f>
        <v>2021-07-05(월) 오후 14:00</v>
      </c>
      <c r="E69" s="289"/>
      <c r="F69" s="290"/>
      <c r="G69" s="288" t="str">
        <f>TEXT($G$1, "[$-ko-KR]yyyy-mm-dd(ddd) ") &amp; "오후 19:00"</f>
        <v>2021-07-05(월) 오후 19:00</v>
      </c>
      <c r="H69" s="289"/>
      <c r="I69" s="290"/>
      <c r="J69" s="288" t="str">
        <f>TEXT($G$1, "[$-ko-KR]yyyy-mm-dd(ddd) ") &amp; "오후 21:00"</f>
        <v>2021-07-05(월) 오후 21:00</v>
      </c>
      <c r="K69" s="289"/>
      <c r="L69" s="290"/>
      <c r="M69" s="288" t="str">
        <f>TEXT($G$1+1, "[$-ko-KR]yyyy-mm-dd(ddd) ") &amp; "오전 00:00"</f>
        <v>2021-07-06(화)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74"/>
      <c r="R71" s="274"/>
      <c r="S71" s="274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74"/>
      <c r="R72" s="274"/>
      <c r="S72" s="274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64"/>
      <c r="R73" s="264"/>
      <c r="S73" s="264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64"/>
      <c r="R74" s="264"/>
      <c r="S74" s="264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64"/>
      <c r="R75" s="264"/>
      <c r="S75" s="264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64"/>
      <c r="R76" s="264"/>
      <c r="S76" s="264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64"/>
      <c r="R77" s="264"/>
      <c r="S77" s="264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64"/>
      <c r="R78" s="264"/>
      <c r="S78" s="264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65"/>
      <c r="R80" s="266"/>
      <c r="S80" s="267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68"/>
      <c r="R81" s="269"/>
      <c r="S81" s="270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71"/>
      <c r="R82" s="272"/>
      <c r="S82" s="273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64"/>
      <c r="R83" s="264"/>
      <c r="S83" s="264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74"/>
      <c r="R84" s="274"/>
      <c r="S84" s="274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74"/>
      <c r="R85" s="274"/>
      <c r="S85" s="274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64"/>
      <c r="R86" s="264"/>
      <c r="S86" s="264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64"/>
      <c r="R87" s="264"/>
      <c r="S87" s="264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64"/>
      <c r="R88" s="264"/>
      <c r="S88" s="264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53"/>
      <c r="R89" s="254"/>
      <c r="S89" s="255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73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2021-07-05(월) 오전 00:00</v>
      </c>
      <c r="C96" s="316"/>
      <c r="D96" s="288" t="str">
        <f>TEXT($G$1, "[$-ko-KR]yyyy-mm-dd(ddd) ") &amp; "오후 14:00"</f>
        <v>2021-07-05(월) 오후 14:00</v>
      </c>
      <c r="E96" s="289"/>
      <c r="F96" s="290"/>
      <c r="G96" s="288" t="str">
        <f>TEXT($G$1, "[$-ko-KR]yyyy-mm-dd(ddd) ") &amp; "오후 19:00"</f>
        <v>2021-07-05(월) 오후 19:00</v>
      </c>
      <c r="H96" s="289"/>
      <c r="I96" s="290"/>
      <c r="J96" s="288" t="str">
        <f>TEXT($G$1, "[$-ko-KR]yyyy-mm-dd(ddd) ") &amp; "오후 21:00"</f>
        <v>2021-07-05(월) 오후 21:00</v>
      </c>
      <c r="K96" s="289"/>
      <c r="L96" s="290"/>
      <c r="M96" s="288" t="str">
        <f>TEXT($G$1+1, "[$-ko-KR]yyyy-mm-dd(ddd) ") &amp; "오전 00:00"</f>
        <v>2021-07-06(화)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74"/>
      <c r="R98" s="274"/>
      <c r="S98" s="274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74"/>
      <c r="R99" s="274"/>
      <c r="S99" s="274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64"/>
      <c r="R100" s="264"/>
      <c r="S100" s="264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64"/>
      <c r="R101" s="264"/>
      <c r="S101" s="264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64"/>
      <c r="R102" s="264"/>
      <c r="S102" s="264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64"/>
      <c r="R103" s="264"/>
      <c r="S103" s="264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64"/>
      <c r="R104" s="264"/>
      <c r="S104" s="264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64"/>
      <c r="R105" s="264"/>
      <c r="S105" s="264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65"/>
      <c r="R107" s="266"/>
      <c r="S107" s="267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68"/>
      <c r="R108" s="269"/>
      <c r="S108" s="270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71"/>
      <c r="R109" s="272"/>
      <c r="S109" s="273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64"/>
      <c r="R110" s="264"/>
      <c r="S110" s="264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74"/>
      <c r="R111" s="274"/>
      <c r="S111" s="274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74"/>
      <c r="R112" s="274"/>
      <c r="S112" s="274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64"/>
      <c r="R113" s="264"/>
      <c r="S113" s="264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64"/>
      <c r="R114" s="264"/>
      <c r="S114" s="264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64"/>
      <c r="R115" s="264"/>
      <c r="S115" s="264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53"/>
      <c r="R116" s="254"/>
      <c r="S116" s="255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73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2021-07-05(월) 오전 00:00</v>
      </c>
      <c r="C123" s="316"/>
      <c r="D123" s="288" t="str">
        <f>TEXT($G$1, "[$-ko-KR]yyyy-mm-dd(ddd) ") &amp; "오후 14:00"</f>
        <v>2021-07-05(월) 오후 14:00</v>
      </c>
      <c r="E123" s="289"/>
      <c r="F123" s="290"/>
      <c r="G123" s="288" t="str">
        <f>TEXT($G$1, "[$-ko-KR]yyyy-mm-dd(ddd) ") &amp; "오후 19:00"</f>
        <v>2021-07-05(월) 오후 19:00</v>
      </c>
      <c r="H123" s="289"/>
      <c r="I123" s="290"/>
      <c r="J123" s="288" t="str">
        <f>TEXT($G$1, "[$-ko-KR]yyyy-mm-dd(ddd) ") &amp; "오후 21:00"</f>
        <v>2021-07-05(월) 오후 21:00</v>
      </c>
      <c r="K123" s="289"/>
      <c r="L123" s="290"/>
      <c r="M123" s="288" t="str">
        <f>TEXT($G$1+1, "[$-ko-KR]yyyy-mm-dd(ddd) ") &amp; "오전 00:00"</f>
        <v>2021-07-06(화)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74"/>
      <c r="R125" s="274"/>
      <c r="S125" s="274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74"/>
      <c r="R126" s="274"/>
      <c r="S126" s="274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64"/>
      <c r="R127" s="264"/>
      <c r="S127" s="264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64"/>
      <c r="R128" s="264"/>
      <c r="S128" s="264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64"/>
      <c r="R129" s="264"/>
      <c r="S129" s="264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64"/>
      <c r="R130" s="264"/>
      <c r="S130" s="264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64"/>
      <c r="R131" s="264"/>
      <c r="S131" s="264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64"/>
      <c r="R132" s="264"/>
      <c r="S132" s="264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65"/>
      <c r="R134" s="266"/>
      <c r="S134" s="267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68"/>
      <c r="R135" s="269"/>
      <c r="S135" s="270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71"/>
      <c r="R136" s="272"/>
      <c r="S136" s="273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64"/>
      <c r="R137" s="264"/>
      <c r="S137" s="264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74"/>
      <c r="R138" s="274"/>
      <c r="S138" s="274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74"/>
      <c r="R139" s="274"/>
      <c r="S139" s="274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64"/>
      <c r="R140" s="264"/>
      <c r="S140" s="264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4"/>
      <c r="R141" s="264"/>
      <c r="S141" s="264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64"/>
      <c r="R142" s="264"/>
      <c r="S142" s="264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53"/>
      <c r="R143" s="254"/>
      <c r="S143" s="255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73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2021-07-05(월) 오전 00:00</v>
      </c>
      <c r="C150" s="316"/>
      <c r="D150" s="288" t="str">
        <f>TEXT($G$1, "[$-ko-KR]yyyy-mm-dd(ddd) ") &amp; "오후 14:00"</f>
        <v>2021-07-05(월) 오후 14:00</v>
      </c>
      <c r="E150" s="289"/>
      <c r="F150" s="290"/>
      <c r="G150" s="288" t="str">
        <f>TEXT($G$1, "[$-ko-KR]yyyy-mm-dd(ddd) ") &amp; "오후 19:00"</f>
        <v>2021-07-05(월) 오후 19:00</v>
      </c>
      <c r="H150" s="289"/>
      <c r="I150" s="290"/>
      <c r="J150" s="288" t="str">
        <f>TEXT($G$1, "[$-ko-KR]yyyy-mm-dd(ddd) ") &amp; "오후 21:00"</f>
        <v>2021-07-05(월) 오후 21:00</v>
      </c>
      <c r="K150" s="289"/>
      <c r="L150" s="290"/>
      <c r="M150" s="288" t="str">
        <f>TEXT($G$1+1, "[$-ko-KR]yyyy-mm-dd(ddd) ") &amp; "오전 00:00"</f>
        <v>2021-07-06(화)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74"/>
      <c r="R152" s="274"/>
      <c r="S152" s="274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74"/>
      <c r="R153" s="274"/>
      <c r="S153" s="274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64"/>
      <c r="R154" s="264"/>
      <c r="S154" s="264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64"/>
      <c r="R155" s="264"/>
      <c r="S155" s="264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64"/>
      <c r="R156" s="264"/>
      <c r="S156" s="264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64"/>
      <c r="R157" s="264"/>
      <c r="S157" s="264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64"/>
      <c r="R158" s="264"/>
      <c r="S158" s="264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64"/>
      <c r="R159" s="264"/>
      <c r="S159" s="264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65"/>
      <c r="R161" s="266"/>
      <c r="S161" s="267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68"/>
      <c r="R162" s="269"/>
      <c r="S162" s="270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71"/>
      <c r="R163" s="272"/>
      <c r="S163" s="273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64"/>
      <c r="R164" s="264"/>
      <c r="S164" s="264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74"/>
      <c r="R165" s="274"/>
      <c r="S165" s="274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74"/>
      <c r="R166" s="274"/>
      <c r="S166" s="274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64"/>
      <c r="R167" s="264"/>
      <c r="S167" s="264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64"/>
      <c r="R168" s="264"/>
      <c r="S168" s="264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64"/>
      <c r="R169" s="264"/>
      <c r="S169" s="264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53"/>
      <c r="R170" s="254"/>
      <c r="S170" s="255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73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2021-07-05(월) 오전 00:00</v>
      </c>
      <c r="C177" s="316"/>
      <c r="D177" s="288" t="str">
        <f>TEXT($G$1, "[$-ko-KR]yyyy-mm-dd(ddd) ") &amp; "오후 14:00"</f>
        <v>2021-07-05(월) 오후 14:00</v>
      </c>
      <c r="E177" s="289"/>
      <c r="F177" s="290"/>
      <c r="G177" s="288" t="str">
        <f>TEXT($G$1, "[$-ko-KR]yyyy-mm-dd(ddd) ") &amp; "오후 19:00"</f>
        <v>2021-07-05(월) 오후 19:00</v>
      </c>
      <c r="H177" s="289"/>
      <c r="I177" s="290"/>
      <c r="J177" s="288" t="str">
        <f>TEXT($G$1, "[$-ko-KR]yyyy-mm-dd(ddd) ") &amp; "오후 21:00"</f>
        <v>2021-07-05(월) 오후 21:00</v>
      </c>
      <c r="K177" s="289"/>
      <c r="L177" s="290"/>
      <c r="M177" s="288" t="str">
        <f>TEXT($G$1+1, "[$-ko-KR]yyyy-mm-dd(ddd) ") &amp; "오전 00:00"</f>
        <v>2021-07-06(화)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74"/>
      <c r="R179" s="274"/>
      <c r="S179" s="274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74"/>
      <c r="R180" s="274"/>
      <c r="S180" s="274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64"/>
      <c r="R181" s="264"/>
      <c r="S181" s="264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64"/>
      <c r="R182" s="264"/>
      <c r="S182" s="264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64"/>
      <c r="R183" s="264"/>
      <c r="S183" s="264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64"/>
      <c r="R184" s="264"/>
      <c r="S184" s="264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64"/>
      <c r="R185" s="264"/>
      <c r="S185" s="264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64"/>
      <c r="R186" s="264"/>
      <c r="S186" s="264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65"/>
      <c r="R188" s="266"/>
      <c r="S188" s="267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68"/>
      <c r="R189" s="269"/>
      <c r="S189" s="270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71"/>
      <c r="R190" s="272"/>
      <c r="S190" s="273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64"/>
      <c r="R191" s="264"/>
      <c r="S191" s="264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74"/>
      <c r="R192" s="274"/>
      <c r="S192" s="274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74"/>
      <c r="R193" s="274"/>
      <c r="S193" s="274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64"/>
      <c r="R194" s="264"/>
      <c r="S194" s="264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64"/>
      <c r="R195" s="264"/>
      <c r="S195" s="264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64"/>
      <c r="R196" s="264"/>
      <c r="S196" s="264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53"/>
      <c r="R197" s="254"/>
      <c r="S197" s="255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44383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7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2021-07-06(화) 오전 00:00</v>
      </c>
      <c r="C15" s="314"/>
      <c r="D15" s="288" t="str">
        <f>TEXT($G$1, "[$-ko-KR]yyyy-mm-dd(ddd) ") &amp; "오후 14:00"</f>
        <v>2021-07-06(화) 오후 14:00</v>
      </c>
      <c r="E15" s="289"/>
      <c r="F15" s="290"/>
      <c r="G15" s="288" t="str">
        <f>TEXT($G$1, "[$-ko-KR]yyyy-mm-dd(ddd) ") &amp; "오후 19:00"</f>
        <v>2021-07-06(화) 오후 19:00</v>
      </c>
      <c r="H15" s="289"/>
      <c r="I15" s="290"/>
      <c r="J15" s="288" t="str">
        <f>TEXT($G$1, "[$-ko-KR]yyyy-mm-dd(ddd) ") &amp; "오후 21:00"</f>
        <v>2021-07-06(화) 오후 21:00</v>
      </c>
      <c r="K15" s="289"/>
      <c r="L15" s="290"/>
      <c r="M15" s="288" t="str">
        <f>TEXT($G$1+1, "[$-ko-KR]yyyy-mm-dd(ddd) ") &amp; "오전 00:00"</f>
        <v>2021-07-07(수)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77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2021-07-06(화) 오전 00:00</v>
      </c>
      <c r="C42" s="316"/>
      <c r="D42" s="288" t="str">
        <f>TEXT($G$1, "[$-ko-KR]yyyy-mm-dd(ddd) ") &amp; "오후 14:00"</f>
        <v>2021-07-06(화) 오후 14:00</v>
      </c>
      <c r="E42" s="289"/>
      <c r="F42" s="290"/>
      <c r="G42" s="288" t="str">
        <f>TEXT($G$1, "[$-ko-KR]yyyy-mm-dd(ddd) ") &amp; "오후 19:00"</f>
        <v>2021-07-06(화) 오후 19:00</v>
      </c>
      <c r="H42" s="289"/>
      <c r="I42" s="290"/>
      <c r="J42" s="288" t="str">
        <f>TEXT($G$1, "[$-ko-KR]yyyy-mm-dd(ddd) ") &amp; "오후 21:00"</f>
        <v>2021-07-06(화) 오후 21:00</v>
      </c>
      <c r="K42" s="289"/>
      <c r="L42" s="290"/>
      <c r="M42" s="288" t="str">
        <f>TEXT($G$1+1, "[$-ko-KR]yyyy-mm-dd(ddd) ") &amp; "오전 00:00"</f>
        <v>2021-07-07(수)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74"/>
      <c r="R44" s="274"/>
      <c r="S44" s="274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74"/>
      <c r="R45" s="274"/>
      <c r="S45" s="274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64"/>
      <c r="R46" s="264"/>
      <c r="S46" s="264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64"/>
      <c r="R47" s="264"/>
      <c r="S47" s="264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64"/>
      <c r="R48" s="264"/>
      <c r="S48" s="264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64"/>
      <c r="R49" s="264"/>
      <c r="S49" s="264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4"/>
      <c r="R50" s="264"/>
      <c r="S50" s="264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64"/>
      <c r="R51" s="264"/>
      <c r="S51" s="264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65"/>
      <c r="R53" s="266"/>
      <c r="S53" s="267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68"/>
      <c r="R54" s="269"/>
      <c r="S54" s="270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71"/>
      <c r="R55" s="272"/>
      <c r="S55" s="273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64"/>
      <c r="R56" s="264"/>
      <c r="S56" s="264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74"/>
      <c r="R57" s="274"/>
      <c r="S57" s="274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74"/>
      <c r="R58" s="274"/>
      <c r="S58" s="274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64"/>
      <c r="R59" s="264"/>
      <c r="S59" s="264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64"/>
      <c r="R60" s="264"/>
      <c r="S60" s="264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64"/>
      <c r="R61" s="264"/>
      <c r="S61" s="264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53"/>
      <c r="R62" s="254"/>
      <c r="S62" s="255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77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2021-07-06(화) 오전 00:00</v>
      </c>
      <c r="C69" s="316"/>
      <c r="D69" s="288" t="str">
        <f>TEXT($G$1, "[$-ko-KR]yyyy-mm-dd(ddd) ") &amp; "오후 14:00"</f>
        <v>2021-07-06(화) 오후 14:00</v>
      </c>
      <c r="E69" s="289"/>
      <c r="F69" s="290"/>
      <c r="G69" s="288" t="str">
        <f>TEXT($G$1, "[$-ko-KR]yyyy-mm-dd(ddd) ") &amp; "오후 19:00"</f>
        <v>2021-07-06(화) 오후 19:00</v>
      </c>
      <c r="H69" s="289"/>
      <c r="I69" s="290"/>
      <c r="J69" s="288" t="str">
        <f>TEXT($G$1, "[$-ko-KR]yyyy-mm-dd(ddd) ") &amp; "오후 21:00"</f>
        <v>2021-07-06(화) 오후 21:00</v>
      </c>
      <c r="K69" s="289"/>
      <c r="L69" s="290"/>
      <c r="M69" s="288" t="str">
        <f>TEXT($G$1+1, "[$-ko-KR]yyyy-mm-dd(ddd) ") &amp; "오전 00:00"</f>
        <v>2021-07-07(수)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74"/>
      <c r="R71" s="274"/>
      <c r="S71" s="274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74"/>
      <c r="R72" s="274"/>
      <c r="S72" s="274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64"/>
      <c r="R73" s="264"/>
      <c r="S73" s="264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64"/>
      <c r="R74" s="264"/>
      <c r="S74" s="264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64"/>
      <c r="R75" s="264"/>
      <c r="S75" s="264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64"/>
      <c r="R76" s="264"/>
      <c r="S76" s="264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64"/>
      <c r="R77" s="264"/>
      <c r="S77" s="264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64"/>
      <c r="R78" s="264"/>
      <c r="S78" s="264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65"/>
      <c r="R80" s="266"/>
      <c r="S80" s="267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68"/>
      <c r="R81" s="269"/>
      <c r="S81" s="270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71"/>
      <c r="R82" s="272"/>
      <c r="S82" s="273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64"/>
      <c r="R83" s="264"/>
      <c r="S83" s="264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74"/>
      <c r="R84" s="274"/>
      <c r="S84" s="274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74"/>
      <c r="R85" s="274"/>
      <c r="S85" s="274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64"/>
      <c r="R86" s="264"/>
      <c r="S86" s="264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64"/>
      <c r="R87" s="264"/>
      <c r="S87" s="264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64"/>
      <c r="R88" s="264"/>
      <c r="S88" s="264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53"/>
      <c r="R89" s="254"/>
      <c r="S89" s="255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77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2021-07-06(화) 오전 00:00</v>
      </c>
      <c r="C96" s="316"/>
      <c r="D96" s="288" t="str">
        <f>TEXT($G$1, "[$-ko-KR]yyyy-mm-dd(ddd) ") &amp; "오후 14:00"</f>
        <v>2021-07-06(화) 오후 14:00</v>
      </c>
      <c r="E96" s="289"/>
      <c r="F96" s="290"/>
      <c r="G96" s="288" t="str">
        <f>TEXT($G$1, "[$-ko-KR]yyyy-mm-dd(ddd) ") &amp; "오후 19:00"</f>
        <v>2021-07-06(화) 오후 19:00</v>
      </c>
      <c r="H96" s="289"/>
      <c r="I96" s="290"/>
      <c r="J96" s="288" t="str">
        <f>TEXT($G$1, "[$-ko-KR]yyyy-mm-dd(ddd) ") &amp; "오후 21:00"</f>
        <v>2021-07-06(화) 오후 21:00</v>
      </c>
      <c r="K96" s="289"/>
      <c r="L96" s="290"/>
      <c r="M96" s="288" t="str">
        <f>TEXT($G$1+1, "[$-ko-KR]yyyy-mm-dd(ddd) ") &amp; "오전 00:00"</f>
        <v>2021-07-07(수)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74"/>
      <c r="R98" s="274"/>
      <c r="S98" s="274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74"/>
      <c r="R99" s="274"/>
      <c r="S99" s="274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64"/>
      <c r="R100" s="264"/>
      <c r="S100" s="264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64"/>
      <c r="R101" s="264"/>
      <c r="S101" s="264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64"/>
      <c r="R102" s="264"/>
      <c r="S102" s="264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64"/>
      <c r="R103" s="264"/>
      <c r="S103" s="264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64"/>
      <c r="R104" s="264"/>
      <c r="S104" s="264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64"/>
      <c r="R105" s="264"/>
      <c r="S105" s="264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65"/>
      <c r="R107" s="266"/>
      <c r="S107" s="267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68"/>
      <c r="R108" s="269"/>
      <c r="S108" s="270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71"/>
      <c r="R109" s="272"/>
      <c r="S109" s="273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64"/>
      <c r="R110" s="264"/>
      <c r="S110" s="264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74"/>
      <c r="R111" s="274"/>
      <c r="S111" s="274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74"/>
      <c r="R112" s="274"/>
      <c r="S112" s="274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64"/>
      <c r="R113" s="264"/>
      <c r="S113" s="264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4"/>
      <c r="R114" s="264"/>
      <c r="S114" s="264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64"/>
      <c r="R115" s="264"/>
      <c r="S115" s="264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53"/>
      <c r="R116" s="254"/>
      <c r="S116" s="255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77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2021-07-06(화) 오전 00:00</v>
      </c>
      <c r="C123" s="316"/>
      <c r="D123" s="288" t="str">
        <f>TEXT($G$1, "[$-ko-KR]yyyy-mm-dd(ddd) ") &amp; "오후 14:00"</f>
        <v>2021-07-06(화) 오후 14:00</v>
      </c>
      <c r="E123" s="289"/>
      <c r="F123" s="290"/>
      <c r="G123" s="288" t="str">
        <f>TEXT($G$1, "[$-ko-KR]yyyy-mm-dd(ddd) ") &amp; "오후 19:00"</f>
        <v>2021-07-06(화) 오후 19:00</v>
      </c>
      <c r="H123" s="289"/>
      <c r="I123" s="290"/>
      <c r="J123" s="288" t="str">
        <f>TEXT($G$1, "[$-ko-KR]yyyy-mm-dd(ddd) ") &amp; "오후 21:00"</f>
        <v>2021-07-06(화) 오후 21:00</v>
      </c>
      <c r="K123" s="289"/>
      <c r="L123" s="290"/>
      <c r="M123" s="288" t="str">
        <f>TEXT($G$1+1, "[$-ko-KR]yyyy-mm-dd(ddd) ") &amp; "오전 00:00"</f>
        <v>2021-07-07(수)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74"/>
      <c r="R125" s="274"/>
      <c r="S125" s="274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74"/>
      <c r="R126" s="274"/>
      <c r="S126" s="274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64"/>
      <c r="R127" s="264"/>
      <c r="S127" s="264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64"/>
      <c r="R128" s="264"/>
      <c r="S128" s="264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64"/>
      <c r="R129" s="264"/>
      <c r="S129" s="264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64"/>
      <c r="R130" s="264"/>
      <c r="S130" s="264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64"/>
      <c r="R131" s="264"/>
      <c r="S131" s="264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64"/>
      <c r="R132" s="264"/>
      <c r="S132" s="264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65"/>
      <c r="R134" s="266"/>
      <c r="S134" s="267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68"/>
      <c r="R135" s="269"/>
      <c r="S135" s="270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71"/>
      <c r="R136" s="272"/>
      <c r="S136" s="273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64"/>
      <c r="R137" s="264"/>
      <c r="S137" s="264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74"/>
      <c r="R138" s="274"/>
      <c r="S138" s="274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74"/>
      <c r="R139" s="274"/>
      <c r="S139" s="274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64"/>
      <c r="R140" s="264"/>
      <c r="S140" s="264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64"/>
      <c r="R141" s="264"/>
      <c r="S141" s="264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64"/>
      <c r="R142" s="264"/>
      <c r="S142" s="264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53"/>
      <c r="R143" s="254"/>
      <c r="S143" s="255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77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2021-07-06(화) 오전 00:00</v>
      </c>
      <c r="C150" s="316"/>
      <c r="D150" s="288" t="str">
        <f>TEXT($G$1, "[$-ko-KR]yyyy-mm-dd(ddd) ") &amp; "오후 14:00"</f>
        <v>2021-07-06(화) 오후 14:00</v>
      </c>
      <c r="E150" s="289"/>
      <c r="F150" s="290"/>
      <c r="G150" s="288" t="str">
        <f>TEXT($G$1, "[$-ko-KR]yyyy-mm-dd(ddd) ") &amp; "오후 19:00"</f>
        <v>2021-07-06(화) 오후 19:00</v>
      </c>
      <c r="H150" s="289"/>
      <c r="I150" s="290"/>
      <c r="J150" s="288" t="str">
        <f>TEXT($G$1, "[$-ko-KR]yyyy-mm-dd(ddd) ") &amp; "오후 21:00"</f>
        <v>2021-07-06(화) 오후 21:00</v>
      </c>
      <c r="K150" s="289"/>
      <c r="L150" s="290"/>
      <c r="M150" s="288" t="str">
        <f>TEXT($G$1+1, "[$-ko-KR]yyyy-mm-dd(ddd) ") &amp; "오전 00:00"</f>
        <v>2021-07-07(수)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74"/>
      <c r="R152" s="274"/>
      <c r="S152" s="274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74"/>
      <c r="R153" s="274"/>
      <c r="S153" s="274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64"/>
      <c r="R154" s="264"/>
      <c r="S154" s="264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64"/>
      <c r="R155" s="264"/>
      <c r="S155" s="264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64"/>
      <c r="R156" s="264"/>
      <c r="S156" s="264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64"/>
      <c r="R157" s="264"/>
      <c r="S157" s="264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64"/>
      <c r="R158" s="264"/>
      <c r="S158" s="264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64"/>
      <c r="R159" s="264"/>
      <c r="S159" s="264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65"/>
      <c r="R161" s="266"/>
      <c r="S161" s="267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68"/>
      <c r="R162" s="269"/>
      <c r="S162" s="270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71"/>
      <c r="R163" s="272"/>
      <c r="S163" s="273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64"/>
      <c r="R164" s="264"/>
      <c r="S164" s="264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74"/>
      <c r="R165" s="274"/>
      <c r="S165" s="274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74"/>
      <c r="R166" s="274"/>
      <c r="S166" s="274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64"/>
      <c r="R167" s="264"/>
      <c r="S167" s="264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64"/>
      <c r="R168" s="264"/>
      <c r="S168" s="264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64"/>
      <c r="R169" s="264"/>
      <c r="S169" s="264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53"/>
      <c r="R170" s="254"/>
      <c r="S170" s="255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77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2021-07-06(화) 오전 00:00</v>
      </c>
      <c r="C177" s="316"/>
      <c r="D177" s="288" t="str">
        <f>TEXT($G$1, "[$-ko-KR]yyyy-mm-dd(ddd) ") &amp; "오후 14:00"</f>
        <v>2021-07-06(화) 오후 14:00</v>
      </c>
      <c r="E177" s="289"/>
      <c r="F177" s="290"/>
      <c r="G177" s="288" t="str">
        <f>TEXT($G$1, "[$-ko-KR]yyyy-mm-dd(ddd) ") &amp; "오후 19:00"</f>
        <v>2021-07-06(화) 오후 19:00</v>
      </c>
      <c r="H177" s="289"/>
      <c r="I177" s="290"/>
      <c r="J177" s="288" t="str">
        <f>TEXT($G$1, "[$-ko-KR]yyyy-mm-dd(ddd) ") &amp; "오후 21:00"</f>
        <v>2021-07-06(화) 오후 21:00</v>
      </c>
      <c r="K177" s="289"/>
      <c r="L177" s="290"/>
      <c r="M177" s="288" t="str">
        <f>TEXT($G$1+1, "[$-ko-KR]yyyy-mm-dd(ddd) ") &amp; "오전 00:00"</f>
        <v>2021-07-07(수)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74"/>
      <c r="R179" s="274"/>
      <c r="S179" s="274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74"/>
      <c r="R180" s="274"/>
      <c r="S180" s="274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64"/>
      <c r="R181" s="264"/>
      <c r="S181" s="264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64"/>
      <c r="R182" s="264"/>
      <c r="S182" s="264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64"/>
      <c r="R183" s="264"/>
      <c r="S183" s="264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64"/>
      <c r="R184" s="264"/>
      <c r="S184" s="264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64"/>
      <c r="R185" s="264"/>
      <c r="S185" s="264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64"/>
      <c r="R186" s="264"/>
      <c r="S186" s="264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65"/>
      <c r="R188" s="266"/>
      <c r="S188" s="267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68"/>
      <c r="R189" s="269"/>
      <c r="S189" s="270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71"/>
      <c r="R190" s="272"/>
      <c r="S190" s="273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64"/>
      <c r="R191" s="264"/>
      <c r="S191" s="264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74"/>
      <c r="R192" s="274"/>
      <c r="S192" s="274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74"/>
      <c r="R193" s="274"/>
      <c r="S193" s="274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64"/>
      <c r="R194" s="264"/>
      <c r="S194" s="264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64"/>
      <c r="R195" s="264"/>
      <c r="S195" s="264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64"/>
      <c r="R196" s="264"/>
      <c r="S196" s="264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53"/>
      <c r="R197" s="254"/>
      <c r="S197" s="255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44384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8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2021-07-07(수) 오전 00:00</v>
      </c>
      <c r="C15" s="314"/>
      <c r="D15" s="288" t="str">
        <f>TEXT($G$1, "[$-ko-KR]yyyy-mm-dd(ddd) ") &amp; "오후 14:00"</f>
        <v>2021-07-07(수) 오후 14:00</v>
      </c>
      <c r="E15" s="289"/>
      <c r="F15" s="290"/>
      <c r="G15" s="288" t="str">
        <f>TEXT($G$1, "[$-ko-KR]yyyy-mm-dd(ddd) ") &amp; "오후 19:00"</f>
        <v>2021-07-07(수) 오후 19:00</v>
      </c>
      <c r="H15" s="289"/>
      <c r="I15" s="290"/>
      <c r="J15" s="288" t="str">
        <f>TEXT($G$1, "[$-ko-KR]yyyy-mm-dd(ddd) ") &amp; "오후 21:00"</f>
        <v>2021-07-07(수) 오후 21:00</v>
      </c>
      <c r="K15" s="289"/>
      <c r="L15" s="290"/>
      <c r="M15" s="288" t="str">
        <f>TEXT($G$1+1, "[$-ko-KR]yyyy-mm-dd(ddd) ") &amp; "오전 00:00"</f>
        <v>2021-07-08(목)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81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2021-07-07(수) 오전 00:00</v>
      </c>
      <c r="C42" s="316"/>
      <c r="D42" s="288" t="str">
        <f>TEXT($G$1, "[$-ko-KR]yyyy-mm-dd(ddd) ") &amp; "오후 14:00"</f>
        <v>2021-07-07(수) 오후 14:00</v>
      </c>
      <c r="E42" s="289"/>
      <c r="F42" s="290"/>
      <c r="G42" s="288" t="str">
        <f>TEXT($G$1, "[$-ko-KR]yyyy-mm-dd(ddd) ") &amp; "오후 19:00"</f>
        <v>2021-07-07(수) 오후 19:00</v>
      </c>
      <c r="H42" s="289"/>
      <c r="I42" s="290"/>
      <c r="J42" s="288" t="str">
        <f>TEXT($G$1, "[$-ko-KR]yyyy-mm-dd(ddd) ") &amp; "오후 21:00"</f>
        <v>2021-07-07(수) 오후 21:00</v>
      </c>
      <c r="K42" s="289"/>
      <c r="L42" s="290"/>
      <c r="M42" s="288" t="str">
        <f>TEXT($G$1+1, "[$-ko-KR]yyyy-mm-dd(ddd) ") &amp; "오전 00:00"</f>
        <v>2021-07-08(목)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74"/>
      <c r="R44" s="274"/>
      <c r="S44" s="274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74"/>
      <c r="R45" s="274"/>
      <c r="S45" s="274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64"/>
      <c r="R46" s="264"/>
      <c r="S46" s="264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64"/>
      <c r="R47" s="264"/>
      <c r="S47" s="264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64"/>
      <c r="R48" s="264"/>
      <c r="S48" s="264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64"/>
      <c r="R49" s="264"/>
      <c r="S49" s="264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64"/>
      <c r="R50" s="264"/>
      <c r="S50" s="264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64"/>
      <c r="R51" s="264"/>
      <c r="S51" s="264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65"/>
      <c r="R53" s="266"/>
      <c r="S53" s="267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68"/>
      <c r="R54" s="269"/>
      <c r="S54" s="270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71"/>
      <c r="R55" s="272"/>
      <c r="S55" s="273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64"/>
      <c r="R56" s="264"/>
      <c r="S56" s="264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74"/>
      <c r="R57" s="274"/>
      <c r="S57" s="274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74"/>
      <c r="R58" s="274"/>
      <c r="S58" s="274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64"/>
      <c r="R59" s="264"/>
      <c r="S59" s="264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64"/>
      <c r="R60" s="264"/>
      <c r="S60" s="264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64"/>
      <c r="R61" s="264"/>
      <c r="S61" s="264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53"/>
      <c r="R62" s="254"/>
      <c r="S62" s="255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81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2021-07-07(수) 오전 00:00</v>
      </c>
      <c r="C69" s="316"/>
      <c r="D69" s="288" t="str">
        <f>TEXT($G$1, "[$-ko-KR]yyyy-mm-dd(ddd) ") &amp; "오후 14:00"</f>
        <v>2021-07-07(수) 오후 14:00</v>
      </c>
      <c r="E69" s="289"/>
      <c r="F69" s="290"/>
      <c r="G69" s="288" t="str">
        <f>TEXT($G$1, "[$-ko-KR]yyyy-mm-dd(ddd) ") &amp; "오후 19:00"</f>
        <v>2021-07-07(수) 오후 19:00</v>
      </c>
      <c r="H69" s="289"/>
      <c r="I69" s="290"/>
      <c r="J69" s="288" t="str">
        <f>TEXT($G$1, "[$-ko-KR]yyyy-mm-dd(ddd) ") &amp; "오후 21:00"</f>
        <v>2021-07-07(수) 오후 21:00</v>
      </c>
      <c r="K69" s="289"/>
      <c r="L69" s="290"/>
      <c r="M69" s="288" t="str">
        <f>TEXT($G$1+1, "[$-ko-KR]yyyy-mm-dd(ddd) ") &amp; "오전 00:00"</f>
        <v>2021-07-08(목)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74"/>
      <c r="R71" s="274"/>
      <c r="S71" s="274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74"/>
      <c r="R72" s="274"/>
      <c r="S72" s="274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64"/>
      <c r="R73" s="264"/>
      <c r="S73" s="264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64"/>
      <c r="R74" s="264"/>
      <c r="S74" s="264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64"/>
      <c r="R75" s="264"/>
      <c r="S75" s="264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64"/>
      <c r="R76" s="264"/>
      <c r="S76" s="264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64"/>
      <c r="R77" s="264"/>
      <c r="S77" s="264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64"/>
      <c r="R78" s="264"/>
      <c r="S78" s="264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65"/>
      <c r="R80" s="266"/>
      <c r="S80" s="267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68"/>
      <c r="R81" s="269"/>
      <c r="S81" s="270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71"/>
      <c r="R82" s="272"/>
      <c r="S82" s="273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64"/>
      <c r="R83" s="264"/>
      <c r="S83" s="264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74"/>
      <c r="R84" s="274"/>
      <c r="S84" s="274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74"/>
      <c r="R85" s="274"/>
      <c r="S85" s="274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64"/>
      <c r="R86" s="264"/>
      <c r="S86" s="264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4"/>
      <c r="R87" s="264"/>
      <c r="S87" s="264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64"/>
      <c r="R88" s="264"/>
      <c r="S88" s="264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53"/>
      <c r="R89" s="254"/>
      <c r="S89" s="255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81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2021-07-07(수) 오전 00:00</v>
      </c>
      <c r="C96" s="316"/>
      <c r="D96" s="288" t="str">
        <f>TEXT($G$1, "[$-ko-KR]yyyy-mm-dd(ddd) ") &amp; "오후 14:00"</f>
        <v>2021-07-07(수) 오후 14:00</v>
      </c>
      <c r="E96" s="289"/>
      <c r="F96" s="290"/>
      <c r="G96" s="288" t="str">
        <f>TEXT($G$1, "[$-ko-KR]yyyy-mm-dd(ddd) ") &amp; "오후 19:00"</f>
        <v>2021-07-07(수) 오후 19:00</v>
      </c>
      <c r="H96" s="289"/>
      <c r="I96" s="290"/>
      <c r="J96" s="288" t="str">
        <f>TEXT($G$1, "[$-ko-KR]yyyy-mm-dd(ddd) ") &amp; "오후 21:00"</f>
        <v>2021-07-07(수) 오후 21:00</v>
      </c>
      <c r="K96" s="289"/>
      <c r="L96" s="290"/>
      <c r="M96" s="288" t="str">
        <f>TEXT($G$1+1, "[$-ko-KR]yyyy-mm-dd(ddd) ") &amp; "오전 00:00"</f>
        <v>2021-07-08(목)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74"/>
      <c r="R98" s="274"/>
      <c r="S98" s="274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74"/>
      <c r="R99" s="274"/>
      <c r="S99" s="274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64"/>
      <c r="R100" s="264"/>
      <c r="S100" s="264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64"/>
      <c r="R101" s="264"/>
      <c r="S101" s="264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64"/>
      <c r="R102" s="264"/>
      <c r="S102" s="264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64"/>
      <c r="R103" s="264"/>
      <c r="S103" s="264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64"/>
      <c r="R104" s="264"/>
      <c r="S104" s="264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64"/>
      <c r="R105" s="264"/>
      <c r="S105" s="264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65"/>
      <c r="R107" s="266"/>
      <c r="S107" s="267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68"/>
      <c r="R108" s="269"/>
      <c r="S108" s="270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71"/>
      <c r="R109" s="272"/>
      <c r="S109" s="273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64"/>
      <c r="R110" s="264"/>
      <c r="S110" s="264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74"/>
      <c r="R111" s="274"/>
      <c r="S111" s="274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74"/>
      <c r="R112" s="274"/>
      <c r="S112" s="274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64"/>
      <c r="R113" s="264"/>
      <c r="S113" s="264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64"/>
      <c r="R114" s="264"/>
      <c r="S114" s="264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64"/>
      <c r="R115" s="264"/>
      <c r="S115" s="264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53"/>
      <c r="R116" s="254"/>
      <c r="S116" s="255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81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2021-07-07(수) 오전 00:00</v>
      </c>
      <c r="C123" s="316"/>
      <c r="D123" s="288" t="str">
        <f>TEXT($G$1, "[$-ko-KR]yyyy-mm-dd(ddd) ") &amp; "오후 14:00"</f>
        <v>2021-07-07(수) 오후 14:00</v>
      </c>
      <c r="E123" s="289"/>
      <c r="F123" s="290"/>
      <c r="G123" s="288" t="str">
        <f>TEXT($G$1, "[$-ko-KR]yyyy-mm-dd(ddd) ") &amp; "오후 19:00"</f>
        <v>2021-07-07(수) 오후 19:00</v>
      </c>
      <c r="H123" s="289"/>
      <c r="I123" s="290"/>
      <c r="J123" s="288" t="str">
        <f>TEXT($G$1, "[$-ko-KR]yyyy-mm-dd(ddd) ") &amp; "오후 21:00"</f>
        <v>2021-07-07(수) 오후 21:00</v>
      </c>
      <c r="K123" s="289"/>
      <c r="L123" s="290"/>
      <c r="M123" s="288" t="str">
        <f>TEXT($G$1+1, "[$-ko-KR]yyyy-mm-dd(ddd) ") &amp; "오전 00:00"</f>
        <v>2021-07-08(목)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74"/>
      <c r="R125" s="274"/>
      <c r="S125" s="274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74"/>
      <c r="R126" s="274"/>
      <c r="S126" s="274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64"/>
      <c r="R127" s="264"/>
      <c r="S127" s="264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64"/>
      <c r="R128" s="264"/>
      <c r="S128" s="264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64"/>
      <c r="R129" s="264"/>
      <c r="S129" s="264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64"/>
      <c r="R130" s="264"/>
      <c r="S130" s="264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64"/>
      <c r="R131" s="264"/>
      <c r="S131" s="264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64"/>
      <c r="R132" s="264"/>
      <c r="S132" s="264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65"/>
      <c r="R134" s="266"/>
      <c r="S134" s="267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68"/>
      <c r="R135" s="269"/>
      <c r="S135" s="270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71"/>
      <c r="R136" s="272"/>
      <c r="S136" s="273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64"/>
      <c r="R137" s="264"/>
      <c r="S137" s="264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74"/>
      <c r="R138" s="274"/>
      <c r="S138" s="274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74"/>
      <c r="R139" s="274"/>
      <c r="S139" s="274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64"/>
      <c r="R140" s="264"/>
      <c r="S140" s="264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64"/>
      <c r="R141" s="264"/>
      <c r="S141" s="264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64"/>
      <c r="R142" s="264"/>
      <c r="S142" s="264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53"/>
      <c r="R143" s="254"/>
      <c r="S143" s="255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81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2021-07-07(수) 오전 00:00</v>
      </c>
      <c r="C150" s="316"/>
      <c r="D150" s="288" t="str">
        <f>TEXT($G$1, "[$-ko-KR]yyyy-mm-dd(ddd) ") &amp; "오후 14:00"</f>
        <v>2021-07-07(수) 오후 14:00</v>
      </c>
      <c r="E150" s="289"/>
      <c r="F150" s="290"/>
      <c r="G150" s="288" t="str">
        <f>TEXT($G$1, "[$-ko-KR]yyyy-mm-dd(ddd) ") &amp; "오후 19:00"</f>
        <v>2021-07-07(수) 오후 19:00</v>
      </c>
      <c r="H150" s="289"/>
      <c r="I150" s="290"/>
      <c r="J150" s="288" t="str">
        <f>TEXT($G$1, "[$-ko-KR]yyyy-mm-dd(ddd) ") &amp; "오후 21:00"</f>
        <v>2021-07-07(수) 오후 21:00</v>
      </c>
      <c r="K150" s="289"/>
      <c r="L150" s="290"/>
      <c r="M150" s="288" t="str">
        <f>TEXT($G$1+1, "[$-ko-KR]yyyy-mm-dd(ddd) ") &amp; "오전 00:00"</f>
        <v>2021-07-08(목)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74"/>
      <c r="R152" s="274"/>
      <c r="S152" s="274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74"/>
      <c r="R153" s="274"/>
      <c r="S153" s="274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64"/>
      <c r="R154" s="264"/>
      <c r="S154" s="264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64"/>
      <c r="R155" s="264"/>
      <c r="S155" s="264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64"/>
      <c r="R156" s="264"/>
      <c r="S156" s="264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64"/>
      <c r="R157" s="264"/>
      <c r="S157" s="264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64"/>
      <c r="R158" s="264"/>
      <c r="S158" s="264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64"/>
      <c r="R159" s="264"/>
      <c r="S159" s="264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65"/>
      <c r="R161" s="266"/>
      <c r="S161" s="267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68"/>
      <c r="R162" s="269"/>
      <c r="S162" s="270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71"/>
      <c r="R163" s="272"/>
      <c r="S163" s="273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64"/>
      <c r="R164" s="264"/>
      <c r="S164" s="264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74"/>
      <c r="R165" s="274"/>
      <c r="S165" s="274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74"/>
      <c r="R166" s="274"/>
      <c r="S166" s="274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64"/>
      <c r="R167" s="264"/>
      <c r="S167" s="264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64"/>
      <c r="R168" s="264"/>
      <c r="S168" s="264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64"/>
      <c r="R169" s="264"/>
      <c r="S169" s="264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53"/>
      <c r="R170" s="254"/>
      <c r="S170" s="255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81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2021-07-07(수) 오전 00:00</v>
      </c>
      <c r="C177" s="316"/>
      <c r="D177" s="288" t="str">
        <f>TEXT($G$1, "[$-ko-KR]yyyy-mm-dd(ddd) ") &amp; "오후 14:00"</f>
        <v>2021-07-07(수) 오후 14:00</v>
      </c>
      <c r="E177" s="289"/>
      <c r="F177" s="290"/>
      <c r="G177" s="288" t="str">
        <f>TEXT($G$1, "[$-ko-KR]yyyy-mm-dd(ddd) ") &amp; "오후 19:00"</f>
        <v>2021-07-07(수) 오후 19:00</v>
      </c>
      <c r="H177" s="289"/>
      <c r="I177" s="290"/>
      <c r="J177" s="288" t="str">
        <f>TEXT($G$1, "[$-ko-KR]yyyy-mm-dd(ddd) ") &amp; "오후 21:00"</f>
        <v>2021-07-07(수) 오후 21:00</v>
      </c>
      <c r="K177" s="289"/>
      <c r="L177" s="290"/>
      <c r="M177" s="288" t="str">
        <f>TEXT($G$1+1, "[$-ko-KR]yyyy-mm-dd(ddd) ") &amp; "오전 00:00"</f>
        <v>2021-07-08(목)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74"/>
      <c r="R179" s="274"/>
      <c r="S179" s="274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74"/>
      <c r="R180" s="274"/>
      <c r="S180" s="274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64"/>
      <c r="R181" s="264"/>
      <c r="S181" s="264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64"/>
      <c r="R182" s="264"/>
      <c r="S182" s="264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64"/>
      <c r="R183" s="264"/>
      <c r="S183" s="264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64"/>
      <c r="R184" s="264"/>
      <c r="S184" s="264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64"/>
      <c r="R185" s="264"/>
      <c r="S185" s="264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64"/>
      <c r="R186" s="264"/>
      <c r="S186" s="264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65"/>
      <c r="R188" s="266"/>
      <c r="S188" s="267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68"/>
      <c r="R189" s="269"/>
      <c r="S189" s="270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71"/>
      <c r="R190" s="272"/>
      <c r="S190" s="273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64"/>
      <c r="R191" s="264"/>
      <c r="S191" s="264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74"/>
      <c r="R192" s="274"/>
      <c r="S192" s="274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74"/>
      <c r="R193" s="274"/>
      <c r="S193" s="274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64"/>
      <c r="R194" s="264"/>
      <c r="S194" s="264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64"/>
      <c r="R195" s="264"/>
      <c r="S195" s="264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64"/>
      <c r="R196" s="264"/>
      <c r="S196" s="264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53"/>
      <c r="R197" s="254"/>
      <c r="S197" s="255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44385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8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2021-07-08(목) 오전 00:00</v>
      </c>
      <c r="C15" s="314"/>
      <c r="D15" s="288" t="str">
        <f>TEXT($G$1, "[$-ko-KR]yyyy-mm-dd(ddd) ") &amp; "오후 14:00"</f>
        <v>2021-07-08(목) 오후 14:00</v>
      </c>
      <c r="E15" s="289"/>
      <c r="F15" s="290"/>
      <c r="G15" s="288" t="str">
        <f>TEXT($G$1, "[$-ko-KR]yyyy-mm-dd(ddd) ") &amp; "오후 19:00"</f>
        <v>2021-07-08(목) 오후 19:00</v>
      </c>
      <c r="H15" s="289"/>
      <c r="I15" s="290"/>
      <c r="J15" s="288" t="str">
        <f>TEXT($G$1, "[$-ko-KR]yyyy-mm-dd(ddd) ") &amp; "오후 21:00"</f>
        <v>2021-07-08(목) 오후 21:00</v>
      </c>
      <c r="K15" s="289"/>
      <c r="L15" s="290"/>
      <c r="M15" s="288" t="str">
        <f>TEXT($G$1+1, "[$-ko-KR]yyyy-mm-dd(ddd) ") &amp; "오전 00:00"</f>
        <v>2021-07-09(금)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85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2021-07-08(목) 오전 00:00</v>
      </c>
      <c r="C42" s="316"/>
      <c r="D42" s="288" t="str">
        <f>TEXT($G$1, "[$-ko-KR]yyyy-mm-dd(ddd) ") &amp; "오후 14:00"</f>
        <v>2021-07-08(목) 오후 14:00</v>
      </c>
      <c r="E42" s="289"/>
      <c r="F42" s="290"/>
      <c r="G42" s="288" t="str">
        <f>TEXT($G$1, "[$-ko-KR]yyyy-mm-dd(ddd) ") &amp; "오후 19:00"</f>
        <v>2021-07-08(목) 오후 19:00</v>
      </c>
      <c r="H42" s="289"/>
      <c r="I42" s="290"/>
      <c r="J42" s="288" t="str">
        <f>TEXT($G$1, "[$-ko-KR]yyyy-mm-dd(ddd) ") &amp; "오후 21:00"</f>
        <v>2021-07-08(목) 오후 21:00</v>
      </c>
      <c r="K42" s="289"/>
      <c r="L42" s="290"/>
      <c r="M42" s="288" t="str">
        <f>TEXT($G$1+1, "[$-ko-KR]yyyy-mm-dd(ddd) ") &amp; "오전 00:00"</f>
        <v>2021-07-09(금)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74"/>
      <c r="R44" s="274"/>
      <c r="S44" s="274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74"/>
      <c r="R45" s="274"/>
      <c r="S45" s="274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64"/>
      <c r="R46" s="264"/>
      <c r="S46" s="264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64"/>
      <c r="R47" s="264"/>
      <c r="S47" s="264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64"/>
      <c r="R48" s="264"/>
      <c r="S48" s="264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64"/>
      <c r="R49" s="264"/>
      <c r="S49" s="264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64"/>
      <c r="R50" s="264"/>
      <c r="S50" s="264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64"/>
      <c r="R51" s="264"/>
      <c r="S51" s="264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65"/>
      <c r="R53" s="266"/>
      <c r="S53" s="267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68"/>
      <c r="R54" s="269"/>
      <c r="S54" s="270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71"/>
      <c r="R55" s="272"/>
      <c r="S55" s="273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64"/>
      <c r="R56" s="264"/>
      <c r="S56" s="264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74"/>
      <c r="R57" s="274"/>
      <c r="S57" s="274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74"/>
      <c r="R58" s="274"/>
      <c r="S58" s="274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64"/>
      <c r="R59" s="264"/>
      <c r="S59" s="264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64"/>
      <c r="R60" s="264"/>
      <c r="S60" s="264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64"/>
      <c r="R61" s="264"/>
      <c r="S61" s="264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53"/>
      <c r="R62" s="254"/>
      <c r="S62" s="255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85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2021-07-08(목) 오전 00:00</v>
      </c>
      <c r="C69" s="316"/>
      <c r="D69" s="288" t="str">
        <f>TEXT($G$1, "[$-ko-KR]yyyy-mm-dd(ddd) ") &amp; "오후 14:00"</f>
        <v>2021-07-08(목) 오후 14:00</v>
      </c>
      <c r="E69" s="289"/>
      <c r="F69" s="290"/>
      <c r="G69" s="288" t="str">
        <f>TEXT($G$1, "[$-ko-KR]yyyy-mm-dd(ddd) ") &amp; "오후 19:00"</f>
        <v>2021-07-08(목) 오후 19:00</v>
      </c>
      <c r="H69" s="289"/>
      <c r="I69" s="290"/>
      <c r="J69" s="288" t="str">
        <f>TEXT($G$1, "[$-ko-KR]yyyy-mm-dd(ddd) ") &amp; "오후 21:00"</f>
        <v>2021-07-08(목) 오후 21:00</v>
      </c>
      <c r="K69" s="289"/>
      <c r="L69" s="290"/>
      <c r="M69" s="288" t="str">
        <f>TEXT($G$1+1, "[$-ko-KR]yyyy-mm-dd(ddd) ") &amp; "오전 00:00"</f>
        <v>2021-07-09(금)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74"/>
      <c r="R71" s="274"/>
      <c r="S71" s="274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74"/>
      <c r="R72" s="274"/>
      <c r="S72" s="274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64"/>
      <c r="R73" s="264"/>
      <c r="S73" s="264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64"/>
      <c r="R74" s="264"/>
      <c r="S74" s="264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64"/>
      <c r="R75" s="264"/>
      <c r="S75" s="264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64"/>
      <c r="R76" s="264"/>
      <c r="S76" s="264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64"/>
      <c r="R77" s="264"/>
      <c r="S77" s="264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64"/>
      <c r="R78" s="264"/>
      <c r="S78" s="264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65"/>
      <c r="R80" s="266"/>
      <c r="S80" s="267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68"/>
      <c r="R81" s="269"/>
      <c r="S81" s="270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71"/>
      <c r="R82" s="272"/>
      <c r="S82" s="273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64"/>
      <c r="R83" s="264"/>
      <c r="S83" s="264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74"/>
      <c r="R84" s="274"/>
      <c r="S84" s="274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74"/>
      <c r="R85" s="274"/>
      <c r="S85" s="274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64"/>
      <c r="R86" s="264"/>
      <c r="S86" s="264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64"/>
      <c r="R87" s="264"/>
      <c r="S87" s="264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64"/>
      <c r="R88" s="264"/>
      <c r="S88" s="264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53"/>
      <c r="R89" s="254"/>
      <c r="S89" s="255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85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2021-07-08(목) 오전 00:00</v>
      </c>
      <c r="C96" s="316"/>
      <c r="D96" s="288" t="str">
        <f>TEXT($G$1, "[$-ko-KR]yyyy-mm-dd(ddd) ") &amp; "오후 14:00"</f>
        <v>2021-07-08(목) 오후 14:00</v>
      </c>
      <c r="E96" s="289"/>
      <c r="F96" s="290"/>
      <c r="G96" s="288" t="str">
        <f>TEXT($G$1, "[$-ko-KR]yyyy-mm-dd(ddd) ") &amp; "오후 19:00"</f>
        <v>2021-07-08(목) 오후 19:00</v>
      </c>
      <c r="H96" s="289"/>
      <c r="I96" s="290"/>
      <c r="J96" s="288" t="str">
        <f>TEXT($G$1, "[$-ko-KR]yyyy-mm-dd(ddd) ") &amp; "오후 21:00"</f>
        <v>2021-07-08(목) 오후 21:00</v>
      </c>
      <c r="K96" s="289"/>
      <c r="L96" s="290"/>
      <c r="M96" s="288" t="str">
        <f>TEXT($G$1+1, "[$-ko-KR]yyyy-mm-dd(ddd) ") &amp; "오전 00:00"</f>
        <v>2021-07-09(금)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74"/>
      <c r="R98" s="274"/>
      <c r="S98" s="274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74"/>
      <c r="R99" s="274"/>
      <c r="S99" s="274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64"/>
      <c r="R100" s="264"/>
      <c r="S100" s="264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64"/>
      <c r="R101" s="264"/>
      <c r="S101" s="264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64"/>
      <c r="R102" s="264"/>
      <c r="S102" s="264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64"/>
      <c r="R103" s="264"/>
      <c r="S103" s="264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64"/>
      <c r="R104" s="264"/>
      <c r="S104" s="264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64"/>
      <c r="R105" s="264"/>
      <c r="S105" s="264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65"/>
      <c r="R107" s="266"/>
      <c r="S107" s="267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68"/>
      <c r="R108" s="269"/>
      <c r="S108" s="270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71"/>
      <c r="R109" s="272"/>
      <c r="S109" s="273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64"/>
      <c r="R110" s="264"/>
      <c r="S110" s="264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74"/>
      <c r="R111" s="274"/>
      <c r="S111" s="274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74"/>
      <c r="R112" s="274"/>
      <c r="S112" s="274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64"/>
      <c r="R113" s="264"/>
      <c r="S113" s="264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64"/>
      <c r="R114" s="264"/>
      <c r="S114" s="264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64"/>
      <c r="R115" s="264"/>
      <c r="S115" s="264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53"/>
      <c r="R116" s="254"/>
      <c r="S116" s="255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85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2021-07-08(목) 오전 00:00</v>
      </c>
      <c r="C123" s="316"/>
      <c r="D123" s="288" t="str">
        <f>TEXT($G$1, "[$-ko-KR]yyyy-mm-dd(ddd) ") &amp; "오후 14:00"</f>
        <v>2021-07-08(목) 오후 14:00</v>
      </c>
      <c r="E123" s="289"/>
      <c r="F123" s="290"/>
      <c r="G123" s="288" t="str">
        <f>TEXT($G$1, "[$-ko-KR]yyyy-mm-dd(ddd) ") &amp; "오후 19:00"</f>
        <v>2021-07-08(목) 오후 19:00</v>
      </c>
      <c r="H123" s="289"/>
      <c r="I123" s="290"/>
      <c r="J123" s="288" t="str">
        <f>TEXT($G$1, "[$-ko-KR]yyyy-mm-dd(ddd) ") &amp; "오후 21:00"</f>
        <v>2021-07-08(목) 오후 21:00</v>
      </c>
      <c r="K123" s="289"/>
      <c r="L123" s="290"/>
      <c r="M123" s="288" t="str">
        <f>TEXT($G$1+1, "[$-ko-KR]yyyy-mm-dd(ddd) ") &amp; "오전 00:00"</f>
        <v>2021-07-09(금)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74"/>
      <c r="R125" s="274"/>
      <c r="S125" s="274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74"/>
      <c r="R126" s="274"/>
      <c r="S126" s="274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64"/>
      <c r="R127" s="264"/>
      <c r="S127" s="264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64"/>
      <c r="R128" s="264"/>
      <c r="S128" s="264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64"/>
      <c r="R129" s="264"/>
      <c r="S129" s="264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64"/>
      <c r="R130" s="264"/>
      <c r="S130" s="264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64"/>
      <c r="R131" s="264"/>
      <c r="S131" s="264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64"/>
      <c r="R132" s="264"/>
      <c r="S132" s="264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65"/>
      <c r="R134" s="266"/>
      <c r="S134" s="267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68"/>
      <c r="R135" s="269"/>
      <c r="S135" s="270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71"/>
      <c r="R136" s="272"/>
      <c r="S136" s="273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64"/>
      <c r="R137" s="264"/>
      <c r="S137" s="264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74"/>
      <c r="R138" s="274"/>
      <c r="S138" s="274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74"/>
      <c r="R139" s="274"/>
      <c r="S139" s="274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64"/>
      <c r="R140" s="264"/>
      <c r="S140" s="264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64"/>
      <c r="R141" s="264"/>
      <c r="S141" s="264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64"/>
      <c r="R142" s="264"/>
      <c r="S142" s="264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53"/>
      <c r="R143" s="254"/>
      <c r="S143" s="255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85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2021-07-08(목) 오전 00:00</v>
      </c>
      <c r="C150" s="316"/>
      <c r="D150" s="288" t="str">
        <f>TEXT($G$1, "[$-ko-KR]yyyy-mm-dd(ddd) ") &amp; "오후 14:00"</f>
        <v>2021-07-08(목) 오후 14:00</v>
      </c>
      <c r="E150" s="289"/>
      <c r="F150" s="290"/>
      <c r="G150" s="288" t="str">
        <f>TEXT($G$1, "[$-ko-KR]yyyy-mm-dd(ddd) ") &amp; "오후 19:00"</f>
        <v>2021-07-08(목) 오후 19:00</v>
      </c>
      <c r="H150" s="289"/>
      <c r="I150" s="290"/>
      <c r="J150" s="288" t="str">
        <f>TEXT($G$1, "[$-ko-KR]yyyy-mm-dd(ddd) ") &amp; "오후 21:00"</f>
        <v>2021-07-08(목) 오후 21:00</v>
      </c>
      <c r="K150" s="289"/>
      <c r="L150" s="290"/>
      <c r="M150" s="288" t="str">
        <f>TEXT($G$1+1, "[$-ko-KR]yyyy-mm-dd(ddd) ") &amp; "오전 00:00"</f>
        <v>2021-07-09(금)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74"/>
      <c r="R152" s="274"/>
      <c r="S152" s="274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74"/>
      <c r="R153" s="274"/>
      <c r="S153" s="274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64"/>
      <c r="R154" s="264"/>
      <c r="S154" s="264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64"/>
      <c r="R155" s="264"/>
      <c r="S155" s="264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64"/>
      <c r="R156" s="264"/>
      <c r="S156" s="264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64"/>
      <c r="R157" s="264"/>
      <c r="S157" s="264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64"/>
      <c r="R158" s="264"/>
      <c r="S158" s="264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64"/>
      <c r="R159" s="264"/>
      <c r="S159" s="264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65"/>
      <c r="R161" s="266"/>
      <c r="S161" s="267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68"/>
      <c r="R162" s="269"/>
      <c r="S162" s="270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71"/>
      <c r="R163" s="272"/>
      <c r="S163" s="273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64"/>
      <c r="R164" s="264"/>
      <c r="S164" s="264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74"/>
      <c r="R165" s="274"/>
      <c r="S165" s="274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74"/>
      <c r="R166" s="274"/>
      <c r="S166" s="274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64"/>
      <c r="R167" s="264"/>
      <c r="S167" s="264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64"/>
      <c r="R168" s="264"/>
      <c r="S168" s="264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64"/>
      <c r="R169" s="264"/>
      <c r="S169" s="264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53"/>
      <c r="R170" s="254"/>
      <c r="S170" s="255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85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2021-07-08(목) 오전 00:00</v>
      </c>
      <c r="C177" s="316"/>
      <c r="D177" s="288" t="str">
        <f>TEXT($G$1, "[$-ko-KR]yyyy-mm-dd(ddd) ") &amp; "오후 14:00"</f>
        <v>2021-07-08(목) 오후 14:00</v>
      </c>
      <c r="E177" s="289"/>
      <c r="F177" s="290"/>
      <c r="G177" s="288" t="str">
        <f>TEXT($G$1, "[$-ko-KR]yyyy-mm-dd(ddd) ") &amp; "오후 19:00"</f>
        <v>2021-07-08(목) 오후 19:00</v>
      </c>
      <c r="H177" s="289"/>
      <c r="I177" s="290"/>
      <c r="J177" s="288" t="str">
        <f>TEXT($G$1, "[$-ko-KR]yyyy-mm-dd(ddd) ") &amp; "오후 21:00"</f>
        <v>2021-07-08(목) 오후 21:00</v>
      </c>
      <c r="K177" s="289"/>
      <c r="L177" s="290"/>
      <c r="M177" s="288" t="str">
        <f>TEXT($G$1+1, "[$-ko-KR]yyyy-mm-dd(ddd) ") &amp; "오전 00:00"</f>
        <v>2021-07-09(금)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74"/>
      <c r="R179" s="274"/>
      <c r="S179" s="274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74"/>
      <c r="R180" s="274"/>
      <c r="S180" s="274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64"/>
      <c r="R181" s="264"/>
      <c r="S181" s="264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64"/>
      <c r="R182" s="264"/>
      <c r="S182" s="264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64"/>
      <c r="R183" s="264"/>
      <c r="S183" s="264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64"/>
      <c r="R184" s="264"/>
      <c r="S184" s="264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64"/>
      <c r="R185" s="264"/>
      <c r="S185" s="264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64"/>
      <c r="R186" s="264"/>
      <c r="S186" s="264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65"/>
      <c r="R188" s="266"/>
      <c r="S188" s="267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68"/>
      <c r="R189" s="269"/>
      <c r="S189" s="270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71"/>
      <c r="R190" s="272"/>
      <c r="S190" s="273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64"/>
      <c r="R191" s="264"/>
      <c r="S191" s="264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74"/>
      <c r="R192" s="274"/>
      <c r="S192" s="274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74"/>
      <c r="R193" s="274"/>
      <c r="S193" s="274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64"/>
      <c r="R194" s="264"/>
      <c r="S194" s="264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64"/>
      <c r="R195" s="264"/>
      <c r="S195" s="264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64"/>
      <c r="R196" s="264"/>
      <c r="S196" s="264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53"/>
      <c r="R197" s="254"/>
      <c r="S197" s="255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44386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8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2021-07-09(금) 오전 00:00</v>
      </c>
      <c r="C15" s="314"/>
      <c r="D15" s="288" t="str">
        <f>TEXT($G$1, "[$-ko-KR]yyyy-mm-dd(ddd) ") &amp; "오후 14:00"</f>
        <v>2021-07-09(금) 오후 14:00</v>
      </c>
      <c r="E15" s="289"/>
      <c r="F15" s="290"/>
      <c r="G15" s="288" t="str">
        <f>TEXT($G$1, "[$-ko-KR]yyyy-mm-dd(ddd) ") &amp; "오후 19:00"</f>
        <v>2021-07-09(금) 오후 19:00</v>
      </c>
      <c r="H15" s="289"/>
      <c r="I15" s="290"/>
      <c r="J15" s="288" t="str">
        <f>TEXT($G$1, "[$-ko-KR]yyyy-mm-dd(ddd) ") &amp; "오후 21:00"</f>
        <v>2021-07-09(금) 오후 21:00</v>
      </c>
      <c r="K15" s="289"/>
      <c r="L15" s="290"/>
      <c r="M15" s="288" t="str">
        <f>TEXT($G$1+1, "[$-ko-KR]yyyy-mm-dd(ddd) ") &amp; "오전 00:00"</f>
        <v>2021-07-10(토)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89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2021-07-09(금) 오전 00:00</v>
      </c>
      <c r="C42" s="316"/>
      <c r="D42" s="288" t="str">
        <f>TEXT($G$1, "[$-ko-KR]yyyy-mm-dd(ddd) ") &amp; "오후 14:00"</f>
        <v>2021-07-09(금) 오후 14:00</v>
      </c>
      <c r="E42" s="289"/>
      <c r="F42" s="290"/>
      <c r="G42" s="288" t="str">
        <f>TEXT($G$1, "[$-ko-KR]yyyy-mm-dd(ddd) ") &amp; "오후 19:00"</f>
        <v>2021-07-09(금) 오후 19:00</v>
      </c>
      <c r="H42" s="289"/>
      <c r="I42" s="290"/>
      <c r="J42" s="288" t="str">
        <f>TEXT($G$1, "[$-ko-KR]yyyy-mm-dd(ddd) ") &amp; "오후 21:00"</f>
        <v>2021-07-09(금) 오후 21:00</v>
      </c>
      <c r="K42" s="289"/>
      <c r="L42" s="290"/>
      <c r="M42" s="288" t="str">
        <f>TEXT($G$1+1, "[$-ko-KR]yyyy-mm-dd(ddd) ") &amp; "오전 00:00"</f>
        <v>2021-07-10(토)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74"/>
      <c r="R44" s="274"/>
      <c r="S44" s="274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4"/>
      <c r="R45" s="274"/>
      <c r="S45" s="274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64"/>
      <c r="R46" s="264"/>
      <c r="S46" s="264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64"/>
      <c r="R47" s="264"/>
      <c r="S47" s="264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64"/>
      <c r="R48" s="264"/>
      <c r="S48" s="264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64"/>
      <c r="R49" s="264"/>
      <c r="S49" s="264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64"/>
      <c r="R50" s="264"/>
      <c r="S50" s="264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64"/>
      <c r="R51" s="264"/>
      <c r="S51" s="264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65"/>
      <c r="R53" s="266"/>
      <c r="S53" s="267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68"/>
      <c r="R54" s="269"/>
      <c r="S54" s="270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71"/>
      <c r="R55" s="272"/>
      <c r="S55" s="273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64"/>
      <c r="R56" s="264"/>
      <c r="S56" s="264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74"/>
      <c r="R57" s="274"/>
      <c r="S57" s="274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74"/>
      <c r="R58" s="274"/>
      <c r="S58" s="274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64"/>
      <c r="R59" s="264"/>
      <c r="S59" s="264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64"/>
      <c r="R60" s="264"/>
      <c r="S60" s="264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64"/>
      <c r="R61" s="264"/>
      <c r="S61" s="264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53"/>
      <c r="R62" s="254"/>
      <c r="S62" s="255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89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2021-07-09(금) 오전 00:00</v>
      </c>
      <c r="C69" s="316"/>
      <c r="D69" s="288" t="str">
        <f>TEXT($G$1, "[$-ko-KR]yyyy-mm-dd(ddd) ") &amp; "오후 14:00"</f>
        <v>2021-07-09(금) 오후 14:00</v>
      </c>
      <c r="E69" s="289"/>
      <c r="F69" s="290"/>
      <c r="G69" s="288" t="str">
        <f>TEXT($G$1, "[$-ko-KR]yyyy-mm-dd(ddd) ") &amp; "오후 19:00"</f>
        <v>2021-07-09(금) 오후 19:00</v>
      </c>
      <c r="H69" s="289"/>
      <c r="I69" s="290"/>
      <c r="J69" s="288" t="str">
        <f>TEXT($G$1, "[$-ko-KR]yyyy-mm-dd(ddd) ") &amp; "오후 21:00"</f>
        <v>2021-07-09(금) 오후 21:00</v>
      </c>
      <c r="K69" s="289"/>
      <c r="L69" s="290"/>
      <c r="M69" s="288" t="str">
        <f>TEXT($G$1+1, "[$-ko-KR]yyyy-mm-dd(ddd) ") &amp; "오전 00:00"</f>
        <v>2021-07-10(토)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74"/>
      <c r="R71" s="274"/>
      <c r="S71" s="274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74"/>
      <c r="R72" s="274"/>
      <c r="S72" s="274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64"/>
      <c r="R73" s="264"/>
      <c r="S73" s="264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64"/>
      <c r="R74" s="264"/>
      <c r="S74" s="264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64"/>
      <c r="R75" s="264"/>
      <c r="S75" s="264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64"/>
      <c r="R76" s="264"/>
      <c r="S76" s="264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64"/>
      <c r="R77" s="264"/>
      <c r="S77" s="264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64"/>
      <c r="R78" s="264"/>
      <c r="S78" s="264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65"/>
      <c r="R80" s="266"/>
      <c r="S80" s="267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68"/>
      <c r="R81" s="269"/>
      <c r="S81" s="270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71"/>
      <c r="R82" s="272"/>
      <c r="S82" s="273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64"/>
      <c r="R83" s="264"/>
      <c r="S83" s="264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74"/>
      <c r="R84" s="274"/>
      <c r="S84" s="274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74"/>
      <c r="R85" s="274"/>
      <c r="S85" s="274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64"/>
      <c r="R86" s="264"/>
      <c r="S86" s="264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64"/>
      <c r="R87" s="264"/>
      <c r="S87" s="264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64"/>
      <c r="R88" s="264"/>
      <c r="S88" s="264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53"/>
      <c r="R89" s="254"/>
      <c r="S89" s="255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89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2021-07-09(금) 오전 00:00</v>
      </c>
      <c r="C96" s="316"/>
      <c r="D96" s="288" t="str">
        <f>TEXT($G$1, "[$-ko-KR]yyyy-mm-dd(ddd) ") &amp; "오후 14:00"</f>
        <v>2021-07-09(금) 오후 14:00</v>
      </c>
      <c r="E96" s="289"/>
      <c r="F96" s="290"/>
      <c r="G96" s="288" t="str">
        <f>TEXT($G$1, "[$-ko-KR]yyyy-mm-dd(ddd) ") &amp; "오후 19:00"</f>
        <v>2021-07-09(금) 오후 19:00</v>
      </c>
      <c r="H96" s="289"/>
      <c r="I96" s="290"/>
      <c r="J96" s="288" t="str">
        <f>TEXT($G$1, "[$-ko-KR]yyyy-mm-dd(ddd) ") &amp; "오후 21:00"</f>
        <v>2021-07-09(금) 오후 21:00</v>
      </c>
      <c r="K96" s="289"/>
      <c r="L96" s="290"/>
      <c r="M96" s="288" t="str">
        <f>TEXT($G$1+1, "[$-ko-KR]yyyy-mm-dd(ddd) ") &amp; "오전 00:00"</f>
        <v>2021-07-10(토)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74"/>
      <c r="R98" s="274"/>
      <c r="S98" s="274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74"/>
      <c r="R99" s="274"/>
      <c r="S99" s="274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64"/>
      <c r="R100" s="264"/>
      <c r="S100" s="264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64"/>
      <c r="R101" s="264"/>
      <c r="S101" s="264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64"/>
      <c r="R102" s="264"/>
      <c r="S102" s="264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64"/>
      <c r="R103" s="264"/>
      <c r="S103" s="264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64"/>
      <c r="R104" s="264"/>
      <c r="S104" s="264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64"/>
      <c r="R105" s="264"/>
      <c r="S105" s="264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65"/>
      <c r="R107" s="266"/>
      <c r="S107" s="267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68"/>
      <c r="R108" s="269"/>
      <c r="S108" s="270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71"/>
      <c r="R109" s="272"/>
      <c r="S109" s="273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64"/>
      <c r="R110" s="264"/>
      <c r="S110" s="264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74"/>
      <c r="R111" s="274"/>
      <c r="S111" s="274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74"/>
      <c r="R112" s="274"/>
      <c r="S112" s="274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64"/>
      <c r="R113" s="264"/>
      <c r="S113" s="264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4"/>
      <c r="R114" s="264"/>
      <c r="S114" s="264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64"/>
      <c r="R115" s="264"/>
      <c r="S115" s="264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53"/>
      <c r="R116" s="254"/>
      <c r="S116" s="255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89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2021-07-09(금) 오전 00:00</v>
      </c>
      <c r="C123" s="316"/>
      <c r="D123" s="288" t="str">
        <f>TEXT($G$1, "[$-ko-KR]yyyy-mm-dd(ddd) ") &amp; "오후 14:00"</f>
        <v>2021-07-09(금) 오후 14:00</v>
      </c>
      <c r="E123" s="289"/>
      <c r="F123" s="290"/>
      <c r="G123" s="288" t="str">
        <f>TEXT($G$1, "[$-ko-KR]yyyy-mm-dd(ddd) ") &amp; "오후 19:00"</f>
        <v>2021-07-09(금) 오후 19:00</v>
      </c>
      <c r="H123" s="289"/>
      <c r="I123" s="290"/>
      <c r="J123" s="288" t="str">
        <f>TEXT($G$1, "[$-ko-KR]yyyy-mm-dd(ddd) ") &amp; "오후 21:00"</f>
        <v>2021-07-09(금) 오후 21:00</v>
      </c>
      <c r="K123" s="289"/>
      <c r="L123" s="290"/>
      <c r="M123" s="288" t="str">
        <f>TEXT($G$1+1, "[$-ko-KR]yyyy-mm-dd(ddd) ") &amp; "오전 00:00"</f>
        <v>2021-07-10(토)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74"/>
      <c r="R125" s="274"/>
      <c r="S125" s="274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74"/>
      <c r="R126" s="274"/>
      <c r="S126" s="274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64"/>
      <c r="R127" s="264"/>
      <c r="S127" s="264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64"/>
      <c r="R128" s="264"/>
      <c r="S128" s="264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64"/>
      <c r="R129" s="264"/>
      <c r="S129" s="264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64"/>
      <c r="R130" s="264"/>
      <c r="S130" s="264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64"/>
      <c r="R131" s="264"/>
      <c r="S131" s="264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64"/>
      <c r="R132" s="264"/>
      <c r="S132" s="264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65"/>
      <c r="R134" s="266"/>
      <c r="S134" s="267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68"/>
      <c r="R135" s="269"/>
      <c r="S135" s="270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71"/>
      <c r="R136" s="272"/>
      <c r="S136" s="273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64"/>
      <c r="R137" s="264"/>
      <c r="S137" s="264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74"/>
      <c r="R138" s="274"/>
      <c r="S138" s="274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74"/>
      <c r="R139" s="274"/>
      <c r="S139" s="274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64"/>
      <c r="R140" s="264"/>
      <c r="S140" s="264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64"/>
      <c r="R141" s="264"/>
      <c r="S141" s="264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64"/>
      <c r="R142" s="264"/>
      <c r="S142" s="264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53"/>
      <c r="R143" s="254"/>
      <c r="S143" s="255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89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2021-07-09(금) 오전 00:00</v>
      </c>
      <c r="C150" s="316"/>
      <c r="D150" s="288" t="str">
        <f>TEXT($G$1, "[$-ko-KR]yyyy-mm-dd(ddd) ") &amp; "오후 14:00"</f>
        <v>2021-07-09(금) 오후 14:00</v>
      </c>
      <c r="E150" s="289"/>
      <c r="F150" s="290"/>
      <c r="G150" s="288" t="str">
        <f>TEXT($G$1, "[$-ko-KR]yyyy-mm-dd(ddd) ") &amp; "오후 19:00"</f>
        <v>2021-07-09(금) 오후 19:00</v>
      </c>
      <c r="H150" s="289"/>
      <c r="I150" s="290"/>
      <c r="J150" s="288" t="str">
        <f>TEXT($G$1, "[$-ko-KR]yyyy-mm-dd(ddd) ") &amp; "오후 21:00"</f>
        <v>2021-07-09(금) 오후 21:00</v>
      </c>
      <c r="K150" s="289"/>
      <c r="L150" s="290"/>
      <c r="M150" s="288" t="str">
        <f>TEXT($G$1+1, "[$-ko-KR]yyyy-mm-dd(ddd) ") &amp; "오전 00:00"</f>
        <v>2021-07-10(토)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74"/>
      <c r="R152" s="274"/>
      <c r="S152" s="274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74"/>
      <c r="R153" s="274"/>
      <c r="S153" s="274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64"/>
      <c r="R154" s="264"/>
      <c r="S154" s="264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64"/>
      <c r="R155" s="264"/>
      <c r="S155" s="264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64"/>
      <c r="R156" s="264"/>
      <c r="S156" s="264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64"/>
      <c r="R157" s="264"/>
      <c r="S157" s="264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64"/>
      <c r="R158" s="264"/>
      <c r="S158" s="264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64"/>
      <c r="R159" s="264"/>
      <c r="S159" s="264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65"/>
      <c r="R161" s="266"/>
      <c r="S161" s="267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68"/>
      <c r="R162" s="269"/>
      <c r="S162" s="270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71"/>
      <c r="R163" s="272"/>
      <c r="S163" s="273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64"/>
      <c r="R164" s="264"/>
      <c r="S164" s="264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74"/>
      <c r="R165" s="274"/>
      <c r="S165" s="274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74"/>
      <c r="R166" s="274"/>
      <c r="S166" s="274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64"/>
      <c r="R167" s="264"/>
      <c r="S167" s="264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64"/>
      <c r="R168" s="264"/>
      <c r="S168" s="264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64"/>
      <c r="R169" s="264"/>
      <c r="S169" s="264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53"/>
      <c r="R170" s="254"/>
      <c r="S170" s="255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89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2021-07-09(금) 오전 00:00</v>
      </c>
      <c r="C177" s="316"/>
      <c r="D177" s="288" t="str">
        <f>TEXT($G$1, "[$-ko-KR]yyyy-mm-dd(ddd) ") &amp; "오후 14:00"</f>
        <v>2021-07-09(금) 오후 14:00</v>
      </c>
      <c r="E177" s="289"/>
      <c r="F177" s="290"/>
      <c r="G177" s="288" t="str">
        <f>TEXT($G$1, "[$-ko-KR]yyyy-mm-dd(ddd) ") &amp; "오후 19:00"</f>
        <v>2021-07-09(금) 오후 19:00</v>
      </c>
      <c r="H177" s="289"/>
      <c r="I177" s="290"/>
      <c r="J177" s="288" t="str">
        <f>TEXT($G$1, "[$-ko-KR]yyyy-mm-dd(ddd) ") &amp; "오후 21:00"</f>
        <v>2021-07-09(금) 오후 21:00</v>
      </c>
      <c r="K177" s="289"/>
      <c r="L177" s="290"/>
      <c r="M177" s="288" t="str">
        <f>TEXT($G$1+1, "[$-ko-KR]yyyy-mm-dd(ddd) ") &amp; "오전 00:00"</f>
        <v>2021-07-10(토)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74"/>
      <c r="R179" s="274"/>
      <c r="S179" s="274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74"/>
      <c r="R180" s="274"/>
      <c r="S180" s="274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64"/>
      <c r="R181" s="264"/>
      <c r="S181" s="264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64"/>
      <c r="R182" s="264"/>
      <c r="S182" s="264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64"/>
      <c r="R183" s="264"/>
      <c r="S183" s="264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64"/>
      <c r="R184" s="264"/>
      <c r="S184" s="264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64"/>
      <c r="R185" s="264"/>
      <c r="S185" s="264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64"/>
      <c r="R186" s="264"/>
      <c r="S186" s="264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65"/>
      <c r="R188" s="266"/>
      <c r="S188" s="267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68"/>
      <c r="R189" s="269"/>
      <c r="S189" s="270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71"/>
      <c r="R190" s="272"/>
      <c r="S190" s="273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64"/>
      <c r="R191" s="264"/>
      <c r="S191" s="264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74"/>
      <c r="R192" s="274"/>
      <c r="S192" s="274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74"/>
      <c r="R193" s="274"/>
      <c r="S193" s="274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64"/>
      <c r="R194" s="264"/>
      <c r="S194" s="264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64"/>
      <c r="R195" s="264"/>
      <c r="S195" s="264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64"/>
      <c r="R196" s="264"/>
      <c r="S196" s="264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53"/>
      <c r="R197" s="254"/>
      <c r="S197" s="255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44387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93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2021-07-10(토) 오전 00:00</v>
      </c>
      <c r="C15" s="314"/>
      <c r="D15" s="288" t="str">
        <f>TEXT($G$1, "[$-ko-KR]yyyy-mm-dd(ddd) ") &amp; "오후 14:00"</f>
        <v>2021-07-10(토) 오후 14:00</v>
      </c>
      <c r="E15" s="289"/>
      <c r="F15" s="290"/>
      <c r="G15" s="288" t="str">
        <f>TEXT($G$1, "[$-ko-KR]yyyy-mm-dd(ddd) ") &amp; "오후 19:00"</f>
        <v>2021-07-10(토) 오후 19:00</v>
      </c>
      <c r="H15" s="289"/>
      <c r="I15" s="290"/>
      <c r="J15" s="288" t="str">
        <f>TEXT($G$1, "[$-ko-KR]yyyy-mm-dd(ddd) ") &amp; "오후 21:00"</f>
        <v>2021-07-10(토) 오후 21:00</v>
      </c>
      <c r="K15" s="289"/>
      <c r="L15" s="290"/>
      <c r="M15" s="288" t="str">
        <f>TEXT($G$1+1, "[$-ko-KR]yyyy-mm-dd(ddd) ") &amp; "오전 00:00"</f>
        <v>2021-07-11(일)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93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2021-07-10(토) 오전 00:00</v>
      </c>
      <c r="C42" s="316"/>
      <c r="D42" s="288" t="str">
        <f>TEXT($G$1, "[$-ko-KR]yyyy-mm-dd(ddd) ") &amp; "오후 14:00"</f>
        <v>2021-07-10(토) 오후 14:00</v>
      </c>
      <c r="E42" s="289"/>
      <c r="F42" s="290"/>
      <c r="G42" s="288" t="str">
        <f>TEXT($G$1, "[$-ko-KR]yyyy-mm-dd(ddd) ") &amp; "오후 19:00"</f>
        <v>2021-07-10(토) 오후 19:00</v>
      </c>
      <c r="H42" s="289"/>
      <c r="I42" s="290"/>
      <c r="J42" s="288" t="str">
        <f>TEXT($G$1, "[$-ko-KR]yyyy-mm-dd(ddd) ") &amp; "오후 21:00"</f>
        <v>2021-07-10(토) 오후 21:00</v>
      </c>
      <c r="K42" s="289"/>
      <c r="L42" s="290"/>
      <c r="M42" s="288" t="str">
        <f>TEXT($G$1+1, "[$-ko-KR]yyyy-mm-dd(ddd) ") &amp; "오전 00:00"</f>
        <v>2021-07-11(일)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74"/>
      <c r="R44" s="274"/>
      <c r="S44" s="274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74"/>
      <c r="R45" s="274"/>
      <c r="S45" s="274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64"/>
      <c r="R46" s="264"/>
      <c r="S46" s="264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64"/>
      <c r="R47" s="264"/>
      <c r="S47" s="264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64"/>
      <c r="R48" s="264"/>
      <c r="S48" s="264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64"/>
      <c r="R49" s="264"/>
      <c r="S49" s="264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64"/>
      <c r="R50" s="264"/>
      <c r="S50" s="264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64"/>
      <c r="R51" s="264"/>
      <c r="S51" s="264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65"/>
      <c r="R53" s="266"/>
      <c r="S53" s="267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68"/>
      <c r="R54" s="269"/>
      <c r="S54" s="270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71"/>
      <c r="R55" s="272"/>
      <c r="S55" s="273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64"/>
      <c r="R56" s="264"/>
      <c r="S56" s="264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74"/>
      <c r="R57" s="274"/>
      <c r="S57" s="274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74"/>
      <c r="R58" s="274"/>
      <c r="S58" s="274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64"/>
      <c r="R59" s="264"/>
      <c r="S59" s="264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64"/>
      <c r="R60" s="264"/>
      <c r="S60" s="264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64"/>
      <c r="R61" s="264"/>
      <c r="S61" s="264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53"/>
      <c r="R62" s="254"/>
      <c r="S62" s="255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93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2021-07-10(토) 오전 00:00</v>
      </c>
      <c r="C69" s="316"/>
      <c r="D69" s="288" t="str">
        <f>TEXT($G$1, "[$-ko-KR]yyyy-mm-dd(ddd) ") &amp; "오후 14:00"</f>
        <v>2021-07-10(토) 오후 14:00</v>
      </c>
      <c r="E69" s="289"/>
      <c r="F69" s="290"/>
      <c r="G69" s="288" t="str">
        <f>TEXT($G$1, "[$-ko-KR]yyyy-mm-dd(ddd) ") &amp; "오후 19:00"</f>
        <v>2021-07-10(토) 오후 19:00</v>
      </c>
      <c r="H69" s="289"/>
      <c r="I69" s="290"/>
      <c r="J69" s="288" t="str">
        <f>TEXT($G$1, "[$-ko-KR]yyyy-mm-dd(ddd) ") &amp; "오후 21:00"</f>
        <v>2021-07-10(토) 오후 21:00</v>
      </c>
      <c r="K69" s="289"/>
      <c r="L69" s="290"/>
      <c r="M69" s="288" t="str">
        <f>TEXT($G$1+1, "[$-ko-KR]yyyy-mm-dd(ddd) ") &amp; "오전 00:00"</f>
        <v>2021-07-11(일)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74"/>
      <c r="R71" s="274"/>
      <c r="S71" s="274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74"/>
      <c r="R72" s="274"/>
      <c r="S72" s="274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64"/>
      <c r="R73" s="264"/>
      <c r="S73" s="264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64"/>
      <c r="R74" s="264"/>
      <c r="S74" s="264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64"/>
      <c r="R75" s="264"/>
      <c r="S75" s="264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64"/>
      <c r="R76" s="264"/>
      <c r="S76" s="264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64"/>
      <c r="R77" s="264"/>
      <c r="S77" s="264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64"/>
      <c r="R78" s="264"/>
      <c r="S78" s="264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65"/>
      <c r="R80" s="266"/>
      <c r="S80" s="267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68"/>
      <c r="R81" s="269"/>
      <c r="S81" s="270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71"/>
      <c r="R82" s="272"/>
      <c r="S82" s="273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64"/>
      <c r="R83" s="264"/>
      <c r="S83" s="264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74"/>
      <c r="R84" s="274"/>
      <c r="S84" s="274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74"/>
      <c r="R85" s="274"/>
      <c r="S85" s="274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64"/>
      <c r="R86" s="264"/>
      <c r="S86" s="264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64"/>
      <c r="R87" s="264"/>
      <c r="S87" s="264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64"/>
      <c r="R88" s="264"/>
      <c r="S88" s="264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53"/>
      <c r="R89" s="254"/>
      <c r="S89" s="255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93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2021-07-10(토) 오전 00:00</v>
      </c>
      <c r="C96" s="316"/>
      <c r="D96" s="288" t="str">
        <f>TEXT($G$1, "[$-ko-KR]yyyy-mm-dd(ddd) ") &amp; "오후 14:00"</f>
        <v>2021-07-10(토) 오후 14:00</v>
      </c>
      <c r="E96" s="289"/>
      <c r="F96" s="290"/>
      <c r="G96" s="288" t="str">
        <f>TEXT($G$1, "[$-ko-KR]yyyy-mm-dd(ddd) ") &amp; "오후 19:00"</f>
        <v>2021-07-10(토) 오후 19:00</v>
      </c>
      <c r="H96" s="289"/>
      <c r="I96" s="290"/>
      <c r="J96" s="288" t="str">
        <f>TEXT($G$1, "[$-ko-KR]yyyy-mm-dd(ddd) ") &amp; "오후 21:00"</f>
        <v>2021-07-10(토) 오후 21:00</v>
      </c>
      <c r="K96" s="289"/>
      <c r="L96" s="290"/>
      <c r="M96" s="288" t="str">
        <f>TEXT($G$1+1, "[$-ko-KR]yyyy-mm-dd(ddd) ") &amp; "오전 00:00"</f>
        <v>2021-07-11(일)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74"/>
      <c r="R98" s="274"/>
      <c r="S98" s="274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74"/>
      <c r="R99" s="274"/>
      <c r="S99" s="274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64"/>
      <c r="R100" s="264"/>
      <c r="S100" s="264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64"/>
      <c r="R101" s="264"/>
      <c r="S101" s="264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64"/>
      <c r="R102" s="264"/>
      <c r="S102" s="264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64"/>
      <c r="R103" s="264"/>
      <c r="S103" s="264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64"/>
      <c r="R104" s="264"/>
      <c r="S104" s="264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64"/>
      <c r="R105" s="264"/>
      <c r="S105" s="264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65"/>
      <c r="R107" s="266"/>
      <c r="S107" s="267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68"/>
      <c r="R108" s="269"/>
      <c r="S108" s="270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71"/>
      <c r="R109" s="272"/>
      <c r="S109" s="273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64"/>
      <c r="R110" s="264"/>
      <c r="S110" s="264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74"/>
      <c r="R111" s="274"/>
      <c r="S111" s="274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74"/>
      <c r="R112" s="274"/>
      <c r="S112" s="274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64"/>
      <c r="R113" s="264"/>
      <c r="S113" s="264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64"/>
      <c r="R114" s="264"/>
      <c r="S114" s="264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64"/>
      <c r="R115" s="264"/>
      <c r="S115" s="264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53"/>
      <c r="R116" s="254"/>
      <c r="S116" s="255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93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2021-07-10(토) 오전 00:00</v>
      </c>
      <c r="C123" s="316"/>
      <c r="D123" s="288" t="str">
        <f>TEXT($G$1, "[$-ko-KR]yyyy-mm-dd(ddd) ") &amp; "오후 14:00"</f>
        <v>2021-07-10(토) 오후 14:00</v>
      </c>
      <c r="E123" s="289"/>
      <c r="F123" s="290"/>
      <c r="G123" s="288" t="str">
        <f>TEXT($G$1, "[$-ko-KR]yyyy-mm-dd(ddd) ") &amp; "오후 19:00"</f>
        <v>2021-07-10(토) 오후 19:00</v>
      </c>
      <c r="H123" s="289"/>
      <c r="I123" s="290"/>
      <c r="J123" s="288" t="str">
        <f>TEXT($G$1, "[$-ko-KR]yyyy-mm-dd(ddd) ") &amp; "오후 21:00"</f>
        <v>2021-07-10(토) 오후 21:00</v>
      </c>
      <c r="K123" s="289"/>
      <c r="L123" s="290"/>
      <c r="M123" s="288" t="str">
        <f>TEXT($G$1+1, "[$-ko-KR]yyyy-mm-dd(ddd) ") &amp; "오전 00:00"</f>
        <v>2021-07-11(일)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74"/>
      <c r="R125" s="274"/>
      <c r="S125" s="274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74"/>
      <c r="R126" s="274"/>
      <c r="S126" s="274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64"/>
      <c r="R127" s="264"/>
      <c r="S127" s="264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64"/>
      <c r="R128" s="264"/>
      <c r="S128" s="264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64"/>
      <c r="R129" s="264"/>
      <c r="S129" s="264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64"/>
      <c r="R130" s="264"/>
      <c r="S130" s="264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64"/>
      <c r="R131" s="264"/>
      <c r="S131" s="264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64"/>
      <c r="R132" s="264"/>
      <c r="S132" s="264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65"/>
      <c r="R134" s="266"/>
      <c r="S134" s="267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68"/>
      <c r="R135" s="269"/>
      <c r="S135" s="270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71"/>
      <c r="R136" s="272"/>
      <c r="S136" s="273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64"/>
      <c r="R137" s="264"/>
      <c r="S137" s="264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74"/>
      <c r="R138" s="274"/>
      <c r="S138" s="274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74"/>
      <c r="R139" s="274"/>
      <c r="S139" s="274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64"/>
      <c r="R140" s="264"/>
      <c r="S140" s="264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64"/>
      <c r="R141" s="264"/>
      <c r="S141" s="264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64"/>
      <c r="R142" s="264"/>
      <c r="S142" s="264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53"/>
      <c r="R143" s="254"/>
      <c r="S143" s="255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93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2021-07-10(토) 오전 00:00</v>
      </c>
      <c r="C150" s="316"/>
      <c r="D150" s="288" t="str">
        <f>TEXT($G$1, "[$-ko-KR]yyyy-mm-dd(ddd) ") &amp; "오후 14:00"</f>
        <v>2021-07-10(토) 오후 14:00</v>
      </c>
      <c r="E150" s="289"/>
      <c r="F150" s="290"/>
      <c r="G150" s="288" t="str">
        <f>TEXT($G$1, "[$-ko-KR]yyyy-mm-dd(ddd) ") &amp; "오후 19:00"</f>
        <v>2021-07-10(토) 오후 19:00</v>
      </c>
      <c r="H150" s="289"/>
      <c r="I150" s="290"/>
      <c r="J150" s="288" t="str">
        <f>TEXT($G$1, "[$-ko-KR]yyyy-mm-dd(ddd) ") &amp; "오후 21:00"</f>
        <v>2021-07-10(토) 오후 21:00</v>
      </c>
      <c r="K150" s="289"/>
      <c r="L150" s="290"/>
      <c r="M150" s="288" t="str">
        <f>TEXT($G$1+1, "[$-ko-KR]yyyy-mm-dd(ddd) ") &amp; "오전 00:00"</f>
        <v>2021-07-11(일)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74"/>
      <c r="R152" s="274"/>
      <c r="S152" s="274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74"/>
      <c r="R153" s="274"/>
      <c r="S153" s="274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64"/>
      <c r="R154" s="264"/>
      <c r="S154" s="264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64"/>
      <c r="R155" s="264"/>
      <c r="S155" s="264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64"/>
      <c r="R156" s="264"/>
      <c r="S156" s="264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64"/>
      <c r="R157" s="264"/>
      <c r="S157" s="264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4"/>
      <c r="R158" s="264"/>
      <c r="S158" s="264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64"/>
      <c r="R159" s="264"/>
      <c r="S159" s="264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65"/>
      <c r="R161" s="266"/>
      <c r="S161" s="267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68"/>
      <c r="R162" s="269"/>
      <c r="S162" s="270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1"/>
      <c r="R163" s="272"/>
      <c r="S163" s="273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64"/>
      <c r="R164" s="264"/>
      <c r="S164" s="264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74"/>
      <c r="R165" s="274"/>
      <c r="S165" s="274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74"/>
      <c r="R166" s="274"/>
      <c r="S166" s="274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64"/>
      <c r="R167" s="264"/>
      <c r="S167" s="264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64"/>
      <c r="R168" s="264"/>
      <c r="S168" s="264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64"/>
      <c r="R169" s="264"/>
      <c r="S169" s="264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53"/>
      <c r="R170" s="254"/>
      <c r="S170" s="255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93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2021-07-10(토) 오전 00:00</v>
      </c>
      <c r="C177" s="316"/>
      <c r="D177" s="288" t="str">
        <f>TEXT($G$1, "[$-ko-KR]yyyy-mm-dd(ddd) ") &amp; "오후 14:00"</f>
        <v>2021-07-10(토) 오후 14:00</v>
      </c>
      <c r="E177" s="289"/>
      <c r="F177" s="290"/>
      <c r="G177" s="288" t="str">
        <f>TEXT($G$1, "[$-ko-KR]yyyy-mm-dd(ddd) ") &amp; "오후 19:00"</f>
        <v>2021-07-10(토) 오후 19:00</v>
      </c>
      <c r="H177" s="289"/>
      <c r="I177" s="290"/>
      <c r="J177" s="288" t="str">
        <f>TEXT($G$1, "[$-ko-KR]yyyy-mm-dd(ddd) ") &amp; "오후 21:00"</f>
        <v>2021-07-10(토) 오후 21:00</v>
      </c>
      <c r="K177" s="289"/>
      <c r="L177" s="290"/>
      <c r="M177" s="288" t="str">
        <f>TEXT($G$1+1, "[$-ko-KR]yyyy-mm-dd(ddd) ") &amp; "오전 00:00"</f>
        <v>2021-07-11(일)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74"/>
      <c r="R179" s="274"/>
      <c r="S179" s="274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74"/>
      <c r="R180" s="274"/>
      <c r="S180" s="274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64"/>
      <c r="R181" s="264"/>
      <c r="S181" s="264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64"/>
      <c r="R182" s="264"/>
      <c r="S182" s="264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64"/>
      <c r="R183" s="264"/>
      <c r="S183" s="264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64"/>
      <c r="R184" s="264"/>
      <c r="S184" s="264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64"/>
      <c r="R185" s="264"/>
      <c r="S185" s="264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64"/>
      <c r="R186" s="264"/>
      <c r="S186" s="264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65"/>
      <c r="R188" s="266"/>
      <c r="S188" s="267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68"/>
      <c r="R189" s="269"/>
      <c r="S189" s="270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71"/>
      <c r="R190" s="272"/>
      <c r="S190" s="273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64"/>
      <c r="R191" s="264"/>
      <c r="S191" s="264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74"/>
      <c r="R192" s="274"/>
      <c r="S192" s="274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74"/>
      <c r="R193" s="274"/>
      <c r="S193" s="274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64"/>
      <c r="R194" s="264"/>
      <c r="S194" s="264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64"/>
      <c r="R195" s="264"/>
      <c r="S195" s="264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64"/>
      <c r="R196" s="264"/>
      <c r="S196" s="264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53"/>
      <c r="R197" s="254"/>
      <c r="S197" s="255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44388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9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2021-07-11(일) 오전 00:00</v>
      </c>
      <c r="C15" s="314"/>
      <c r="D15" s="288" t="str">
        <f>TEXT($G$1, "[$-ko-KR]yyyy-mm-dd(ddd) ") &amp; "오후 14:00"</f>
        <v>2021-07-11(일) 오후 14:00</v>
      </c>
      <c r="E15" s="289"/>
      <c r="F15" s="290"/>
      <c r="G15" s="288" t="str">
        <f>TEXT($G$1, "[$-ko-KR]yyyy-mm-dd(ddd) ") &amp; "오후 19:00"</f>
        <v>2021-07-11(일) 오후 19:00</v>
      </c>
      <c r="H15" s="289"/>
      <c r="I15" s="290"/>
      <c r="J15" s="288" t="str">
        <f>TEXT($G$1, "[$-ko-KR]yyyy-mm-dd(ddd) ") &amp; "오후 21:00"</f>
        <v>2021-07-11(일) 오후 21:00</v>
      </c>
      <c r="K15" s="289"/>
      <c r="L15" s="290"/>
      <c r="M15" s="288" t="str">
        <f>TEXT($G$1+1, "[$-ko-KR]yyyy-mm-dd(ddd) ") &amp; "오전 00:00"</f>
        <v>2021-07-12(월)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97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2021-07-11(일) 오전 00:00</v>
      </c>
      <c r="C42" s="316"/>
      <c r="D42" s="288" t="str">
        <f>TEXT($G$1, "[$-ko-KR]yyyy-mm-dd(ddd) ") &amp; "오후 14:00"</f>
        <v>2021-07-11(일) 오후 14:00</v>
      </c>
      <c r="E42" s="289"/>
      <c r="F42" s="290"/>
      <c r="G42" s="288" t="str">
        <f>TEXT($G$1, "[$-ko-KR]yyyy-mm-dd(ddd) ") &amp; "오후 19:00"</f>
        <v>2021-07-11(일) 오후 19:00</v>
      </c>
      <c r="H42" s="289"/>
      <c r="I42" s="290"/>
      <c r="J42" s="288" t="str">
        <f>TEXT($G$1, "[$-ko-KR]yyyy-mm-dd(ddd) ") &amp; "오후 21:00"</f>
        <v>2021-07-11(일) 오후 21:00</v>
      </c>
      <c r="K42" s="289"/>
      <c r="L42" s="290"/>
      <c r="M42" s="288" t="str">
        <f>TEXT($G$1+1, "[$-ko-KR]yyyy-mm-dd(ddd) ") &amp; "오전 00:00"</f>
        <v>2021-07-12(월)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74"/>
      <c r="R44" s="274"/>
      <c r="S44" s="274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74"/>
      <c r="R45" s="274"/>
      <c r="S45" s="274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64"/>
      <c r="R46" s="264"/>
      <c r="S46" s="264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64"/>
      <c r="R47" s="264"/>
      <c r="S47" s="264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64"/>
      <c r="R48" s="264"/>
      <c r="S48" s="264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64"/>
      <c r="R49" s="264"/>
      <c r="S49" s="264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64"/>
      <c r="R50" s="264"/>
      <c r="S50" s="264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64"/>
      <c r="R51" s="264"/>
      <c r="S51" s="264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65"/>
      <c r="R53" s="266"/>
      <c r="S53" s="267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68"/>
      <c r="R54" s="269"/>
      <c r="S54" s="270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71"/>
      <c r="R55" s="272"/>
      <c r="S55" s="273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64"/>
      <c r="R56" s="264"/>
      <c r="S56" s="264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74"/>
      <c r="R57" s="274"/>
      <c r="S57" s="274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74"/>
      <c r="R58" s="274"/>
      <c r="S58" s="274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64"/>
      <c r="R59" s="264"/>
      <c r="S59" s="264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64"/>
      <c r="R60" s="264"/>
      <c r="S60" s="264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64"/>
      <c r="R61" s="264"/>
      <c r="S61" s="264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53"/>
      <c r="R62" s="254"/>
      <c r="S62" s="255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97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2021-07-11(일) 오전 00:00</v>
      </c>
      <c r="C69" s="316"/>
      <c r="D69" s="288" t="str">
        <f>TEXT($G$1, "[$-ko-KR]yyyy-mm-dd(ddd) ") &amp; "오후 14:00"</f>
        <v>2021-07-11(일) 오후 14:00</v>
      </c>
      <c r="E69" s="289"/>
      <c r="F69" s="290"/>
      <c r="G69" s="288" t="str">
        <f>TEXT($G$1, "[$-ko-KR]yyyy-mm-dd(ddd) ") &amp; "오후 19:00"</f>
        <v>2021-07-11(일) 오후 19:00</v>
      </c>
      <c r="H69" s="289"/>
      <c r="I69" s="290"/>
      <c r="J69" s="288" t="str">
        <f>TEXT($G$1, "[$-ko-KR]yyyy-mm-dd(ddd) ") &amp; "오후 21:00"</f>
        <v>2021-07-11(일) 오후 21:00</v>
      </c>
      <c r="K69" s="289"/>
      <c r="L69" s="290"/>
      <c r="M69" s="288" t="str">
        <f>TEXT($G$1+1, "[$-ko-KR]yyyy-mm-dd(ddd) ") &amp; "오전 00:00"</f>
        <v>2021-07-12(월)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74"/>
      <c r="R71" s="274"/>
      <c r="S71" s="274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74"/>
      <c r="R72" s="274"/>
      <c r="S72" s="274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64"/>
      <c r="R73" s="264"/>
      <c r="S73" s="264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64"/>
      <c r="R74" s="264"/>
      <c r="S74" s="264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64"/>
      <c r="R75" s="264"/>
      <c r="S75" s="264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64"/>
      <c r="R76" s="264"/>
      <c r="S76" s="264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64"/>
      <c r="R77" s="264"/>
      <c r="S77" s="264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64"/>
      <c r="R78" s="264"/>
      <c r="S78" s="264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65"/>
      <c r="R80" s="266"/>
      <c r="S80" s="267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68"/>
      <c r="R81" s="269"/>
      <c r="S81" s="270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71"/>
      <c r="R82" s="272"/>
      <c r="S82" s="273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64"/>
      <c r="R83" s="264"/>
      <c r="S83" s="264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74"/>
      <c r="R84" s="274"/>
      <c r="S84" s="274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74"/>
      <c r="R85" s="274"/>
      <c r="S85" s="274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64"/>
      <c r="R86" s="264"/>
      <c r="S86" s="264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64"/>
      <c r="R87" s="264"/>
      <c r="S87" s="264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64"/>
      <c r="R88" s="264"/>
      <c r="S88" s="264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53"/>
      <c r="R89" s="254"/>
      <c r="S89" s="255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97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2021-07-11(일) 오전 00:00</v>
      </c>
      <c r="C96" s="316"/>
      <c r="D96" s="288" t="str">
        <f>TEXT($G$1, "[$-ko-KR]yyyy-mm-dd(ddd) ") &amp; "오후 14:00"</f>
        <v>2021-07-11(일) 오후 14:00</v>
      </c>
      <c r="E96" s="289"/>
      <c r="F96" s="290"/>
      <c r="G96" s="288" t="str">
        <f>TEXT($G$1, "[$-ko-KR]yyyy-mm-dd(ddd) ") &amp; "오후 19:00"</f>
        <v>2021-07-11(일) 오후 19:00</v>
      </c>
      <c r="H96" s="289"/>
      <c r="I96" s="290"/>
      <c r="J96" s="288" t="str">
        <f>TEXT($G$1, "[$-ko-KR]yyyy-mm-dd(ddd) ") &amp; "오후 21:00"</f>
        <v>2021-07-11(일) 오후 21:00</v>
      </c>
      <c r="K96" s="289"/>
      <c r="L96" s="290"/>
      <c r="M96" s="288" t="str">
        <f>TEXT($G$1+1, "[$-ko-KR]yyyy-mm-dd(ddd) ") &amp; "오전 00:00"</f>
        <v>2021-07-12(월)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74"/>
      <c r="R98" s="274"/>
      <c r="S98" s="274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74"/>
      <c r="R99" s="274"/>
      <c r="S99" s="274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64"/>
      <c r="R100" s="264"/>
      <c r="S100" s="264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64"/>
      <c r="R101" s="264"/>
      <c r="S101" s="264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64"/>
      <c r="R102" s="264"/>
      <c r="S102" s="264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64"/>
      <c r="R103" s="264"/>
      <c r="S103" s="264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64"/>
      <c r="R104" s="264"/>
      <c r="S104" s="264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64"/>
      <c r="R105" s="264"/>
      <c r="S105" s="264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65"/>
      <c r="R107" s="266"/>
      <c r="S107" s="267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68"/>
      <c r="R108" s="269"/>
      <c r="S108" s="270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71"/>
      <c r="R109" s="272"/>
      <c r="S109" s="273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64"/>
      <c r="R110" s="264"/>
      <c r="S110" s="264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74"/>
      <c r="R111" s="274"/>
      <c r="S111" s="274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74"/>
      <c r="R112" s="274"/>
      <c r="S112" s="274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64"/>
      <c r="R113" s="264"/>
      <c r="S113" s="264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64"/>
      <c r="R114" s="264"/>
      <c r="S114" s="264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64"/>
      <c r="R115" s="264"/>
      <c r="S115" s="264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53"/>
      <c r="R116" s="254"/>
      <c r="S116" s="255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97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2021-07-11(일) 오전 00:00</v>
      </c>
      <c r="C123" s="316"/>
      <c r="D123" s="288" t="str">
        <f>TEXT($G$1, "[$-ko-KR]yyyy-mm-dd(ddd) ") &amp; "오후 14:00"</f>
        <v>2021-07-11(일) 오후 14:00</v>
      </c>
      <c r="E123" s="289"/>
      <c r="F123" s="290"/>
      <c r="G123" s="288" t="str">
        <f>TEXT($G$1, "[$-ko-KR]yyyy-mm-dd(ddd) ") &amp; "오후 19:00"</f>
        <v>2021-07-11(일) 오후 19:00</v>
      </c>
      <c r="H123" s="289"/>
      <c r="I123" s="290"/>
      <c r="J123" s="288" t="str">
        <f>TEXT($G$1, "[$-ko-KR]yyyy-mm-dd(ddd) ") &amp; "오후 21:00"</f>
        <v>2021-07-11(일) 오후 21:00</v>
      </c>
      <c r="K123" s="289"/>
      <c r="L123" s="290"/>
      <c r="M123" s="288" t="str">
        <f>TEXT($G$1+1, "[$-ko-KR]yyyy-mm-dd(ddd) ") &amp; "오전 00:00"</f>
        <v>2021-07-12(월)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74"/>
      <c r="R125" s="274"/>
      <c r="S125" s="274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74"/>
      <c r="R126" s="274"/>
      <c r="S126" s="274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64"/>
      <c r="R127" s="264"/>
      <c r="S127" s="264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64"/>
      <c r="R128" s="264"/>
      <c r="S128" s="264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64"/>
      <c r="R129" s="264"/>
      <c r="S129" s="264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64"/>
      <c r="R130" s="264"/>
      <c r="S130" s="264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64"/>
      <c r="R131" s="264"/>
      <c r="S131" s="264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64"/>
      <c r="R132" s="264"/>
      <c r="S132" s="264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65"/>
      <c r="R134" s="266"/>
      <c r="S134" s="267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68"/>
      <c r="R135" s="269"/>
      <c r="S135" s="270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71"/>
      <c r="R136" s="272"/>
      <c r="S136" s="273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64"/>
      <c r="R137" s="264"/>
      <c r="S137" s="264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74"/>
      <c r="R138" s="274"/>
      <c r="S138" s="274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74"/>
      <c r="R139" s="274"/>
      <c r="S139" s="274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64"/>
      <c r="R140" s="264"/>
      <c r="S140" s="264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64"/>
      <c r="R141" s="264"/>
      <c r="S141" s="264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64"/>
      <c r="R142" s="264"/>
      <c r="S142" s="264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53"/>
      <c r="R143" s="254"/>
      <c r="S143" s="255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97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2021-07-11(일) 오전 00:00</v>
      </c>
      <c r="C150" s="316"/>
      <c r="D150" s="288" t="str">
        <f>TEXT($G$1, "[$-ko-KR]yyyy-mm-dd(ddd) ") &amp; "오후 14:00"</f>
        <v>2021-07-11(일) 오후 14:00</v>
      </c>
      <c r="E150" s="289"/>
      <c r="F150" s="290"/>
      <c r="G150" s="288" t="str">
        <f>TEXT($G$1, "[$-ko-KR]yyyy-mm-dd(ddd) ") &amp; "오후 19:00"</f>
        <v>2021-07-11(일) 오후 19:00</v>
      </c>
      <c r="H150" s="289"/>
      <c r="I150" s="290"/>
      <c r="J150" s="288" t="str">
        <f>TEXT($G$1, "[$-ko-KR]yyyy-mm-dd(ddd) ") &amp; "오후 21:00"</f>
        <v>2021-07-11(일) 오후 21:00</v>
      </c>
      <c r="K150" s="289"/>
      <c r="L150" s="290"/>
      <c r="M150" s="288" t="str">
        <f>TEXT($G$1+1, "[$-ko-KR]yyyy-mm-dd(ddd) ") &amp; "오전 00:00"</f>
        <v>2021-07-12(월)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74"/>
      <c r="R152" s="274"/>
      <c r="S152" s="274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4"/>
      <c r="R153" s="274"/>
      <c r="S153" s="274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64"/>
      <c r="R154" s="264"/>
      <c r="S154" s="264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64"/>
      <c r="R155" s="264"/>
      <c r="S155" s="264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64"/>
      <c r="R156" s="264"/>
      <c r="S156" s="264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64"/>
      <c r="R157" s="264"/>
      <c r="S157" s="264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64"/>
      <c r="R158" s="264"/>
      <c r="S158" s="264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64"/>
      <c r="R159" s="264"/>
      <c r="S159" s="264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65"/>
      <c r="R161" s="266"/>
      <c r="S161" s="267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68"/>
      <c r="R162" s="269"/>
      <c r="S162" s="270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71"/>
      <c r="R163" s="272"/>
      <c r="S163" s="273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64"/>
      <c r="R164" s="264"/>
      <c r="S164" s="264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74"/>
      <c r="R165" s="274"/>
      <c r="S165" s="274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74"/>
      <c r="R166" s="274"/>
      <c r="S166" s="274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64"/>
      <c r="R167" s="264"/>
      <c r="S167" s="264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64"/>
      <c r="R168" s="264"/>
      <c r="S168" s="264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64"/>
      <c r="R169" s="264"/>
      <c r="S169" s="264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53"/>
      <c r="R170" s="254"/>
      <c r="S170" s="255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97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2021-07-11(일) 오전 00:00</v>
      </c>
      <c r="C177" s="316"/>
      <c r="D177" s="288" t="str">
        <f>TEXT($G$1, "[$-ko-KR]yyyy-mm-dd(ddd) ") &amp; "오후 14:00"</f>
        <v>2021-07-11(일) 오후 14:00</v>
      </c>
      <c r="E177" s="289"/>
      <c r="F177" s="290"/>
      <c r="G177" s="288" t="str">
        <f>TEXT($G$1, "[$-ko-KR]yyyy-mm-dd(ddd) ") &amp; "오후 19:00"</f>
        <v>2021-07-11(일) 오후 19:00</v>
      </c>
      <c r="H177" s="289"/>
      <c r="I177" s="290"/>
      <c r="J177" s="288" t="str">
        <f>TEXT($G$1, "[$-ko-KR]yyyy-mm-dd(ddd) ") &amp; "오후 21:00"</f>
        <v>2021-07-11(일) 오후 21:00</v>
      </c>
      <c r="K177" s="289"/>
      <c r="L177" s="290"/>
      <c r="M177" s="288" t="str">
        <f>TEXT($G$1+1, "[$-ko-KR]yyyy-mm-dd(ddd) ") &amp; "오전 00:00"</f>
        <v>2021-07-12(월)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74"/>
      <c r="R179" s="274"/>
      <c r="S179" s="274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74"/>
      <c r="R180" s="274"/>
      <c r="S180" s="274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64"/>
      <c r="R181" s="264"/>
      <c r="S181" s="264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64"/>
      <c r="R182" s="264"/>
      <c r="S182" s="264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64"/>
      <c r="R183" s="264"/>
      <c r="S183" s="264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64"/>
      <c r="R184" s="264"/>
      <c r="S184" s="264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64"/>
      <c r="R185" s="264"/>
      <c r="S185" s="264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64"/>
      <c r="R186" s="264"/>
      <c r="S186" s="264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65"/>
      <c r="R188" s="266"/>
      <c r="S188" s="267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68"/>
      <c r="R189" s="269"/>
      <c r="S189" s="270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71"/>
      <c r="R190" s="272"/>
      <c r="S190" s="273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64"/>
      <c r="R191" s="264"/>
      <c r="S191" s="264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74"/>
      <c r="R192" s="274"/>
      <c r="S192" s="274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74"/>
      <c r="R193" s="274"/>
      <c r="S193" s="274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64"/>
      <c r="R194" s="264"/>
      <c r="S194" s="264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64"/>
      <c r="R195" s="264"/>
      <c r="S195" s="264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64"/>
      <c r="R196" s="264"/>
      <c r="S196" s="264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53"/>
      <c r="R197" s="254"/>
      <c r="S197" s="255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44389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0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2021-07-12(월) 오전 00:00</v>
      </c>
      <c r="C15" s="314"/>
      <c r="D15" s="288" t="str">
        <f>TEXT($G$1, "[$-ko-KR]yyyy-mm-dd(ddd) ") &amp; "오후 14:00"</f>
        <v>2021-07-12(월) 오후 14:00</v>
      </c>
      <c r="E15" s="289"/>
      <c r="F15" s="290"/>
      <c r="G15" s="288" t="str">
        <f>TEXT($G$1, "[$-ko-KR]yyyy-mm-dd(ddd) ") &amp; "오후 19:00"</f>
        <v>2021-07-12(월) 오후 19:00</v>
      </c>
      <c r="H15" s="289"/>
      <c r="I15" s="290"/>
      <c r="J15" s="288" t="str">
        <f>TEXT($G$1, "[$-ko-KR]yyyy-mm-dd(ddd) ") &amp; "오후 21:00"</f>
        <v>2021-07-12(월) 오후 21:00</v>
      </c>
      <c r="K15" s="289"/>
      <c r="L15" s="290"/>
      <c r="M15" s="288" t="str">
        <f>TEXT($G$1+1, "[$-ko-KR]yyyy-mm-dd(ddd) ") &amp; "오전 00:00"</f>
        <v>2021-07-13(화)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01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2021-07-12(월) 오전 00:00</v>
      </c>
      <c r="C42" s="316"/>
      <c r="D42" s="288" t="str">
        <f>TEXT($G$1, "[$-ko-KR]yyyy-mm-dd(ddd) ") &amp; "오후 14:00"</f>
        <v>2021-07-12(월) 오후 14:00</v>
      </c>
      <c r="E42" s="289"/>
      <c r="F42" s="290"/>
      <c r="G42" s="288" t="str">
        <f>TEXT($G$1, "[$-ko-KR]yyyy-mm-dd(ddd) ") &amp; "오후 19:00"</f>
        <v>2021-07-12(월) 오후 19:00</v>
      </c>
      <c r="H42" s="289"/>
      <c r="I42" s="290"/>
      <c r="J42" s="288" t="str">
        <f>TEXT($G$1, "[$-ko-KR]yyyy-mm-dd(ddd) ") &amp; "오후 21:00"</f>
        <v>2021-07-12(월) 오후 21:00</v>
      </c>
      <c r="K42" s="289"/>
      <c r="L42" s="290"/>
      <c r="M42" s="288" t="str">
        <f>TEXT($G$1+1, "[$-ko-KR]yyyy-mm-dd(ddd) ") &amp; "오전 00:00"</f>
        <v>2021-07-13(화)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64"/>
      <c r="R46" s="264"/>
      <c r="S46" s="264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64"/>
      <c r="R47" s="264"/>
      <c r="S47" s="264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64"/>
      <c r="R48" s="264"/>
      <c r="S48" s="264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4"/>
      <c r="R49" s="264"/>
      <c r="S49" s="264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4"/>
      <c r="R50" s="264"/>
      <c r="S50" s="264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64"/>
      <c r="R51" s="264"/>
      <c r="S51" s="264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64"/>
      <c r="R56" s="264"/>
      <c r="S56" s="264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01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2021-07-12(월) 오전 00:00</v>
      </c>
      <c r="C69" s="316"/>
      <c r="D69" s="288" t="str">
        <f>TEXT($G$1, "[$-ko-KR]yyyy-mm-dd(ddd) ") &amp; "오후 14:00"</f>
        <v>2021-07-12(월) 오후 14:00</v>
      </c>
      <c r="E69" s="289"/>
      <c r="F69" s="290"/>
      <c r="G69" s="288" t="str">
        <f>TEXT($G$1, "[$-ko-KR]yyyy-mm-dd(ddd) ") &amp; "오후 19:00"</f>
        <v>2021-07-12(월) 오후 19:00</v>
      </c>
      <c r="H69" s="289"/>
      <c r="I69" s="290"/>
      <c r="J69" s="288" t="str">
        <f>TEXT($G$1, "[$-ko-KR]yyyy-mm-dd(ddd) ") &amp; "오후 21:00"</f>
        <v>2021-07-12(월) 오후 21:00</v>
      </c>
      <c r="K69" s="289"/>
      <c r="L69" s="290"/>
      <c r="M69" s="288" t="str">
        <f>TEXT($G$1+1, "[$-ko-KR]yyyy-mm-dd(ddd) ") &amp; "오전 00:00"</f>
        <v>2021-07-13(화)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64"/>
      <c r="R73" s="264"/>
      <c r="S73" s="264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64"/>
      <c r="R74" s="264"/>
      <c r="S74" s="264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64"/>
      <c r="R75" s="264"/>
      <c r="S75" s="264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4"/>
      <c r="R76" s="264"/>
      <c r="S76" s="264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4"/>
      <c r="R77" s="264"/>
      <c r="S77" s="264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64"/>
      <c r="R78" s="264"/>
      <c r="S78" s="264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64"/>
      <c r="R83" s="264"/>
      <c r="S83" s="264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4"/>
      <c r="R86" s="264"/>
      <c r="S86" s="264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4"/>
      <c r="R87" s="264"/>
      <c r="S87" s="264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01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2021-07-12(월) 오전 00:00</v>
      </c>
      <c r="C96" s="316"/>
      <c r="D96" s="288" t="str">
        <f>TEXT($G$1, "[$-ko-KR]yyyy-mm-dd(ddd) ") &amp; "오후 14:00"</f>
        <v>2021-07-12(월) 오후 14:00</v>
      </c>
      <c r="E96" s="289"/>
      <c r="F96" s="290"/>
      <c r="G96" s="288" t="str">
        <f>TEXT($G$1, "[$-ko-KR]yyyy-mm-dd(ddd) ") &amp; "오후 19:00"</f>
        <v>2021-07-12(월) 오후 19:00</v>
      </c>
      <c r="H96" s="289"/>
      <c r="I96" s="290"/>
      <c r="J96" s="288" t="str">
        <f>TEXT($G$1, "[$-ko-KR]yyyy-mm-dd(ddd) ") &amp; "오후 21:00"</f>
        <v>2021-07-12(월) 오후 21:00</v>
      </c>
      <c r="K96" s="289"/>
      <c r="L96" s="290"/>
      <c r="M96" s="288" t="str">
        <f>TEXT($G$1+1, "[$-ko-KR]yyyy-mm-dd(ddd) ") &amp; "오전 00:00"</f>
        <v>2021-07-13(화)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64"/>
      <c r="R100" s="264"/>
      <c r="S100" s="264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64"/>
      <c r="R101" s="264"/>
      <c r="S101" s="264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64"/>
      <c r="R102" s="264"/>
      <c r="S102" s="264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4"/>
      <c r="R103" s="264"/>
      <c r="S103" s="264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4"/>
      <c r="R104" s="264"/>
      <c r="S104" s="264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64"/>
      <c r="R105" s="264"/>
      <c r="S105" s="264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64"/>
      <c r="R110" s="264"/>
      <c r="S110" s="264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4"/>
      <c r="R113" s="264"/>
      <c r="S113" s="264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4"/>
      <c r="R114" s="264"/>
      <c r="S114" s="264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64"/>
      <c r="R115" s="264"/>
      <c r="S115" s="264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01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2021-07-12(월) 오전 00:00</v>
      </c>
      <c r="C123" s="316"/>
      <c r="D123" s="288" t="str">
        <f>TEXT($G$1, "[$-ko-KR]yyyy-mm-dd(ddd) ") &amp; "오후 14:00"</f>
        <v>2021-07-12(월) 오후 14:00</v>
      </c>
      <c r="E123" s="289"/>
      <c r="F123" s="290"/>
      <c r="G123" s="288" t="str">
        <f>TEXT($G$1, "[$-ko-KR]yyyy-mm-dd(ddd) ") &amp; "오후 19:00"</f>
        <v>2021-07-12(월) 오후 19:00</v>
      </c>
      <c r="H123" s="289"/>
      <c r="I123" s="290"/>
      <c r="J123" s="288" t="str">
        <f>TEXT($G$1, "[$-ko-KR]yyyy-mm-dd(ddd) ") &amp; "오후 21:00"</f>
        <v>2021-07-12(월) 오후 21:00</v>
      </c>
      <c r="K123" s="289"/>
      <c r="L123" s="290"/>
      <c r="M123" s="288" t="str">
        <f>TEXT($G$1+1, "[$-ko-KR]yyyy-mm-dd(ddd) ") &amp; "오전 00:00"</f>
        <v>2021-07-13(화)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64"/>
      <c r="R127" s="264"/>
      <c r="S127" s="264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64"/>
      <c r="R128" s="264"/>
      <c r="S128" s="264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64"/>
      <c r="R129" s="264"/>
      <c r="S129" s="264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4"/>
      <c r="R130" s="264"/>
      <c r="S130" s="264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4"/>
      <c r="R131" s="264"/>
      <c r="S131" s="264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64"/>
      <c r="R132" s="264"/>
      <c r="S132" s="264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64"/>
      <c r="R137" s="264"/>
      <c r="S137" s="264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01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2021-07-12(월) 오전 00:00</v>
      </c>
      <c r="C150" s="316"/>
      <c r="D150" s="288" t="str">
        <f>TEXT($G$1, "[$-ko-KR]yyyy-mm-dd(ddd) ") &amp; "오후 14:00"</f>
        <v>2021-07-12(월) 오후 14:00</v>
      </c>
      <c r="E150" s="289"/>
      <c r="F150" s="290"/>
      <c r="G150" s="288" t="str">
        <f>TEXT($G$1, "[$-ko-KR]yyyy-mm-dd(ddd) ") &amp; "오후 19:00"</f>
        <v>2021-07-12(월) 오후 19:00</v>
      </c>
      <c r="H150" s="289"/>
      <c r="I150" s="290"/>
      <c r="J150" s="288" t="str">
        <f>TEXT($G$1, "[$-ko-KR]yyyy-mm-dd(ddd) ") &amp; "오후 21:00"</f>
        <v>2021-07-12(월) 오후 21:00</v>
      </c>
      <c r="K150" s="289"/>
      <c r="L150" s="290"/>
      <c r="M150" s="288" t="str">
        <f>TEXT($G$1+1, "[$-ko-KR]yyyy-mm-dd(ddd) ") &amp; "오전 00:00"</f>
        <v>2021-07-13(화)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64"/>
      <c r="R155" s="264"/>
      <c r="S155" s="264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64"/>
      <c r="R156" s="264"/>
      <c r="S156" s="264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4"/>
      <c r="R157" s="264"/>
      <c r="S157" s="264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4"/>
      <c r="R158" s="264"/>
      <c r="S158" s="264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64"/>
      <c r="R159" s="264"/>
      <c r="S159" s="264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64"/>
      <c r="R164" s="264"/>
      <c r="S164" s="264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4"/>
      <c r="R167" s="264"/>
      <c r="S167" s="264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4"/>
      <c r="R168" s="264"/>
      <c r="S168" s="264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64"/>
      <c r="R169" s="264"/>
      <c r="S169" s="264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01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2021-07-12(월) 오전 00:00</v>
      </c>
      <c r="C177" s="316"/>
      <c r="D177" s="288" t="str">
        <f>TEXT($G$1, "[$-ko-KR]yyyy-mm-dd(ddd) ") &amp; "오후 14:00"</f>
        <v>2021-07-12(월) 오후 14:00</v>
      </c>
      <c r="E177" s="289"/>
      <c r="F177" s="290"/>
      <c r="G177" s="288" t="str">
        <f>TEXT($G$1, "[$-ko-KR]yyyy-mm-dd(ddd) ") &amp; "오후 19:00"</f>
        <v>2021-07-12(월) 오후 19:00</v>
      </c>
      <c r="H177" s="289"/>
      <c r="I177" s="290"/>
      <c r="J177" s="288" t="str">
        <f>TEXT($G$1, "[$-ko-KR]yyyy-mm-dd(ddd) ") &amp; "오후 21:00"</f>
        <v>2021-07-12(월) 오후 21:00</v>
      </c>
      <c r="K177" s="289"/>
      <c r="L177" s="290"/>
      <c r="M177" s="288" t="str">
        <f>TEXT($G$1+1, "[$-ko-KR]yyyy-mm-dd(ddd) ") &amp; "오전 00:00"</f>
        <v>2021-07-13(화)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64"/>
      <c r="R181" s="264"/>
      <c r="S181" s="264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64"/>
      <c r="R182" s="264"/>
      <c r="S182" s="264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64"/>
      <c r="R183" s="264"/>
      <c r="S183" s="264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4"/>
      <c r="R184" s="264"/>
      <c r="S184" s="264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4"/>
      <c r="R185" s="264"/>
      <c r="S185" s="264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64"/>
      <c r="R186" s="264"/>
      <c r="S186" s="264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64"/>
      <c r="R191" s="264"/>
      <c r="S191" s="264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4"/>
      <c r="R194" s="264"/>
      <c r="S194" s="264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4"/>
      <c r="R195" s="264"/>
      <c r="S195" s="264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64"/>
      <c r="R196" s="264"/>
      <c r="S196" s="264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44390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0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2021-07-13(화) 오전 00:00</v>
      </c>
      <c r="C15" s="314"/>
      <c r="D15" s="288" t="str">
        <f>TEXT($G$1, "[$-ko-KR]yyyy-mm-dd(ddd) ") &amp; "오후 14:00"</f>
        <v>2021-07-13(화) 오후 14:00</v>
      </c>
      <c r="E15" s="289"/>
      <c r="F15" s="290"/>
      <c r="G15" s="288" t="str">
        <f>TEXT($G$1, "[$-ko-KR]yyyy-mm-dd(ddd) ") &amp; "오후 19:00"</f>
        <v>2021-07-13(화) 오후 19:00</v>
      </c>
      <c r="H15" s="289"/>
      <c r="I15" s="290"/>
      <c r="J15" s="288" t="str">
        <f>TEXT($G$1, "[$-ko-KR]yyyy-mm-dd(ddd) ") &amp; "오후 21:00"</f>
        <v>2021-07-13(화) 오후 21:00</v>
      </c>
      <c r="K15" s="289"/>
      <c r="L15" s="290"/>
      <c r="M15" s="288" t="str">
        <f>TEXT($G$1+1, "[$-ko-KR]yyyy-mm-dd(ddd) ") &amp; "오전 00:00"</f>
        <v>2021-07-14(수)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05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2021-07-13(화) 오전 00:00</v>
      </c>
      <c r="C42" s="316"/>
      <c r="D42" s="288" t="str">
        <f>TEXT($G$1, "[$-ko-KR]yyyy-mm-dd(ddd) ") &amp; "오후 14:00"</f>
        <v>2021-07-13(화) 오후 14:00</v>
      </c>
      <c r="E42" s="289"/>
      <c r="F42" s="290"/>
      <c r="G42" s="288" t="str">
        <f>TEXT($G$1, "[$-ko-KR]yyyy-mm-dd(ddd) ") &amp; "오후 19:00"</f>
        <v>2021-07-13(화) 오후 19:00</v>
      </c>
      <c r="H42" s="289"/>
      <c r="I42" s="290"/>
      <c r="J42" s="288" t="str">
        <f>TEXT($G$1, "[$-ko-KR]yyyy-mm-dd(ddd) ") &amp; "오후 21:00"</f>
        <v>2021-07-13(화) 오후 21:00</v>
      </c>
      <c r="K42" s="289"/>
      <c r="L42" s="290"/>
      <c r="M42" s="288" t="str">
        <f>TEXT($G$1+1, "[$-ko-KR]yyyy-mm-dd(ddd) ") &amp; "오전 00:00"</f>
        <v>2021-07-14(수)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74"/>
      <c r="R44" s="274"/>
      <c r="S44" s="274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74"/>
      <c r="R45" s="274"/>
      <c r="S45" s="274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64"/>
      <c r="R46" s="264"/>
      <c r="S46" s="264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64"/>
      <c r="R47" s="264"/>
      <c r="S47" s="264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64"/>
      <c r="R48" s="264"/>
      <c r="S48" s="264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64"/>
      <c r="R49" s="264"/>
      <c r="S49" s="264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64"/>
      <c r="R50" s="264"/>
      <c r="S50" s="264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64"/>
      <c r="R51" s="264"/>
      <c r="S51" s="264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65"/>
      <c r="R53" s="266"/>
      <c r="S53" s="267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68"/>
      <c r="R54" s="269"/>
      <c r="S54" s="270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71"/>
      <c r="R55" s="272"/>
      <c r="S55" s="273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64"/>
      <c r="R56" s="264"/>
      <c r="S56" s="264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74"/>
      <c r="R57" s="274"/>
      <c r="S57" s="274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74"/>
      <c r="R58" s="274"/>
      <c r="S58" s="274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64"/>
      <c r="R59" s="264"/>
      <c r="S59" s="264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64"/>
      <c r="R60" s="264"/>
      <c r="S60" s="264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64"/>
      <c r="R61" s="264"/>
      <c r="S61" s="264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53"/>
      <c r="R62" s="254"/>
      <c r="S62" s="255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05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2021-07-13(화) 오전 00:00</v>
      </c>
      <c r="C69" s="316"/>
      <c r="D69" s="288" t="str">
        <f>TEXT($G$1, "[$-ko-KR]yyyy-mm-dd(ddd) ") &amp; "오후 14:00"</f>
        <v>2021-07-13(화) 오후 14:00</v>
      </c>
      <c r="E69" s="289"/>
      <c r="F69" s="290"/>
      <c r="G69" s="288" t="str">
        <f>TEXT($G$1, "[$-ko-KR]yyyy-mm-dd(ddd) ") &amp; "오후 19:00"</f>
        <v>2021-07-13(화) 오후 19:00</v>
      </c>
      <c r="H69" s="289"/>
      <c r="I69" s="290"/>
      <c r="J69" s="288" t="str">
        <f>TEXT($G$1, "[$-ko-KR]yyyy-mm-dd(ddd) ") &amp; "오후 21:00"</f>
        <v>2021-07-13(화) 오후 21:00</v>
      </c>
      <c r="K69" s="289"/>
      <c r="L69" s="290"/>
      <c r="M69" s="288" t="str">
        <f>TEXT($G$1+1, "[$-ko-KR]yyyy-mm-dd(ddd) ") &amp; "오전 00:00"</f>
        <v>2021-07-14(수)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74"/>
      <c r="R71" s="274"/>
      <c r="S71" s="274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74"/>
      <c r="R72" s="274"/>
      <c r="S72" s="274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64"/>
      <c r="R73" s="264"/>
      <c r="S73" s="264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64"/>
      <c r="R74" s="264"/>
      <c r="S74" s="264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64"/>
      <c r="R75" s="264"/>
      <c r="S75" s="264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64"/>
      <c r="R76" s="264"/>
      <c r="S76" s="264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64"/>
      <c r="R77" s="264"/>
      <c r="S77" s="264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64"/>
      <c r="R78" s="264"/>
      <c r="S78" s="264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65"/>
      <c r="R80" s="266"/>
      <c r="S80" s="267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68"/>
      <c r="R81" s="269"/>
      <c r="S81" s="270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71"/>
      <c r="R82" s="272"/>
      <c r="S82" s="273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64"/>
      <c r="R83" s="264"/>
      <c r="S83" s="264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74"/>
      <c r="R84" s="274"/>
      <c r="S84" s="274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74"/>
      <c r="R85" s="274"/>
      <c r="S85" s="274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64"/>
      <c r="R86" s="264"/>
      <c r="S86" s="264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64"/>
      <c r="R87" s="264"/>
      <c r="S87" s="264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64"/>
      <c r="R88" s="264"/>
      <c r="S88" s="264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53"/>
      <c r="R89" s="254"/>
      <c r="S89" s="255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05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2021-07-13(화) 오전 00:00</v>
      </c>
      <c r="C96" s="316"/>
      <c r="D96" s="288" t="str">
        <f>TEXT($G$1, "[$-ko-KR]yyyy-mm-dd(ddd) ") &amp; "오후 14:00"</f>
        <v>2021-07-13(화) 오후 14:00</v>
      </c>
      <c r="E96" s="289"/>
      <c r="F96" s="290"/>
      <c r="G96" s="288" t="str">
        <f>TEXT($G$1, "[$-ko-KR]yyyy-mm-dd(ddd) ") &amp; "오후 19:00"</f>
        <v>2021-07-13(화) 오후 19:00</v>
      </c>
      <c r="H96" s="289"/>
      <c r="I96" s="290"/>
      <c r="J96" s="288" t="str">
        <f>TEXT($G$1, "[$-ko-KR]yyyy-mm-dd(ddd) ") &amp; "오후 21:00"</f>
        <v>2021-07-13(화) 오후 21:00</v>
      </c>
      <c r="K96" s="289"/>
      <c r="L96" s="290"/>
      <c r="M96" s="288" t="str">
        <f>TEXT($G$1+1, "[$-ko-KR]yyyy-mm-dd(ddd) ") &amp; "오전 00:00"</f>
        <v>2021-07-14(수)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74"/>
      <c r="R98" s="274"/>
      <c r="S98" s="274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74"/>
      <c r="R99" s="274"/>
      <c r="S99" s="274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64"/>
      <c r="R100" s="264"/>
      <c r="S100" s="264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64"/>
      <c r="R101" s="264"/>
      <c r="S101" s="264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64"/>
      <c r="R102" s="264"/>
      <c r="S102" s="264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64"/>
      <c r="R103" s="264"/>
      <c r="S103" s="264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64"/>
      <c r="R104" s="264"/>
      <c r="S104" s="264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64"/>
      <c r="R105" s="264"/>
      <c r="S105" s="264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65"/>
      <c r="R107" s="266"/>
      <c r="S107" s="267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68"/>
      <c r="R108" s="269"/>
      <c r="S108" s="270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71"/>
      <c r="R109" s="272"/>
      <c r="S109" s="273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64"/>
      <c r="R110" s="264"/>
      <c r="S110" s="264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74"/>
      <c r="R111" s="274"/>
      <c r="S111" s="274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74"/>
      <c r="R112" s="274"/>
      <c r="S112" s="274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64"/>
      <c r="R113" s="264"/>
      <c r="S113" s="264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64"/>
      <c r="R114" s="264"/>
      <c r="S114" s="264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64"/>
      <c r="R115" s="264"/>
      <c r="S115" s="264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53"/>
      <c r="R116" s="254"/>
      <c r="S116" s="255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05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2021-07-13(화) 오전 00:00</v>
      </c>
      <c r="C123" s="316"/>
      <c r="D123" s="288" t="str">
        <f>TEXT($G$1, "[$-ko-KR]yyyy-mm-dd(ddd) ") &amp; "오후 14:00"</f>
        <v>2021-07-13(화) 오후 14:00</v>
      </c>
      <c r="E123" s="289"/>
      <c r="F123" s="290"/>
      <c r="G123" s="288" t="str">
        <f>TEXT($G$1, "[$-ko-KR]yyyy-mm-dd(ddd) ") &amp; "오후 19:00"</f>
        <v>2021-07-13(화) 오후 19:00</v>
      </c>
      <c r="H123" s="289"/>
      <c r="I123" s="290"/>
      <c r="J123" s="288" t="str">
        <f>TEXT($G$1, "[$-ko-KR]yyyy-mm-dd(ddd) ") &amp; "오후 21:00"</f>
        <v>2021-07-13(화) 오후 21:00</v>
      </c>
      <c r="K123" s="289"/>
      <c r="L123" s="290"/>
      <c r="M123" s="288" t="str">
        <f>TEXT($G$1+1, "[$-ko-KR]yyyy-mm-dd(ddd) ") &amp; "오전 00:00"</f>
        <v>2021-07-14(수)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74"/>
      <c r="R125" s="274"/>
      <c r="S125" s="274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74"/>
      <c r="R126" s="274"/>
      <c r="S126" s="274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64"/>
      <c r="R127" s="264"/>
      <c r="S127" s="264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64"/>
      <c r="R128" s="264"/>
      <c r="S128" s="264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64"/>
      <c r="R129" s="264"/>
      <c r="S129" s="264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64"/>
      <c r="R130" s="264"/>
      <c r="S130" s="264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64"/>
      <c r="R131" s="264"/>
      <c r="S131" s="264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64"/>
      <c r="R132" s="264"/>
      <c r="S132" s="264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65"/>
      <c r="R134" s="266"/>
      <c r="S134" s="267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68"/>
      <c r="R135" s="269"/>
      <c r="S135" s="270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71"/>
      <c r="R136" s="272"/>
      <c r="S136" s="273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64"/>
      <c r="R137" s="264"/>
      <c r="S137" s="264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74"/>
      <c r="R138" s="274"/>
      <c r="S138" s="274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74"/>
      <c r="R139" s="274"/>
      <c r="S139" s="274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64"/>
      <c r="R140" s="264"/>
      <c r="S140" s="264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64"/>
      <c r="R141" s="264"/>
      <c r="S141" s="264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64"/>
      <c r="R142" s="264"/>
      <c r="S142" s="264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53"/>
      <c r="R143" s="254"/>
      <c r="S143" s="255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05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2021-07-13(화) 오전 00:00</v>
      </c>
      <c r="C150" s="316"/>
      <c r="D150" s="288" t="str">
        <f>TEXT($G$1, "[$-ko-KR]yyyy-mm-dd(ddd) ") &amp; "오후 14:00"</f>
        <v>2021-07-13(화) 오후 14:00</v>
      </c>
      <c r="E150" s="289"/>
      <c r="F150" s="290"/>
      <c r="G150" s="288" t="str">
        <f>TEXT($G$1, "[$-ko-KR]yyyy-mm-dd(ddd) ") &amp; "오후 19:00"</f>
        <v>2021-07-13(화) 오후 19:00</v>
      </c>
      <c r="H150" s="289"/>
      <c r="I150" s="290"/>
      <c r="J150" s="288" t="str">
        <f>TEXT($G$1, "[$-ko-KR]yyyy-mm-dd(ddd) ") &amp; "오후 21:00"</f>
        <v>2021-07-13(화) 오후 21:00</v>
      </c>
      <c r="K150" s="289"/>
      <c r="L150" s="290"/>
      <c r="M150" s="288" t="str">
        <f>TEXT($G$1+1, "[$-ko-KR]yyyy-mm-dd(ddd) ") &amp; "오전 00:00"</f>
        <v>2021-07-14(수)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74"/>
      <c r="R152" s="274"/>
      <c r="S152" s="274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74"/>
      <c r="R153" s="274"/>
      <c r="S153" s="274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64"/>
      <c r="R154" s="264"/>
      <c r="S154" s="264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64"/>
      <c r="R155" s="264"/>
      <c r="S155" s="264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64"/>
      <c r="R156" s="264"/>
      <c r="S156" s="264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64"/>
      <c r="R157" s="264"/>
      <c r="S157" s="264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64"/>
      <c r="R158" s="264"/>
      <c r="S158" s="264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64"/>
      <c r="R159" s="264"/>
      <c r="S159" s="264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65"/>
      <c r="R161" s="266"/>
      <c r="S161" s="267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68"/>
      <c r="R162" s="269"/>
      <c r="S162" s="270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71"/>
      <c r="R163" s="272"/>
      <c r="S163" s="273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64"/>
      <c r="R164" s="264"/>
      <c r="S164" s="264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74"/>
      <c r="R165" s="274"/>
      <c r="S165" s="274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74"/>
      <c r="R166" s="274"/>
      <c r="S166" s="274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64"/>
      <c r="R167" s="264"/>
      <c r="S167" s="264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64"/>
      <c r="R168" s="264"/>
      <c r="S168" s="264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64"/>
      <c r="R169" s="264"/>
      <c r="S169" s="264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53"/>
      <c r="R170" s="254"/>
      <c r="S170" s="255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05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2021-07-13(화) 오전 00:00</v>
      </c>
      <c r="C177" s="316"/>
      <c r="D177" s="288" t="str">
        <f>TEXT($G$1, "[$-ko-KR]yyyy-mm-dd(ddd) ") &amp; "오후 14:00"</f>
        <v>2021-07-13(화) 오후 14:00</v>
      </c>
      <c r="E177" s="289"/>
      <c r="F177" s="290"/>
      <c r="G177" s="288" t="str">
        <f>TEXT($G$1, "[$-ko-KR]yyyy-mm-dd(ddd) ") &amp; "오후 19:00"</f>
        <v>2021-07-13(화) 오후 19:00</v>
      </c>
      <c r="H177" s="289"/>
      <c r="I177" s="290"/>
      <c r="J177" s="288" t="str">
        <f>TEXT($G$1, "[$-ko-KR]yyyy-mm-dd(ddd) ") &amp; "오후 21:00"</f>
        <v>2021-07-13(화) 오후 21:00</v>
      </c>
      <c r="K177" s="289"/>
      <c r="L177" s="290"/>
      <c r="M177" s="288" t="str">
        <f>TEXT($G$1+1, "[$-ko-KR]yyyy-mm-dd(ddd) ") &amp; "오전 00:00"</f>
        <v>2021-07-14(수)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74"/>
      <c r="R179" s="274"/>
      <c r="S179" s="274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74"/>
      <c r="R180" s="274"/>
      <c r="S180" s="274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64"/>
      <c r="R181" s="264"/>
      <c r="S181" s="264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64"/>
      <c r="R182" s="264"/>
      <c r="S182" s="264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64"/>
      <c r="R183" s="264"/>
      <c r="S183" s="264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64"/>
      <c r="R184" s="264"/>
      <c r="S184" s="264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64"/>
      <c r="R185" s="264"/>
      <c r="S185" s="264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64"/>
      <c r="R186" s="264"/>
      <c r="S186" s="264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65"/>
      <c r="R188" s="266"/>
      <c r="S188" s="267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68"/>
      <c r="R189" s="269"/>
      <c r="S189" s="270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71"/>
      <c r="R190" s="272"/>
      <c r="S190" s="273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64"/>
      <c r="R191" s="264"/>
      <c r="S191" s="264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74"/>
      <c r="R192" s="274"/>
      <c r="S192" s="274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74"/>
      <c r="R193" s="274"/>
      <c r="S193" s="274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64"/>
      <c r="R194" s="264"/>
      <c r="S194" s="264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64"/>
      <c r="R195" s="264"/>
      <c r="S195" s="264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64"/>
      <c r="R196" s="264"/>
      <c r="S196" s="264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53"/>
      <c r="R197" s="254"/>
      <c r="S197" s="255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44391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0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2021-07-14(수) 오전 00:00</v>
      </c>
      <c r="C15" s="314"/>
      <c r="D15" s="288" t="str">
        <f>TEXT($G$1, "[$-ko-KR]yyyy-mm-dd(ddd) ") &amp; "오후 14:00"</f>
        <v>2021-07-14(수) 오후 14:00</v>
      </c>
      <c r="E15" s="289"/>
      <c r="F15" s="290"/>
      <c r="G15" s="288" t="str">
        <f>TEXT($G$1, "[$-ko-KR]yyyy-mm-dd(ddd) ") &amp; "오후 19:00"</f>
        <v>2021-07-14(수) 오후 19:00</v>
      </c>
      <c r="H15" s="289"/>
      <c r="I15" s="290"/>
      <c r="J15" s="288" t="str">
        <f>TEXT($G$1, "[$-ko-KR]yyyy-mm-dd(ddd) ") &amp; "오후 21:00"</f>
        <v>2021-07-14(수) 오후 21:00</v>
      </c>
      <c r="K15" s="289"/>
      <c r="L15" s="290"/>
      <c r="M15" s="288" t="str">
        <f>TEXT($G$1+1, "[$-ko-KR]yyyy-mm-dd(ddd) ") &amp; "오전 00:00"</f>
        <v>2021-07-15(목)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09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2021-07-14(수) 오전 00:00</v>
      </c>
      <c r="C42" s="316"/>
      <c r="D42" s="288" t="str">
        <f>TEXT($G$1, "[$-ko-KR]yyyy-mm-dd(ddd) ") &amp; "오후 14:00"</f>
        <v>2021-07-14(수) 오후 14:00</v>
      </c>
      <c r="E42" s="289"/>
      <c r="F42" s="290"/>
      <c r="G42" s="288" t="str">
        <f>TEXT($G$1, "[$-ko-KR]yyyy-mm-dd(ddd) ") &amp; "오후 19:00"</f>
        <v>2021-07-14(수) 오후 19:00</v>
      </c>
      <c r="H42" s="289"/>
      <c r="I42" s="290"/>
      <c r="J42" s="288" t="str">
        <f>TEXT($G$1, "[$-ko-KR]yyyy-mm-dd(ddd) ") &amp; "오후 21:00"</f>
        <v>2021-07-14(수) 오후 21:00</v>
      </c>
      <c r="K42" s="289"/>
      <c r="L42" s="290"/>
      <c r="M42" s="288" t="str">
        <f>TEXT($G$1+1, "[$-ko-KR]yyyy-mm-dd(ddd) ") &amp; "오전 00:00"</f>
        <v>2021-07-15(목)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4"/>
      <c r="R46" s="264"/>
      <c r="S46" s="264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4"/>
      <c r="R47" s="264"/>
      <c r="S47" s="264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4"/>
      <c r="R48" s="264"/>
      <c r="S48" s="264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4"/>
      <c r="R49" s="264"/>
      <c r="S49" s="264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4"/>
      <c r="R50" s="264"/>
      <c r="S50" s="264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4"/>
      <c r="R51" s="264"/>
      <c r="S51" s="264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4"/>
      <c r="R56" s="264"/>
      <c r="S56" s="264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09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2021-07-14(수) 오전 00:00</v>
      </c>
      <c r="C69" s="316"/>
      <c r="D69" s="288" t="str">
        <f>TEXT($G$1, "[$-ko-KR]yyyy-mm-dd(ddd) ") &amp; "오후 14:00"</f>
        <v>2021-07-14(수) 오후 14:00</v>
      </c>
      <c r="E69" s="289"/>
      <c r="F69" s="290"/>
      <c r="G69" s="288" t="str">
        <f>TEXT($G$1, "[$-ko-KR]yyyy-mm-dd(ddd) ") &amp; "오후 19:00"</f>
        <v>2021-07-14(수) 오후 19:00</v>
      </c>
      <c r="H69" s="289"/>
      <c r="I69" s="290"/>
      <c r="J69" s="288" t="str">
        <f>TEXT($G$1, "[$-ko-KR]yyyy-mm-dd(ddd) ") &amp; "오후 21:00"</f>
        <v>2021-07-14(수) 오후 21:00</v>
      </c>
      <c r="K69" s="289"/>
      <c r="L69" s="290"/>
      <c r="M69" s="288" t="str">
        <f>TEXT($G$1+1, "[$-ko-KR]yyyy-mm-dd(ddd) ") &amp; "오전 00:00"</f>
        <v>2021-07-15(목)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4"/>
      <c r="R73" s="264"/>
      <c r="S73" s="264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4"/>
      <c r="R74" s="264"/>
      <c r="S74" s="264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4"/>
      <c r="R75" s="264"/>
      <c r="S75" s="264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4"/>
      <c r="R76" s="264"/>
      <c r="S76" s="264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4"/>
      <c r="R77" s="264"/>
      <c r="S77" s="264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4"/>
      <c r="R78" s="264"/>
      <c r="S78" s="264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4"/>
      <c r="R83" s="264"/>
      <c r="S83" s="264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4"/>
      <c r="R86" s="264"/>
      <c r="S86" s="264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4"/>
      <c r="R87" s="264"/>
      <c r="S87" s="264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09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2021-07-14(수) 오전 00:00</v>
      </c>
      <c r="C96" s="316"/>
      <c r="D96" s="288" t="str">
        <f>TEXT($G$1, "[$-ko-KR]yyyy-mm-dd(ddd) ") &amp; "오후 14:00"</f>
        <v>2021-07-14(수) 오후 14:00</v>
      </c>
      <c r="E96" s="289"/>
      <c r="F96" s="290"/>
      <c r="G96" s="288" t="str">
        <f>TEXT($G$1, "[$-ko-KR]yyyy-mm-dd(ddd) ") &amp; "오후 19:00"</f>
        <v>2021-07-14(수) 오후 19:00</v>
      </c>
      <c r="H96" s="289"/>
      <c r="I96" s="290"/>
      <c r="J96" s="288" t="str">
        <f>TEXT($G$1, "[$-ko-KR]yyyy-mm-dd(ddd) ") &amp; "오후 21:00"</f>
        <v>2021-07-14(수) 오후 21:00</v>
      </c>
      <c r="K96" s="289"/>
      <c r="L96" s="290"/>
      <c r="M96" s="288" t="str">
        <f>TEXT($G$1+1, "[$-ko-KR]yyyy-mm-dd(ddd) ") &amp; "오전 00:00"</f>
        <v>2021-07-15(목)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4"/>
      <c r="R100" s="264"/>
      <c r="S100" s="264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4"/>
      <c r="R101" s="264"/>
      <c r="S101" s="264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4"/>
      <c r="R102" s="264"/>
      <c r="S102" s="264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4"/>
      <c r="R103" s="264"/>
      <c r="S103" s="264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4"/>
      <c r="R104" s="264"/>
      <c r="S104" s="264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4"/>
      <c r="R105" s="264"/>
      <c r="S105" s="264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4"/>
      <c r="R110" s="264"/>
      <c r="S110" s="264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4"/>
      <c r="R113" s="264"/>
      <c r="S113" s="264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4"/>
      <c r="R114" s="264"/>
      <c r="S114" s="264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4"/>
      <c r="R115" s="264"/>
      <c r="S115" s="264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09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2021-07-14(수) 오전 00:00</v>
      </c>
      <c r="C123" s="316"/>
      <c r="D123" s="288" t="str">
        <f>TEXT($G$1, "[$-ko-KR]yyyy-mm-dd(ddd) ") &amp; "오후 14:00"</f>
        <v>2021-07-14(수) 오후 14:00</v>
      </c>
      <c r="E123" s="289"/>
      <c r="F123" s="290"/>
      <c r="G123" s="288" t="str">
        <f>TEXT($G$1, "[$-ko-KR]yyyy-mm-dd(ddd) ") &amp; "오후 19:00"</f>
        <v>2021-07-14(수) 오후 19:00</v>
      </c>
      <c r="H123" s="289"/>
      <c r="I123" s="290"/>
      <c r="J123" s="288" t="str">
        <f>TEXT($G$1, "[$-ko-KR]yyyy-mm-dd(ddd) ") &amp; "오후 21:00"</f>
        <v>2021-07-14(수) 오후 21:00</v>
      </c>
      <c r="K123" s="289"/>
      <c r="L123" s="290"/>
      <c r="M123" s="288" t="str">
        <f>TEXT($G$1+1, "[$-ko-KR]yyyy-mm-dd(ddd) ") &amp; "오전 00:00"</f>
        <v>2021-07-15(목)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4"/>
      <c r="R127" s="264"/>
      <c r="S127" s="264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4"/>
      <c r="R128" s="264"/>
      <c r="S128" s="264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4"/>
      <c r="R129" s="264"/>
      <c r="S129" s="264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4"/>
      <c r="R130" s="264"/>
      <c r="S130" s="264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4"/>
      <c r="R131" s="264"/>
      <c r="S131" s="264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4"/>
      <c r="R132" s="264"/>
      <c r="S132" s="264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4"/>
      <c r="R137" s="264"/>
      <c r="S137" s="264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09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2021-07-14(수) 오전 00:00</v>
      </c>
      <c r="C150" s="316"/>
      <c r="D150" s="288" t="str">
        <f>TEXT($G$1, "[$-ko-KR]yyyy-mm-dd(ddd) ") &amp; "오후 14:00"</f>
        <v>2021-07-14(수) 오후 14:00</v>
      </c>
      <c r="E150" s="289"/>
      <c r="F150" s="290"/>
      <c r="G150" s="288" t="str">
        <f>TEXT($G$1, "[$-ko-KR]yyyy-mm-dd(ddd) ") &amp; "오후 19:00"</f>
        <v>2021-07-14(수) 오후 19:00</v>
      </c>
      <c r="H150" s="289"/>
      <c r="I150" s="290"/>
      <c r="J150" s="288" t="str">
        <f>TEXT($G$1, "[$-ko-KR]yyyy-mm-dd(ddd) ") &amp; "오후 21:00"</f>
        <v>2021-07-14(수) 오후 21:00</v>
      </c>
      <c r="K150" s="289"/>
      <c r="L150" s="290"/>
      <c r="M150" s="288" t="str">
        <f>TEXT($G$1+1, "[$-ko-KR]yyyy-mm-dd(ddd) ") &amp; "오전 00:00"</f>
        <v>2021-07-15(목)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4"/>
      <c r="R155" s="264"/>
      <c r="S155" s="264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4"/>
      <c r="R156" s="264"/>
      <c r="S156" s="264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4"/>
      <c r="R157" s="264"/>
      <c r="S157" s="264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4"/>
      <c r="R158" s="264"/>
      <c r="S158" s="264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4"/>
      <c r="R159" s="264"/>
      <c r="S159" s="264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4"/>
      <c r="R164" s="264"/>
      <c r="S164" s="264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4"/>
      <c r="R167" s="264"/>
      <c r="S167" s="264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4"/>
      <c r="R168" s="264"/>
      <c r="S168" s="264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4"/>
      <c r="R169" s="264"/>
      <c r="S169" s="264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09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2021-07-14(수) 오전 00:00</v>
      </c>
      <c r="C177" s="316"/>
      <c r="D177" s="288" t="str">
        <f>TEXT($G$1, "[$-ko-KR]yyyy-mm-dd(ddd) ") &amp; "오후 14:00"</f>
        <v>2021-07-14(수) 오후 14:00</v>
      </c>
      <c r="E177" s="289"/>
      <c r="F177" s="290"/>
      <c r="G177" s="288" t="str">
        <f>TEXT($G$1, "[$-ko-KR]yyyy-mm-dd(ddd) ") &amp; "오후 19:00"</f>
        <v>2021-07-14(수) 오후 19:00</v>
      </c>
      <c r="H177" s="289"/>
      <c r="I177" s="290"/>
      <c r="J177" s="288" t="str">
        <f>TEXT($G$1, "[$-ko-KR]yyyy-mm-dd(ddd) ") &amp; "오후 21:00"</f>
        <v>2021-07-14(수) 오후 21:00</v>
      </c>
      <c r="K177" s="289"/>
      <c r="L177" s="290"/>
      <c r="M177" s="288" t="str">
        <f>TEXT($G$1+1, "[$-ko-KR]yyyy-mm-dd(ddd) ") &amp; "오전 00:00"</f>
        <v>2021-07-15(목)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4"/>
      <c r="R181" s="264"/>
      <c r="S181" s="264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4"/>
      <c r="R182" s="264"/>
      <c r="S182" s="264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4"/>
      <c r="R183" s="264"/>
      <c r="S183" s="264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4"/>
      <c r="R184" s="264"/>
      <c r="S184" s="264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4"/>
      <c r="R185" s="264"/>
      <c r="S185" s="264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4"/>
      <c r="R186" s="264"/>
      <c r="S186" s="264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4"/>
      <c r="R191" s="264"/>
      <c r="S191" s="264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4"/>
      <c r="R194" s="264"/>
      <c r="S194" s="264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4"/>
      <c r="R195" s="264"/>
      <c r="S195" s="264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4"/>
      <c r="R196" s="264"/>
      <c r="S196" s="264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44392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13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2021-07-15(목) 오전 00:00</v>
      </c>
      <c r="C15" s="314"/>
      <c r="D15" s="288" t="str">
        <f>TEXT($G$1, "[$-ko-KR]yyyy-mm-dd(ddd) ") &amp; "오후 14:00"</f>
        <v>2021-07-15(목) 오후 14:00</v>
      </c>
      <c r="E15" s="289"/>
      <c r="F15" s="290"/>
      <c r="G15" s="288" t="str">
        <f>TEXT($G$1, "[$-ko-KR]yyyy-mm-dd(ddd) ") &amp; "오후 19:00"</f>
        <v>2021-07-15(목) 오후 19:00</v>
      </c>
      <c r="H15" s="289"/>
      <c r="I15" s="290"/>
      <c r="J15" s="288" t="str">
        <f>TEXT($G$1, "[$-ko-KR]yyyy-mm-dd(ddd) ") &amp; "오후 21:00"</f>
        <v>2021-07-15(목) 오후 21:00</v>
      </c>
      <c r="K15" s="289"/>
      <c r="L15" s="290"/>
      <c r="M15" s="288" t="str">
        <f>TEXT($G$1+1, "[$-ko-KR]yyyy-mm-dd(ddd) ") &amp; "오전 00:00"</f>
        <v>2021-07-16(금)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13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2021-07-15(목) 오전 00:00</v>
      </c>
      <c r="C42" s="316"/>
      <c r="D42" s="288" t="str">
        <f>TEXT($G$1, "[$-ko-KR]yyyy-mm-dd(ddd) ") &amp; "오후 14:00"</f>
        <v>2021-07-15(목) 오후 14:00</v>
      </c>
      <c r="E42" s="289"/>
      <c r="F42" s="290"/>
      <c r="G42" s="288" t="str">
        <f>TEXT($G$1, "[$-ko-KR]yyyy-mm-dd(ddd) ") &amp; "오후 19:00"</f>
        <v>2021-07-15(목) 오후 19:00</v>
      </c>
      <c r="H42" s="289"/>
      <c r="I42" s="290"/>
      <c r="J42" s="288" t="str">
        <f>TEXT($G$1, "[$-ko-KR]yyyy-mm-dd(ddd) ") &amp; "오후 21:00"</f>
        <v>2021-07-15(목) 오후 21:00</v>
      </c>
      <c r="K42" s="289"/>
      <c r="L42" s="290"/>
      <c r="M42" s="288" t="str">
        <f>TEXT($G$1+1, "[$-ko-KR]yyyy-mm-dd(ddd) ") &amp; "오전 00:00"</f>
        <v>2021-07-16(금)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74"/>
      <c r="R44" s="274"/>
      <c r="S44" s="274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74"/>
      <c r="R45" s="274"/>
      <c r="S45" s="274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64"/>
      <c r="R46" s="264"/>
      <c r="S46" s="264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64"/>
      <c r="R47" s="264"/>
      <c r="S47" s="264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64"/>
      <c r="R48" s="264"/>
      <c r="S48" s="264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64"/>
      <c r="R49" s="264"/>
      <c r="S49" s="264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64"/>
      <c r="R50" s="264"/>
      <c r="S50" s="264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64"/>
      <c r="R51" s="264"/>
      <c r="S51" s="264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65"/>
      <c r="R53" s="266"/>
      <c r="S53" s="267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68"/>
      <c r="R54" s="269"/>
      <c r="S54" s="270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71"/>
      <c r="R55" s="272"/>
      <c r="S55" s="273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64"/>
      <c r="R56" s="264"/>
      <c r="S56" s="264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74"/>
      <c r="R57" s="274"/>
      <c r="S57" s="274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74"/>
      <c r="R58" s="274"/>
      <c r="S58" s="274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64"/>
      <c r="R59" s="264"/>
      <c r="S59" s="264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64"/>
      <c r="R60" s="264"/>
      <c r="S60" s="264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64"/>
      <c r="R61" s="264"/>
      <c r="S61" s="264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53"/>
      <c r="R62" s="254"/>
      <c r="S62" s="255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13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2021-07-15(목) 오전 00:00</v>
      </c>
      <c r="C69" s="316"/>
      <c r="D69" s="288" t="str">
        <f>TEXT($G$1, "[$-ko-KR]yyyy-mm-dd(ddd) ") &amp; "오후 14:00"</f>
        <v>2021-07-15(목) 오후 14:00</v>
      </c>
      <c r="E69" s="289"/>
      <c r="F69" s="290"/>
      <c r="G69" s="288" t="str">
        <f>TEXT($G$1, "[$-ko-KR]yyyy-mm-dd(ddd) ") &amp; "오후 19:00"</f>
        <v>2021-07-15(목) 오후 19:00</v>
      </c>
      <c r="H69" s="289"/>
      <c r="I69" s="290"/>
      <c r="J69" s="288" t="str">
        <f>TEXT($G$1, "[$-ko-KR]yyyy-mm-dd(ddd) ") &amp; "오후 21:00"</f>
        <v>2021-07-15(목) 오후 21:00</v>
      </c>
      <c r="K69" s="289"/>
      <c r="L69" s="290"/>
      <c r="M69" s="288" t="str">
        <f>TEXT($G$1+1, "[$-ko-KR]yyyy-mm-dd(ddd) ") &amp; "오전 00:00"</f>
        <v>2021-07-16(금)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74"/>
      <c r="R71" s="274"/>
      <c r="S71" s="274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74"/>
      <c r="R72" s="274"/>
      <c r="S72" s="274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64"/>
      <c r="R73" s="264"/>
      <c r="S73" s="264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64"/>
      <c r="R74" s="264"/>
      <c r="S74" s="264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64"/>
      <c r="R75" s="264"/>
      <c r="S75" s="264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64"/>
      <c r="R76" s="264"/>
      <c r="S76" s="264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64"/>
      <c r="R77" s="264"/>
      <c r="S77" s="264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64"/>
      <c r="R78" s="264"/>
      <c r="S78" s="264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65"/>
      <c r="R80" s="266"/>
      <c r="S80" s="267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68"/>
      <c r="R81" s="269"/>
      <c r="S81" s="270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71"/>
      <c r="R82" s="272"/>
      <c r="S82" s="273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64"/>
      <c r="R83" s="264"/>
      <c r="S83" s="264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74"/>
      <c r="R84" s="274"/>
      <c r="S84" s="274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74"/>
      <c r="R85" s="274"/>
      <c r="S85" s="274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64"/>
      <c r="R86" s="264"/>
      <c r="S86" s="264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64"/>
      <c r="R87" s="264"/>
      <c r="S87" s="264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64"/>
      <c r="R88" s="264"/>
      <c r="S88" s="264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53"/>
      <c r="R89" s="254"/>
      <c r="S89" s="255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13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2021-07-15(목) 오전 00:00</v>
      </c>
      <c r="C96" s="316"/>
      <c r="D96" s="288" t="str">
        <f>TEXT($G$1, "[$-ko-KR]yyyy-mm-dd(ddd) ") &amp; "오후 14:00"</f>
        <v>2021-07-15(목) 오후 14:00</v>
      </c>
      <c r="E96" s="289"/>
      <c r="F96" s="290"/>
      <c r="G96" s="288" t="str">
        <f>TEXT($G$1, "[$-ko-KR]yyyy-mm-dd(ddd) ") &amp; "오후 19:00"</f>
        <v>2021-07-15(목) 오후 19:00</v>
      </c>
      <c r="H96" s="289"/>
      <c r="I96" s="290"/>
      <c r="J96" s="288" t="str">
        <f>TEXT($G$1, "[$-ko-KR]yyyy-mm-dd(ddd) ") &amp; "오후 21:00"</f>
        <v>2021-07-15(목) 오후 21:00</v>
      </c>
      <c r="K96" s="289"/>
      <c r="L96" s="290"/>
      <c r="M96" s="288" t="str">
        <f>TEXT($G$1+1, "[$-ko-KR]yyyy-mm-dd(ddd) ") &amp; "오전 00:00"</f>
        <v>2021-07-16(금)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74"/>
      <c r="R98" s="274"/>
      <c r="S98" s="274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74"/>
      <c r="R99" s="274"/>
      <c r="S99" s="274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64"/>
      <c r="R100" s="264"/>
      <c r="S100" s="264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64"/>
      <c r="R101" s="264"/>
      <c r="S101" s="264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64"/>
      <c r="R102" s="264"/>
      <c r="S102" s="264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64"/>
      <c r="R103" s="264"/>
      <c r="S103" s="264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64"/>
      <c r="R104" s="264"/>
      <c r="S104" s="264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64"/>
      <c r="R105" s="264"/>
      <c r="S105" s="264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65"/>
      <c r="R107" s="266"/>
      <c r="S107" s="267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68"/>
      <c r="R108" s="269"/>
      <c r="S108" s="270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71"/>
      <c r="R109" s="272"/>
      <c r="S109" s="273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64"/>
      <c r="R110" s="264"/>
      <c r="S110" s="264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74"/>
      <c r="R111" s="274"/>
      <c r="S111" s="274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74"/>
      <c r="R112" s="274"/>
      <c r="S112" s="274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64"/>
      <c r="R113" s="264"/>
      <c r="S113" s="264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64"/>
      <c r="R114" s="264"/>
      <c r="S114" s="264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64"/>
      <c r="R115" s="264"/>
      <c r="S115" s="264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53"/>
      <c r="R116" s="254"/>
      <c r="S116" s="255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13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2021-07-15(목) 오전 00:00</v>
      </c>
      <c r="C123" s="316"/>
      <c r="D123" s="288" t="str">
        <f>TEXT($G$1, "[$-ko-KR]yyyy-mm-dd(ddd) ") &amp; "오후 14:00"</f>
        <v>2021-07-15(목) 오후 14:00</v>
      </c>
      <c r="E123" s="289"/>
      <c r="F123" s="290"/>
      <c r="G123" s="288" t="str">
        <f>TEXT($G$1, "[$-ko-KR]yyyy-mm-dd(ddd) ") &amp; "오후 19:00"</f>
        <v>2021-07-15(목) 오후 19:00</v>
      </c>
      <c r="H123" s="289"/>
      <c r="I123" s="290"/>
      <c r="J123" s="288" t="str">
        <f>TEXT($G$1, "[$-ko-KR]yyyy-mm-dd(ddd) ") &amp; "오후 21:00"</f>
        <v>2021-07-15(목) 오후 21:00</v>
      </c>
      <c r="K123" s="289"/>
      <c r="L123" s="290"/>
      <c r="M123" s="288" t="str">
        <f>TEXT($G$1+1, "[$-ko-KR]yyyy-mm-dd(ddd) ") &amp; "오전 00:00"</f>
        <v>2021-07-16(금)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74"/>
      <c r="R125" s="274"/>
      <c r="S125" s="274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74"/>
      <c r="R126" s="274"/>
      <c r="S126" s="274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64"/>
      <c r="R127" s="264"/>
      <c r="S127" s="264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64"/>
      <c r="R128" s="264"/>
      <c r="S128" s="264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64"/>
      <c r="R129" s="264"/>
      <c r="S129" s="264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64"/>
      <c r="R130" s="264"/>
      <c r="S130" s="264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64"/>
      <c r="R131" s="264"/>
      <c r="S131" s="264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64"/>
      <c r="R132" s="264"/>
      <c r="S132" s="264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65"/>
      <c r="R134" s="266"/>
      <c r="S134" s="267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68"/>
      <c r="R135" s="269"/>
      <c r="S135" s="270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71"/>
      <c r="R136" s="272"/>
      <c r="S136" s="273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64"/>
      <c r="R137" s="264"/>
      <c r="S137" s="264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74"/>
      <c r="R138" s="274"/>
      <c r="S138" s="274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74"/>
      <c r="R139" s="274"/>
      <c r="S139" s="274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64"/>
      <c r="R140" s="264"/>
      <c r="S140" s="264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64"/>
      <c r="R141" s="264"/>
      <c r="S141" s="264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64"/>
      <c r="R142" s="264"/>
      <c r="S142" s="264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53"/>
      <c r="R143" s="254"/>
      <c r="S143" s="255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13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2021-07-15(목) 오전 00:00</v>
      </c>
      <c r="C150" s="316"/>
      <c r="D150" s="288" t="str">
        <f>TEXT($G$1, "[$-ko-KR]yyyy-mm-dd(ddd) ") &amp; "오후 14:00"</f>
        <v>2021-07-15(목) 오후 14:00</v>
      </c>
      <c r="E150" s="289"/>
      <c r="F150" s="290"/>
      <c r="G150" s="288" t="str">
        <f>TEXT($G$1, "[$-ko-KR]yyyy-mm-dd(ddd) ") &amp; "오후 19:00"</f>
        <v>2021-07-15(목) 오후 19:00</v>
      </c>
      <c r="H150" s="289"/>
      <c r="I150" s="290"/>
      <c r="J150" s="288" t="str">
        <f>TEXT($G$1, "[$-ko-KR]yyyy-mm-dd(ddd) ") &amp; "오후 21:00"</f>
        <v>2021-07-15(목) 오후 21:00</v>
      </c>
      <c r="K150" s="289"/>
      <c r="L150" s="290"/>
      <c r="M150" s="288" t="str">
        <f>TEXT($G$1+1, "[$-ko-KR]yyyy-mm-dd(ddd) ") &amp; "오전 00:00"</f>
        <v>2021-07-16(금)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74"/>
      <c r="R152" s="274"/>
      <c r="S152" s="274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74"/>
      <c r="R153" s="274"/>
      <c r="S153" s="274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64"/>
      <c r="R154" s="264"/>
      <c r="S154" s="264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64"/>
      <c r="R155" s="264"/>
      <c r="S155" s="264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64"/>
      <c r="R156" s="264"/>
      <c r="S156" s="264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64"/>
      <c r="R157" s="264"/>
      <c r="S157" s="264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64"/>
      <c r="R158" s="264"/>
      <c r="S158" s="264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64"/>
      <c r="R159" s="264"/>
      <c r="S159" s="264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65"/>
      <c r="R161" s="266"/>
      <c r="S161" s="267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68"/>
      <c r="R162" s="269"/>
      <c r="S162" s="270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1"/>
      <c r="R163" s="272"/>
      <c r="S163" s="273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64"/>
      <c r="R164" s="264"/>
      <c r="S164" s="264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74"/>
      <c r="R165" s="274"/>
      <c r="S165" s="274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74"/>
      <c r="R166" s="274"/>
      <c r="S166" s="274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64"/>
      <c r="R167" s="264"/>
      <c r="S167" s="264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64"/>
      <c r="R168" s="264"/>
      <c r="S168" s="264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64"/>
      <c r="R169" s="264"/>
      <c r="S169" s="264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53"/>
      <c r="R170" s="254"/>
      <c r="S170" s="255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13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2021-07-15(목) 오전 00:00</v>
      </c>
      <c r="C177" s="316"/>
      <c r="D177" s="288" t="str">
        <f>TEXT($G$1, "[$-ko-KR]yyyy-mm-dd(ddd) ") &amp; "오후 14:00"</f>
        <v>2021-07-15(목) 오후 14:00</v>
      </c>
      <c r="E177" s="289"/>
      <c r="F177" s="290"/>
      <c r="G177" s="288" t="str">
        <f>TEXT($G$1, "[$-ko-KR]yyyy-mm-dd(ddd) ") &amp; "오후 19:00"</f>
        <v>2021-07-15(목) 오후 19:00</v>
      </c>
      <c r="H177" s="289"/>
      <c r="I177" s="290"/>
      <c r="J177" s="288" t="str">
        <f>TEXT($G$1, "[$-ko-KR]yyyy-mm-dd(ddd) ") &amp; "오후 21:00"</f>
        <v>2021-07-15(목) 오후 21:00</v>
      </c>
      <c r="K177" s="289"/>
      <c r="L177" s="290"/>
      <c r="M177" s="288" t="str">
        <f>TEXT($G$1+1, "[$-ko-KR]yyyy-mm-dd(ddd) ") &amp; "오전 00:00"</f>
        <v>2021-07-16(금)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74"/>
      <c r="R179" s="274"/>
      <c r="S179" s="274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4"/>
      <c r="R180" s="274"/>
      <c r="S180" s="274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64"/>
      <c r="R181" s="264"/>
      <c r="S181" s="264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64"/>
      <c r="R182" s="264"/>
      <c r="S182" s="264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64"/>
      <c r="R183" s="264"/>
      <c r="S183" s="264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64"/>
      <c r="R184" s="264"/>
      <c r="S184" s="264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64"/>
      <c r="R185" s="264"/>
      <c r="S185" s="264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64"/>
      <c r="R186" s="264"/>
      <c r="S186" s="264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65"/>
      <c r="R188" s="266"/>
      <c r="S188" s="267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68"/>
      <c r="R189" s="269"/>
      <c r="S189" s="270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71"/>
      <c r="R190" s="272"/>
      <c r="S190" s="273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64"/>
      <c r="R191" s="264"/>
      <c r="S191" s="264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74"/>
      <c r="R192" s="274"/>
      <c r="S192" s="274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74"/>
      <c r="R193" s="274"/>
      <c r="S193" s="274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64"/>
      <c r="R194" s="264"/>
      <c r="S194" s="264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64"/>
      <c r="R195" s="264"/>
      <c r="S195" s="264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64"/>
      <c r="R196" s="264"/>
      <c r="S196" s="264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53"/>
      <c r="R197" s="254"/>
      <c r="S197" s="255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44393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1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2021-07-16(금) 오전 00:00</v>
      </c>
      <c r="C15" s="314"/>
      <c r="D15" s="288" t="str">
        <f>TEXT($G$1, "[$-ko-KR]yyyy-mm-dd(ddd) ") &amp; "오후 14:00"</f>
        <v>2021-07-16(금) 오후 14:00</v>
      </c>
      <c r="E15" s="289"/>
      <c r="F15" s="290"/>
      <c r="G15" s="288" t="str">
        <f>TEXT($G$1, "[$-ko-KR]yyyy-mm-dd(ddd) ") &amp; "오후 19:00"</f>
        <v>2021-07-16(금) 오후 19:00</v>
      </c>
      <c r="H15" s="289"/>
      <c r="I15" s="290"/>
      <c r="J15" s="288" t="str">
        <f>TEXT($G$1, "[$-ko-KR]yyyy-mm-dd(ddd) ") &amp; "오후 21:00"</f>
        <v>2021-07-16(금) 오후 21:00</v>
      </c>
      <c r="K15" s="289"/>
      <c r="L15" s="290"/>
      <c r="M15" s="288" t="str">
        <f>TEXT($G$1+1, "[$-ko-KR]yyyy-mm-dd(ddd) ") &amp; "오전 00:00"</f>
        <v>2021-07-17(토)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17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2021-07-16(금) 오전 00:00</v>
      </c>
      <c r="C42" s="316"/>
      <c r="D42" s="288" t="str">
        <f>TEXT($G$1, "[$-ko-KR]yyyy-mm-dd(ddd) ") &amp; "오후 14:00"</f>
        <v>2021-07-16(금) 오후 14:00</v>
      </c>
      <c r="E42" s="289"/>
      <c r="F42" s="290"/>
      <c r="G42" s="288" t="str">
        <f>TEXT($G$1, "[$-ko-KR]yyyy-mm-dd(ddd) ") &amp; "오후 19:00"</f>
        <v>2021-07-16(금) 오후 19:00</v>
      </c>
      <c r="H42" s="289"/>
      <c r="I42" s="290"/>
      <c r="J42" s="288" t="str">
        <f>TEXT($G$1, "[$-ko-KR]yyyy-mm-dd(ddd) ") &amp; "오후 21:00"</f>
        <v>2021-07-16(금) 오후 21:00</v>
      </c>
      <c r="K42" s="289"/>
      <c r="L42" s="290"/>
      <c r="M42" s="288" t="str">
        <f>TEXT($G$1+1, "[$-ko-KR]yyyy-mm-dd(ddd) ") &amp; "오전 00:00"</f>
        <v>2021-07-17(토)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74"/>
      <c r="R44" s="274"/>
      <c r="S44" s="274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74"/>
      <c r="R45" s="274"/>
      <c r="S45" s="274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64"/>
      <c r="R46" s="264"/>
      <c r="S46" s="264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64"/>
      <c r="R47" s="264"/>
      <c r="S47" s="264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64"/>
      <c r="R48" s="264"/>
      <c r="S48" s="264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64"/>
      <c r="R49" s="264"/>
      <c r="S49" s="264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64"/>
      <c r="R50" s="264"/>
      <c r="S50" s="264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64"/>
      <c r="R51" s="264"/>
      <c r="S51" s="264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65"/>
      <c r="R53" s="266"/>
      <c r="S53" s="267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68"/>
      <c r="R54" s="269"/>
      <c r="S54" s="270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71"/>
      <c r="R55" s="272"/>
      <c r="S55" s="273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64"/>
      <c r="R56" s="264"/>
      <c r="S56" s="264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74"/>
      <c r="R57" s="274"/>
      <c r="S57" s="274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74"/>
      <c r="R58" s="274"/>
      <c r="S58" s="274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64"/>
      <c r="R59" s="264"/>
      <c r="S59" s="264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64"/>
      <c r="R60" s="264"/>
      <c r="S60" s="264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64"/>
      <c r="R61" s="264"/>
      <c r="S61" s="264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53"/>
      <c r="R62" s="254"/>
      <c r="S62" s="255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17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2021-07-16(금) 오전 00:00</v>
      </c>
      <c r="C69" s="316"/>
      <c r="D69" s="288" t="str">
        <f>TEXT($G$1, "[$-ko-KR]yyyy-mm-dd(ddd) ") &amp; "오후 14:00"</f>
        <v>2021-07-16(금) 오후 14:00</v>
      </c>
      <c r="E69" s="289"/>
      <c r="F69" s="290"/>
      <c r="G69" s="288" t="str">
        <f>TEXT($G$1, "[$-ko-KR]yyyy-mm-dd(ddd) ") &amp; "오후 19:00"</f>
        <v>2021-07-16(금) 오후 19:00</v>
      </c>
      <c r="H69" s="289"/>
      <c r="I69" s="290"/>
      <c r="J69" s="288" t="str">
        <f>TEXT($G$1, "[$-ko-KR]yyyy-mm-dd(ddd) ") &amp; "오후 21:00"</f>
        <v>2021-07-16(금) 오후 21:00</v>
      </c>
      <c r="K69" s="289"/>
      <c r="L69" s="290"/>
      <c r="M69" s="288" t="str">
        <f>TEXT($G$1+1, "[$-ko-KR]yyyy-mm-dd(ddd) ") &amp; "오전 00:00"</f>
        <v>2021-07-17(토)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74"/>
      <c r="R71" s="274"/>
      <c r="S71" s="274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74"/>
      <c r="R72" s="274"/>
      <c r="S72" s="274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64"/>
      <c r="R73" s="264"/>
      <c r="S73" s="264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64"/>
      <c r="R74" s="264"/>
      <c r="S74" s="264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64"/>
      <c r="R75" s="264"/>
      <c r="S75" s="264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64"/>
      <c r="R76" s="264"/>
      <c r="S76" s="264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64"/>
      <c r="R77" s="264"/>
      <c r="S77" s="264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64"/>
      <c r="R78" s="264"/>
      <c r="S78" s="264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65"/>
      <c r="R80" s="266"/>
      <c r="S80" s="267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68"/>
      <c r="R81" s="269"/>
      <c r="S81" s="270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71"/>
      <c r="R82" s="272"/>
      <c r="S82" s="273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64"/>
      <c r="R83" s="264"/>
      <c r="S83" s="264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74"/>
      <c r="R84" s="274"/>
      <c r="S84" s="274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74"/>
      <c r="R85" s="274"/>
      <c r="S85" s="274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64"/>
      <c r="R86" s="264"/>
      <c r="S86" s="264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64"/>
      <c r="R87" s="264"/>
      <c r="S87" s="264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64"/>
      <c r="R88" s="264"/>
      <c r="S88" s="264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53"/>
      <c r="R89" s="254"/>
      <c r="S89" s="255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17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2021-07-16(금) 오전 00:00</v>
      </c>
      <c r="C96" s="316"/>
      <c r="D96" s="288" t="str">
        <f>TEXT($G$1, "[$-ko-KR]yyyy-mm-dd(ddd) ") &amp; "오후 14:00"</f>
        <v>2021-07-16(금) 오후 14:00</v>
      </c>
      <c r="E96" s="289"/>
      <c r="F96" s="290"/>
      <c r="G96" s="288" t="str">
        <f>TEXT($G$1, "[$-ko-KR]yyyy-mm-dd(ddd) ") &amp; "오후 19:00"</f>
        <v>2021-07-16(금) 오후 19:00</v>
      </c>
      <c r="H96" s="289"/>
      <c r="I96" s="290"/>
      <c r="J96" s="288" t="str">
        <f>TEXT($G$1, "[$-ko-KR]yyyy-mm-dd(ddd) ") &amp; "오후 21:00"</f>
        <v>2021-07-16(금) 오후 21:00</v>
      </c>
      <c r="K96" s="289"/>
      <c r="L96" s="290"/>
      <c r="M96" s="288" t="str">
        <f>TEXT($G$1+1, "[$-ko-KR]yyyy-mm-dd(ddd) ") &amp; "오전 00:00"</f>
        <v>2021-07-17(토)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74"/>
      <c r="R98" s="274"/>
      <c r="S98" s="274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74"/>
      <c r="R99" s="274"/>
      <c r="S99" s="274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64"/>
      <c r="R100" s="264"/>
      <c r="S100" s="264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64"/>
      <c r="R101" s="264"/>
      <c r="S101" s="264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64"/>
      <c r="R102" s="264"/>
      <c r="S102" s="264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64"/>
      <c r="R103" s="264"/>
      <c r="S103" s="264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64"/>
      <c r="R104" s="264"/>
      <c r="S104" s="264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64"/>
      <c r="R105" s="264"/>
      <c r="S105" s="264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65"/>
      <c r="R107" s="266"/>
      <c r="S107" s="267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68"/>
      <c r="R108" s="269"/>
      <c r="S108" s="270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71"/>
      <c r="R109" s="272"/>
      <c r="S109" s="273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64"/>
      <c r="R110" s="264"/>
      <c r="S110" s="264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74"/>
      <c r="R111" s="274"/>
      <c r="S111" s="274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74"/>
      <c r="R112" s="274"/>
      <c r="S112" s="274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64"/>
      <c r="R113" s="264"/>
      <c r="S113" s="264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64"/>
      <c r="R114" s="264"/>
      <c r="S114" s="264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64"/>
      <c r="R115" s="264"/>
      <c r="S115" s="264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53"/>
      <c r="R116" s="254"/>
      <c r="S116" s="255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17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2021-07-16(금) 오전 00:00</v>
      </c>
      <c r="C123" s="316"/>
      <c r="D123" s="288" t="str">
        <f>TEXT($G$1, "[$-ko-KR]yyyy-mm-dd(ddd) ") &amp; "오후 14:00"</f>
        <v>2021-07-16(금) 오후 14:00</v>
      </c>
      <c r="E123" s="289"/>
      <c r="F123" s="290"/>
      <c r="G123" s="288" t="str">
        <f>TEXT($G$1, "[$-ko-KR]yyyy-mm-dd(ddd) ") &amp; "오후 19:00"</f>
        <v>2021-07-16(금) 오후 19:00</v>
      </c>
      <c r="H123" s="289"/>
      <c r="I123" s="290"/>
      <c r="J123" s="288" t="str">
        <f>TEXT($G$1, "[$-ko-KR]yyyy-mm-dd(ddd) ") &amp; "오후 21:00"</f>
        <v>2021-07-16(금) 오후 21:00</v>
      </c>
      <c r="K123" s="289"/>
      <c r="L123" s="290"/>
      <c r="M123" s="288" t="str">
        <f>TEXT($G$1+1, "[$-ko-KR]yyyy-mm-dd(ddd) ") &amp; "오전 00:00"</f>
        <v>2021-07-17(토)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74"/>
      <c r="R125" s="274"/>
      <c r="S125" s="274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74"/>
      <c r="R126" s="274"/>
      <c r="S126" s="274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64"/>
      <c r="R127" s="264"/>
      <c r="S127" s="264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64"/>
      <c r="R128" s="264"/>
      <c r="S128" s="264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64"/>
      <c r="R129" s="264"/>
      <c r="S129" s="264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64"/>
      <c r="R130" s="264"/>
      <c r="S130" s="264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64"/>
      <c r="R131" s="264"/>
      <c r="S131" s="264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64"/>
      <c r="R132" s="264"/>
      <c r="S132" s="264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65"/>
      <c r="R134" s="266"/>
      <c r="S134" s="267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68"/>
      <c r="R135" s="269"/>
      <c r="S135" s="270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71"/>
      <c r="R136" s="272"/>
      <c r="S136" s="273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64"/>
      <c r="R137" s="264"/>
      <c r="S137" s="264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74"/>
      <c r="R138" s="274"/>
      <c r="S138" s="274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74"/>
      <c r="R139" s="274"/>
      <c r="S139" s="274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64"/>
      <c r="R140" s="264"/>
      <c r="S140" s="264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64"/>
      <c r="R141" s="264"/>
      <c r="S141" s="264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64"/>
      <c r="R142" s="264"/>
      <c r="S142" s="264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53"/>
      <c r="R143" s="254"/>
      <c r="S143" s="255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17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2021-07-16(금) 오전 00:00</v>
      </c>
      <c r="C150" s="316"/>
      <c r="D150" s="288" t="str">
        <f>TEXT($G$1, "[$-ko-KR]yyyy-mm-dd(ddd) ") &amp; "오후 14:00"</f>
        <v>2021-07-16(금) 오후 14:00</v>
      </c>
      <c r="E150" s="289"/>
      <c r="F150" s="290"/>
      <c r="G150" s="288" t="str">
        <f>TEXT($G$1, "[$-ko-KR]yyyy-mm-dd(ddd) ") &amp; "오후 19:00"</f>
        <v>2021-07-16(금) 오후 19:00</v>
      </c>
      <c r="H150" s="289"/>
      <c r="I150" s="290"/>
      <c r="J150" s="288" t="str">
        <f>TEXT($G$1, "[$-ko-KR]yyyy-mm-dd(ddd) ") &amp; "오후 21:00"</f>
        <v>2021-07-16(금) 오후 21:00</v>
      </c>
      <c r="K150" s="289"/>
      <c r="L150" s="290"/>
      <c r="M150" s="288" t="str">
        <f>TEXT($G$1+1, "[$-ko-KR]yyyy-mm-dd(ddd) ") &amp; "오전 00:00"</f>
        <v>2021-07-17(토)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74"/>
      <c r="R152" s="274"/>
      <c r="S152" s="274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74"/>
      <c r="R153" s="274"/>
      <c r="S153" s="274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64"/>
      <c r="R154" s="264"/>
      <c r="S154" s="264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64"/>
      <c r="R155" s="264"/>
      <c r="S155" s="264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64"/>
      <c r="R156" s="264"/>
      <c r="S156" s="264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64"/>
      <c r="R157" s="264"/>
      <c r="S157" s="264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64"/>
      <c r="R158" s="264"/>
      <c r="S158" s="264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64"/>
      <c r="R159" s="264"/>
      <c r="S159" s="264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65"/>
      <c r="R161" s="266"/>
      <c r="S161" s="267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68"/>
      <c r="R162" s="269"/>
      <c r="S162" s="270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71"/>
      <c r="R163" s="272"/>
      <c r="S163" s="273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64"/>
      <c r="R164" s="264"/>
      <c r="S164" s="264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74"/>
      <c r="R165" s="274"/>
      <c r="S165" s="274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74"/>
      <c r="R166" s="274"/>
      <c r="S166" s="274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64"/>
      <c r="R167" s="264"/>
      <c r="S167" s="264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64"/>
      <c r="R168" s="264"/>
      <c r="S168" s="264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64"/>
      <c r="R169" s="264"/>
      <c r="S169" s="264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53"/>
      <c r="R170" s="254"/>
      <c r="S170" s="255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17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2021-07-16(금) 오전 00:00</v>
      </c>
      <c r="C177" s="316"/>
      <c r="D177" s="288" t="str">
        <f>TEXT($G$1, "[$-ko-KR]yyyy-mm-dd(ddd) ") &amp; "오후 14:00"</f>
        <v>2021-07-16(금) 오후 14:00</v>
      </c>
      <c r="E177" s="289"/>
      <c r="F177" s="290"/>
      <c r="G177" s="288" t="str">
        <f>TEXT($G$1, "[$-ko-KR]yyyy-mm-dd(ddd) ") &amp; "오후 19:00"</f>
        <v>2021-07-16(금) 오후 19:00</v>
      </c>
      <c r="H177" s="289"/>
      <c r="I177" s="290"/>
      <c r="J177" s="288" t="str">
        <f>TEXT($G$1, "[$-ko-KR]yyyy-mm-dd(ddd) ") &amp; "오후 21:00"</f>
        <v>2021-07-16(금) 오후 21:00</v>
      </c>
      <c r="K177" s="289"/>
      <c r="L177" s="290"/>
      <c r="M177" s="288" t="str">
        <f>TEXT($G$1+1, "[$-ko-KR]yyyy-mm-dd(ddd) ") &amp; "오전 00:00"</f>
        <v>2021-07-17(토)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74"/>
      <c r="R179" s="274"/>
      <c r="S179" s="274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74"/>
      <c r="R180" s="274"/>
      <c r="S180" s="274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64"/>
      <c r="R181" s="264"/>
      <c r="S181" s="264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64"/>
      <c r="R182" s="264"/>
      <c r="S182" s="264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64"/>
      <c r="R183" s="264"/>
      <c r="S183" s="264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64"/>
      <c r="R184" s="264"/>
      <c r="S184" s="264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64"/>
      <c r="R185" s="264"/>
      <c r="S185" s="264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64"/>
      <c r="R186" s="264"/>
      <c r="S186" s="264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65"/>
      <c r="R188" s="266"/>
      <c r="S188" s="267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68"/>
      <c r="R189" s="269"/>
      <c r="S189" s="270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71"/>
      <c r="R190" s="272"/>
      <c r="S190" s="273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64"/>
      <c r="R191" s="264"/>
      <c r="S191" s="264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74"/>
      <c r="R192" s="274"/>
      <c r="S192" s="274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74"/>
      <c r="R193" s="274"/>
      <c r="S193" s="274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64"/>
      <c r="R194" s="264"/>
      <c r="S194" s="264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64"/>
      <c r="R195" s="264"/>
      <c r="S195" s="264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64"/>
      <c r="R196" s="264"/>
      <c r="S196" s="264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53"/>
      <c r="R197" s="254"/>
      <c r="S197" s="255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44394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2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2021-07-17(토) 오전 00:00</v>
      </c>
      <c r="C15" s="314"/>
      <c r="D15" s="288" t="str">
        <f>TEXT($G$1, "[$-ko-KR]yyyy-mm-dd(ddd) ") &amp; "오후 14:00"</f>
        <v>2021-07-17(토) 오후 14:00</v>
      </c>
      <c r="E15" s="289"/>
      <c r="F15" s="290"/>
      <c r="G15" s="288" t="str">
        <f>TEXT($G$1, "[$-ko-KR]yyyy-mm-dd(ddd) ") &amp; "오후 19:00"</f>
        <v>2021-07-17(토) 오후 19:00</v>
      </c>
      <c r="H15" s="289"/>
      <c r="I15" s="290"/>
      <c r="J15" s="288" t="str">
        <f>TEXT($G$1, "[$-ko-KR]yyyy-mm-dd(ddd) ") &amp; "오후 21:00"</f>
        <v>2021-07-17(토) 오후 21:00</v>
      </c>
      <c r="K15" s="289"/>
      <c r="L15" s="290"/>
      <c r="M15" s="288" t="str">
        <f>TEXT($G$1+1, "[$-ko-KR]yyyy-mm-dd(ddd) ") &amp; "오전 00:00"</f>
        <v>2021-07-18(일)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21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2021-07-17(토) 오전 00:00</v>
      </c>
      <c r="C42" s="316"/>
      <c r="D42" s="288" t="str">
        <f>TEXT($G$1, "[$-ko-KR]yyyy-mm-dd(ddd) ") &amp; "오후 14:00"</f>
        <v>2021-07-17(토) 오후 14:00</v>
      </c>
      <c r="E42" s="289"/>
      <c r="F42" s="290"/>
      <c r="G42" s="288" t="str">
        <f>TEXT($G$1, "[$-ko-KR]yyyy-mm-dd(ddd) ") &amp; "오후 19:00"</f>
        <v>2021-07-17(토) 오후 19:00</v>
      </c>
      <c r="H42" s="289"/>
      <c r="I42" s="290"/>
      <c r="J42" s="288" t="str">
        <f>TEXT($G$1, "[$-ko-KR]yyyy-mm-dd(ddd) ") &amp; "오후 21:00"</f>
        <v>2021-07-17(토) 오후 21:00</v>
      </c>
      <c r="K42" s="289"/>
      <c r="L42" s="290"/>
      <c r="M42" s="288" t="str">
        <f>TEXT($G$1+1, "[$-ko-KR]yyyy-mm-dd(ddd) ") &amp; "오전 00:00"</f>
        <v>2021-07-18(일)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74"/>
      <c r="R44" s="274"/>
      <c r="S44" s="274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74"/>
      <c r="R45" s="274"/>
      <c r="S45" s="274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64"/>
      <c r="R46" s="264"/>
      <c r="S46" s="264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64"/>
      <c r="R47" s="264"/>
      <c r="S47" s="264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64"/>
      <c r="R48" s="264"/>
      <c r="S48" s="264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64"/>
      <c r="R49" s="264"/>
      <c r="S49" s="264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64"/>
      <c r="R50" s="264"/>
      <c r="S50" s="264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64"/>
      <c r="R51" s="264"/>
      <c r="S51" s="264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65"/>
      <c r="R53" s="266"/>
      <c r="S53" s="267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68"/>
      <c r="R54" s="269"/>
      <c r="S54" s="270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71"/>
      <c r="R55" s="272"/>
      <c r="S55" s="273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64"/>
      <c r="R56" s="264"/>
      <c r="S56" s="264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74"/>
      <c r="R57" s="274"/>
      <c r="S57" s="274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74"/>
      <c r="R58" s="274"/>
      <c r="S58" s="274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64"/>
      <c r="R59" s="264"/>
      <c r="S59" s="264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64"/>
      <c r="R60" s="264"/>
      <c r="S60" s="264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64"/>
      <c r="R61" s="264"/>
      <c r="S61" s="264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53"/>
      <c r="R62" s="254"/>
      <c r="S62" s="255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21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2021-07-17(토) 오전 00:00</v>
      </c>
      <c r="C69" s="316"/>
      <c r="D69" s="288" t="str">
        <f>TEXT($G$1, "[$-ko-KR]yyyy-mm-dd(ddd) ") &amp; "오후 14:00"</f>
        <v>2021-07-17(토) 오후 14:00</v>
      </c>
      <c r="E69" s="289"/>
      <c r="F69" s="290"/>
      <c r="G69" s="288" t="str">
        <f>TEXT($G$1, "[$-ko-KR]yyyy-mm-dd(ddd) ") &amp; "오후 19:00"</f>
        <v>2021-07-17(토) 오후 19:00</v>
      </c>
      <c r="H69" s="289"/>
      <c r="I69" s="290"/>
      <c r="J69" s="288" t="str">
        <f>TEXT($G$1, "[$-ko-KR]yyyy-mm-dd(ddd) ") &amp; "오후 21:00"</f>
        <v>2021-07-17(토) 오후 21:00</v>
      </c>
      <c r="K69" s="289"/>
      <c r="L69" s="290"/>
      <c r="M69" s="288" t="str">
        <f>TEXT($G$1+1, "[$-ko-KR]yyyy-mm-dd(ddd) ") &amp; "오전 00:00"</f>
        <v>2021-07-18(일)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74"/>
      <c r="R71" s="274"/>
      <c r="S71" s="274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74"/>
      <c r="R72" s="274"/>
      <c r="S72" s="274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64"/>
      <c r="R73" s="264"/>
      <c r="S73" s="264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64"/>
      <c r="R74" s="264"/>
      <c r="S74" s="264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64"/>
      <c r="R75" s="264"/>
      <c r="S75" s="264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64"/>
      <c r="R76" s="264"/>
      <c r="S76" s="264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64"/>
      <c r="R77" s="264"/>
      <c r="S77" s="264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64"/>
      <c r="R78" s="264"/>
      <c r="S78" s="264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65"/>
      <c r="R80" s="266"/>
      <c r="S80" s="267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68"/>
      <c r="R81" s="269"/>
      <c r="S81" s="270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71"/>
      <c r="R82" s="272"/>
      <c r="S82" s="273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64"/>
      <c r="R83" s="264"/>
      <c r="S83" s="264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74"/>
      <c r="R84" s="274"/>
      <c r="S84" s="274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74"/>
      <c r="R85" s="274"/>
      <c r="S85" s="274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64"/>
      <c r="R86" s="264"/>
      <c r="S86" s="264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64"/>
      <c r="R87" s="264"/>
      <c r="S87" s="264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64"/>
      <c r="R88" s="264"/>
      <c r="S88" s="264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53"/>
      <c r="R89" s="254"/>
      <c r="S89" s="255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21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2021-07-17(토) 오전 00:00</v>
      </c>
      <c r="C96" s="316"/>
      <c r="D96" s="288" t="str">
        <f>TEXT($G$1, "[$-ko-KR]yyyy-mm-dd(ddd) ") &amp; "오후 14:00"</f>
        <v>2021-07-17(토) 오후 14:00</v>
      </c>
      <c r="E96" s="289"/>
      <c r="F96" s="290"/>
      <c r="G96" s="288" t="str">
        <f>TEXT($G$1, "[$-ko-KR]yyyy-mm-dd(ddd) ") &amp; "오후 19:00"</f>
        <v>2021-07-17(토) 오후 19:00</v>
      </c>
      <c r="H96" s="289"/>
      <c r="I96" s="290"/>
      <c r="J96" s="288" t="str">
        <f>TEXT($G$1, "[$-ko-KR]yyyy-mm-dd(ddd) ") &amp; "오후 21:00"</f>
        <v>2021-07-17(토) 오후 21:00</v>
      </c>
      <c r="K96" s="289"/>
      <c r="L96" s="290"/>
      <c r="M96" s="288" t="str">
        <f>TEXT($G$1+1, "[$-ko-KR]yyyy-mm-dd(ddd) ") &amp; "오전 00:00"</f>
        <v>2021-07-18(일)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74"/>
      <c r="R98" s="274"/>
      <c r="S98" s="274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74"/>
      <c r="R99" s="274"/>
      <c r="S99" s="274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64"/>
      <c r="R100" s="264"/>
      <c r="S100" s="264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64"/>
      <c r="R101" s="264"/>
      <c r="S101" s="264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64"/>
      <c r="R102" s="264"/>
      <c r="S102" s="264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64"/>
      <c r="R103" s="264"/>
      <c r="S103" s="264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64"/>
      <c r="R104" s="264"/>
      <c r="S104" s="264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64"/>
      <c r="R105" s="264"/>
      <c r="S105" s="264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65"/>
      <c r="R107" s="266"/>
      <c r="S107" s="267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68"/>
      <c r="R108" s="269"/>
      <c r="S108" s="270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71"/>
      <c r="R109" s="272"/>
      <c r="S109" s="273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64"/>
      <c r="R110" s="264"/>
      <c r="S110" s="264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74"/>
      <c r="R111" s="274"/>
      <c r="S111" s="274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74"/>
      <c r="R112" s="274"/>
      <c r="S112" s="274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64"/>
      <c r="R113" s="264"/>
      <c r="S113" s="264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64"/>
      <c r="R114" s="264"/>
      <c r="S114" s="264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64"/>
      <c r="R115" s="264"/>
      <c r="S115" s="264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53"/>
      <c r="R116" s="254"/>
      <c r="S116" s="255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21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2021-07-17(토) 오전 00:00</v>
      </c>
      <c r="C123" s="316"/>
      <c r="D123" s="288" t="str">
        <f>TEXT($G$1, "[$-ko-KR]yyyy-mm-dd(ddd) ") &amp; "오후 14:00"</f>
        <v>2021-07-17(토) 오후 14:00</v>
      </c>
      <c r="E123" s="289"/>
      <c r="F123" s="290"/>
      <c r="G123" s="288" t="str">
        <f>TEXT($G$1, "[$-ko-KR]yyyy-mm-dd(ddd) ") &amp; "오후 19:00"</f>
        <v>2021-07-17(토) 오후 19:00</v>
      </c>
      <c r="H123" s="289"/>
      <c r="I123" s="290"/>
      <c r="J123" s="288" t="str">
        <f>TEXT($G$1, "[$-ko-KR]yyyy-mm-dd(ddd) ") &amp; "오후 21:00"</f>
        <v>2021-07-17(토) 오후 21:00</v>
      </c>
      <c r="K123" s="289"/>
      <c r="L123" s="290"/>
      <c r="M123" s="288" t="str">
        <f>TEXT($G$1+1, "[$-ko-KR]yyyy-mm-dd(ddd) ") &amp; "오전 00:00"</f>
        <v>2021-07-18(일)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74"/>
      <c r="R125" s="274"/>
      <c r="S125" s="274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74"/>
      <c r="R126" s="274"/>
      <c r="S126" s="274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64"/>
      <c r="R127" s="264"/>
      <c r="S127" s="264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64"/>
      <c r="R128" s="264"/>
      <c r="S128" s="264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64"/>
      <c r="R129" s="264"/>
      <c r="S129" s="264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64"/>
      <c r="R130" s="264"/>
      <c r="S130" s="264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64"/>
      <c r="R131" s="264"/>
      <c r="S131" s="264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64"/>
      <c r="R132" s="264"/>
      <c r="S132" s="264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65"/>
      <c r="R134" s="266"/>
      <c r="S134" s="267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68"/>
      <c r="R135" s="269"/>
      <c r="S135" s="270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71"/>
      <c r="R136" s="272"/>
      <c r="S136" s="273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64"/>
      <c r="R137" s="264"/>
      <c r="S137" s="264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74"/>
      <c r="R138" s="274"/>
      <c r="S138" s="274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74"/>
      <c r="R139" s="274"/>
      <c r="S139" s="274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64"/>
      <c r="R140" s="264"/>
      <c r="S140" s="264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4"/>
      <c r="R141" s="264"/>
      <c r="S141" s="264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64"/>
      <c r="R142" s="264"/>
      <c r="S142" s="264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53"/>
      <c r="R143" s="254"/>
      <c r="S143" s="255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21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2021-07-17(토) 오전 00:00</v>
      </c>
      <c r="C150" s="316"/>
      <c r="D150" s="288" t="str">
        <f>TEXT($G$1, "[$-ko-KR]yyyy-mm-dd(ddd) ") &amp; "오후 14:00"</f>
        <v>2021-07-17(토) 오후 14:00</v>
      </c>
      <c r="E150" s="289"/>
      <c r="F150" s="290"/>
      <c r="G150" s="288" t="str">
        <f>TEXT($G$1, "[$-ko-KR]yyyy-mm-dd(ddd) ") &amp; "오후 19:00"</f>
        <v>2021-07-17(토) 오후 19:00</v>
      </c>
      <c r="H150" s="289"/>
      <c r="I150" s="290"/>
      <c r="J150" s="288" t="str">
        <f>TEXT($G$1, "[$-ko-KR]yyyy-mm-dd(ddd) ") &amp; "오후 21:00"</f>
        <v>2021-07-17(토) 오후 21:00</v>
      </c>
      <c r="K150" s="289"/>
      <c r="L150" s="290"/>
      <c r="M150" s="288" t="str">
        <f>TEXT($G$1+1, "[$-ko-KR]yyyy-mm-dd(ddd) ") &amp; "오전 00:00"</f>
        <v>2021-07-18(일)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74"/>
      <c r="R152" s="274"/>
      <c r="S152" s="274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74"/>
      <c r="R153" s="274"/>
      <c r="S153" s="274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64"/>
      <c r="R154" s="264"/>
      <c r="S154" s="264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64"/>
      <c r="R155" s="264"/>
      <c r="S155" s="264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64"/>
      <c r="R156" s="264"/>
      <c r="S156" s="264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64"/>
      <c r="R157" s="264"/>
      <c r="S157" s="264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64"/>
      <c r="R158" s="264"/>
      <c r="S158" s="264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64"/>
      <c r="R159" s="264"/>
      <c r="S159" s="264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65"/>
      <c r="R161" s="266"/>
      <c r="S161" s="267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68"/>
      <c r="R162" s="269"/>
      <c r="S162" s="270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71"/>
      <c r="R163" s="272"/>
      <c r="S163" s="273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64"/>
      <c r="R164" s="264"/>
      <c r="S164" s="264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74"/>
      <c r="R165" s="274"/>
      <c r="S165" s="274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74"/>
      <c r="R166" s="274"/>
      <c r="S166" s="274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64"/>
      <c r="R167" s="264"/>
      <c r="S167" s="264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64"/>
      <c r="R168" s="264"/>
      <c r="S168" s="264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64"/>
      <c r="R169" s="264"/>
      <c r="S169" s="264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53"/>
      <c r="R170" s="254"/>
      <c r="S170" s="255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21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2021-07-17(토) 오전 00:00</v>
      </c>
      <c r="C177" s="316"/>
      <c r="D177" s="288" t="str">
        <f>TEXT($G$1, "[$-ko-KR]yyyy-mm-dd(ddd) ") &amp; "오후 14:00"</f>
        <v>2021-07-17(토) 오후 14:00</v>
      </c>
      <c r="E177" s="289"/>
      <c r="F177" s="290"/>
      <c r="G177" s="288" t="str">
        <f>TEXT($G$1, "[$-ko-KR]yyyy-mm-dd(ddd) ") &amp; "오후 19:00"</f>
        <v>2021-07-17(토) 오후 19:00</v>
      </c>
      <c r="H177" s="289"/>
      <c r="I177" s="290"/>
      <c r="J177" s="288" t="str">
        <f>TEXT($G$1, "[$-ko-KR]yyyy-mm-dd(ddd) ") &amp; "오후 21:00"</f>
        <v>2021-07-17(토) 오후 21:00</v>
      </c>
      <c r="K177" s="289"/>
      <c r="L177" s="290"/>
      <c r="M177" s="288" t="str">
        <f>TEXT($G$1+1, "[$-ko-KR]yyyy-mm-dd(ddd) ") &amp; "오전 00:00"</f>
        <v>2021-07-18(일)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74"/>
      <c r="R179" s="274"/>
      <c r="S179" s="274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74"/>
      <c r="R180" s="274"/>
      <c r="S180" s="274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64"/>
      <c r="R181" s="264"/>
      <c r="S181" s="264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64"/>
      <c r="R182" s="264"/>
      <c r="S182" s="264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64"/>
      <c r="R183" s="264"/>
      <c r="S183" s="264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64"/>
      <c r="R184" s="264"/>
      <c r="S184" s="264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64"/>
      <c r="R185" s="264"/>
      <c r="S185" s="264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64"/>
      <c r="R186" s="264"/>
      <c r="S186" s="264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65"/>
      <c r="R188" s="266"/>
      <c r="S188" s="267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68"/>
      <c r="R189" s="269"/>
      <c r="S189" s="270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71"/>
      <c r="R190" s="272"/>
      <c r="S190" s="273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64"/>
      <c r="R191" s="264"/>
      <c r="S191" s="264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74"/>
      <c r="R192" s="274"/>
      <c r="S192" s="274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74"/>
      <c r="R193" s="274"/>
      <c r="S193" s="274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64"/>
      <c r="R194" s="264"/>
      <c r="S194" s="264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64"/>
      <c r="R195" s="264"/>
      <c r="S195" s="264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64"/>
      <c r="R196" s="264"/>
      <c r="S196" s="264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53"/>
      <c r="R197" s="254"/>
      <c r="S197" s="255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44395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2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2021-07-18(일) 오전 00:00</v>
      </c>
      <c r="C15" s="314"/>
      <c r="D15" s="288" t="str">
        <f>TEXT($G$1, "[$-ko-KR]yyyy-mm-dd(ddd) ") &amp; "오후 14:00"</f>
        <v>2021-07-18(일) 오후 14:00</v>
      </c>
      <c r="E15" s="289"/>
      <c r="F15" s="290"/>
      <c r="G15" s="288" t="str">
        <f>TEXT($G$1, "[$-ko-KR]yyyy-mm-dd(ddd) ") &amp; "오후 19:00"</f>
        <v>2021-07-18(일) 오후 19:00</v>
      </c>
      <c r="H15" s="289"/>
      <c r="I15" s="290"/>
      <c r="J15" s="288" t="str">
        <f>TEXT($G$1, "[$-ko-KR]yyyy-mm-dd(ddd) ") &amp; "오후 21:00"</f>
        <v>2021-07-18(일) 오후 21:00</v>
      </c>
      <c r="K15" s="289"/>
      <c r="L15" s="290"/>
      <c r="M15" s="288" t="str">
        <f>TEXT($G$1+1, "[$-ko-KR]yyyy-mm-dd(ddd) ") &amp; "오전 00:00"</f>
        <v>2021-07-19(월)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25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2021-07-18(일) 오전 00:00</v>
      </c>
      <c r="C42" s="316"/>
      <c r="D42" s="288" t="str">
        <f>TEXT($G$1, "[$-ko-KR]yyyy-mm-dd(ddd) ") &amp; "오후 14:00"</f>
        <v>2021-07-18(일) 오후 14:00</v>
      </c>
      <c r="E42" s="289"/>
      <c r="F42" s="290"/>
      <c r="G42" s="288" t="str">
        <f>TEXT($G$1, "[$-ko-KR]yyyy-mm-dd(ddd) ") &amp; "오후 19:00"</f>
        <v>2021-07-18(일) 오후 19:00</v>
      </c>
      <c r="H42" s="289"/>
      <c r="I42" s="290"/>
      <c r="J42" s="288" t="str">
        <f>TEXT($G$1, "[$-ko-KR]yyyy-mm-dd(ddd) ") &amp; "오후 21:00"</f>
        <v>2021-07-18(일) 오후 21:00</v>
      </c>
      <c r="K42" s="289"/>
      <c r="L42" s="290"/>
      <c r="M42" s="288" t="str">
        <f>TEXT($G$1+1, "[$-ko-KR]yyyy-mm-dd(ddd) ") &amp; "오전 00:00"</f>
        <v>2021-07-19(월)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74"/>
      <c r="R44" s="274"/>
      <c r="S44" s="274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74"/>
      <c r="R45" s="274"/>
      <c r="S45" s="274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64"/>
      <c r="R46" s="264"/>
      <c r="S46" s="264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64"/>
      <c r="R47" s="264"/>
      <c r="S47" s="264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64"/>
      <c r="R48" s="264"/>
      <c r="S48" s="264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64"/>
      <c r="R49" s="264"/>
      <c r="S49" s="264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64"/>
      <c r="R50" s="264"/>
      <c r="S50" s="264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64"/>
      <c r="R51" s="264"/>
      <c r="S51" s="264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65"/>
      <c r="R53" s="266"/>
      <c r="S53" s="267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68"/>
      <c r="R54" s="269"/>
      <c r="S54" s="270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71"/>
      <c r="R55" s="272"/>
      <c r="S55" s="273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64"/>
      <c r="R56" s="264"/>
      <c r="S56" s="264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74"/>
      <c r="R57" s="274"/>
      <c r="S57" s="274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74"/>
      <c r="R58" s="274"/>
      <c r="S58" s="274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64"/>
      <c r="R59" s="264"/>
      <c r="S59" s="264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64"/>
      <c r="R60" s="264"/>
      <c r="S60" s="264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64"/>
      <c r="R61" s="264"/>
      <c r="S61" s="264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53"/>
      <c r="R62" s="254"/>
      <c r="S62" s="255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25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2021-07-18(일) 오전 00:00</v>
      </c>
      <c r="C69" s="316"/>
      <c r="D69" s="288" t="str">
        <f>TEXT($G$1, "[$-ko-KR]yyyy-mm-dd(ddd) ") &amp; "오후 14:00"</f>
        <v>2021-07-18(일) 오후 14:00</v>
      </c>
      <c r="E69" s="289"/>
      <c r="F69" s="290"/>
      <c r="G69" s="288" t="str">
        <f>TEXT($G$1, "[$-ko-KR]yyyy-mm-dd(ddd) ") &amp; "오후 19:00"</f>
        <v>2021-07-18(일) 오후 19:00</v>
      </c>
      <c r="H69" s="289"/>
      <c r="I69" s="290"/>
      <c r="J69" s="288" t="str">
        <f>TEXT($G$1, "[$-ko-KR]yyyy-mm-dd(ddd) ") &amp; "오후 21:00"</f>
        <v>2021-07-18(일) 오후 21:00</v>
      </c>
      <c r="K69" s="289"/>
      <c r="L69" s="290"/>
      <c r="M69" s="288" t="str">
        <f>TEXT($G$1+1, "[$-ko-KR]yyyy-mm-dd(ddd) ") &amp; "오전 00:00"</f>
        <v>2021-07-19(월)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74"/>
      <c r="R71" s="274"/>
      <c r="S71" s="274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74"/>
      <c r="R72" s="274"/>
      <c r="S72" s="274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64"/>
      <c r="R73" s="264"/>
      <c r="S73" s="264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64"/>
      <c r="R74" s="264"/>
      <c r="S74" s="264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64"/>
      <c r="R75" s="264"/>
      <c r="S75" s="264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64"/>
      <c r="R76" s="264"/>
      <c r="S76" s="264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64"/>
      <c r="R77" s="264"/>
      <c r="S77" s="264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64"/>
      <c r="R78" s="264"/>
      <c r="S78" s="264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65"/>
      <c r="R80" s="266"/>
      <c r="S80" s="267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68"/>
      <c r="R81" s="269"/>
      <c r="S81" s="270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71"/>
      <c r="R82" s="272"/>
      <c r="S82" s="273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64"/>
      <c r="R83" s="264"/>
      <c r="S83" s="264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74"/>
      <c r="R84" s="274"/>
      <c r="S84" s="274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74"/>
      <c r="R85" s="274"/>
      <c r="S85" s="274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64"/>
      <c r="R86" s="264"/>
      <c r="S86" s="264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64"/>
      <c r="R87" s="264"/>
      <c r="S87" s="264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64"/>
      <c r="R88" s="264"/>
      <c r="S88" s="264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53"/>
      <c r="R89" s="254"/>
      <c r="S89" s="255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25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2021-07-18(일) 오전 00:00</v>
      </c>
      <c r="C96" s="316"/>
      <c r="D96" s="288" t="str">
        <f>TEXT($G$1, "[$-ko-KR]yyyy-mm-dd(ddd) ") &amp; "오후 14:00"</f>
        <v>2021-07-18(일) 오후 14:00</v>
      </c>
      <c r="E96" s="289"/>
      <c r="F96" s="290"/>
      <c r="G96" s="288" t="str">
        <f>TEXT($G$1, "[$-ko-KR]yyyy-mm-dd(ddd) ") &amp; "오후 19:00"</f>
        <v>2021-07-18(일) 오후 19:00</v>
      </c>
      <c r="H96" s="289"/>
      <c r="I96" s="290"/>
      <c r="J96" s="288" t="str">
        <f>TEXT($G$1, "[$-ko-KR]yyyy-mm-dd(ddd) ") &amp; "오후 21:00"</f>
        <v>2021-07-18(일) 오후 21:00</v>
      </c>
      <c r="K96" s="289"/>
      <c r="L96" s="290"/>
      <c r="M96" s="288" t="str">
        <f>TEXT($G$1+1, "[$-ko-KR]yyyy-mm-dd(ddd) ") &amp; "오전 00:00"</f>
        <v>2021-07-19(월)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74"/>
      <c r="R98" s="274"/>
      <c r="S98" s="274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74"/>
      <c r="R99" s="274"/>
      <c r="S99" s="274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64"/>
      <c r="R100" s="264"/>
      <c r="S100" s="264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64"/>
      <c r="R101" s="264"/>
      <c r="S101" s="264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64"/>
      <c r="R102" s="264"/>
      <c r="S102" s="264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64"/>
      <c r="R103" s="264"/>
      <c r="S103" s="264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64"/>
      <c r="R104" s="264"/>
      <c r="S104" s="264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64"/>
      <c r="R105" s="264"/>
      <c r="S105" s="264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65"/>
      <c r="R107" s="266"/>
      <c r="S107" s="267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68"/>
      <c r="R108" s="269"/>
      <c r="S108" s="270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71"/>
      <c r="R109" s="272"/>
      <c r="S109" s="273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64"/>
      <c r="R110" s="264"/>
      <c r="S110" s="264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74"/>
      <c r="R111" s="274"/>
      <c r="S111" s="274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74"/>
      <c r="R112" s="274"/>
      <c r="S112" s="274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64"/>
      <c r="R113" s="264"/>
      <c r="S113" s="264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64"/>
      <c r="R114" s="264"/>
      <c r="S114" s="264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64"/>
      <c r="R115" s="264"/>
      <c r="S115" s="264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53"/>
      <c r="R116" s="254"/>
      <c r="S116" s="255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25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2021-07-18(일) 오전 00:00</v>
      </c>
      <c r="C123" s="316"/>
      <c r="D123" s="288" t="str">
        <f>TEXT($G$1, "[$-ko-KR]yyyy-mm-dd(ddd) ") &amp; "오후 14:00"</f>
        <v>2021-07-18(일) 오후 14:00</v>
      </c>
      <c r="E123" s="289"/>
      <c r="F123" s="290"/>
      <c r="G123" s="288" t="str">
        <f>TEXT($G$1, "[$-ko-KR]yyyy-mm-dd(ddd) ") &amp; "오후 19:00"</f>
        <v>2021-07-18(일) 오후 19:00</v>
      </c>
      <c r="H123" s="289"/>
      <c r="I123" s="290"/>
      <c r="J123" s="288" t="str">
        <f>TEXT($G$1, "[$-ko-KR]yyyy-mm-dd(ddd) ") &amp; "오후 21:00"</f>
        <v>2021-07-18(일) 오후 21:00</v>
      </c>
      <c r="K123" s="289"/>
      <c r="L123" s="290"/>
      <c r="M123" s="288" t="str">
        <f>TEXT($G$1+1, "[$-ko-KR]yyyy-mm-dd(ddd) ") &amp; "오전 00:00"</f>
        <v>2021-07-19(월)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74"/>
      <c r="R125" s="274"/>
      <c r="S125" s="274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74"/>
      <c r="R126" s="274"/>
      <c r="S126" s="274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64"/>
      <c r="R127" s="264"/>
      <c r="S127" s="264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64"/>
      <c r="R128" s="264"/>
      <c r="S128" s="264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64"/>
      <c r="R129" s="264"/>
      <c r="S129" s="264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64"/>
      <c r="R130" s="264"/>
      <c r="S130" s="264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64"/>
      <c r="R131" s="264"/>
      <c r="S131" s="264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64"/>
      <c r="R132" s="264"/>
      <c r="S132" s="264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65"/>
      <c r="R134" s="266"/>
      <c r="S134" s="267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68"/>
      <c r="R135" s="269"/>
      <c r="S135" s="270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71"/>
      <c r="R136" s="272"/>
      <c r="S136" s="273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64"/>
      <c r="R137" s="264"/>
      <c r="S137" s="264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74"/>
      <c r="R138" s="274"/>
      <c r="S138" s="274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74"/>
      <c r="R139" s="274"/>
      <c r="S139" s="274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64"/>
      <c r="R140" s="264"/>
      <c r="S140" s="264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64"/>
      <c r="R141" s="264"/>
      <c r="S141" s="264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64"/>
      <c r="R142" s="264"/>
      <c r="S142" s="264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53"/>
      <c r="R143" s="254"/>
      <c r="S143" s="255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25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2021-07-18(일) 오전 00:00</v>
      </c>
      <c r="C150" s="316"/>
      <c r="D150" s="288" t="str">
        <f>TEXT($G$1, "[$-ko-KR]yyyy-mm-dd(ddd) ") &amp; "오후 14:00"</f>
        <v>2021-07-18(일) 오후 14:00</v>
      </c>
      <c r="E150" s="289"/>
      <c r="F150" s="290"/>
      <c r="G150" s="288" t="str">
        <f>TEXT($G$1, "[$-ko-KR]yyyy-mm-dd(ddd) ") &amp; "오후 19:00"</f>
        <v>2021-07-18(일) 오후 19:00</v>
      </c>
      <c r="H150" s="289"/>
      <c r="I150" s="290"/>
      <c r="J150" s="288" t="str">
        <f>TEXT($G$1, "[$-ko-KR]yyyy-mm-dd(ddd) ") &amp; "오후 21:00"</f>
        <v>2021-07-18(일) 오후 21:00</v>
      </c>
      <c r="K150" s="289"/>
      <c r="L150" s="290"/>
      <c r="M150" s="288" t="str">
        <f>TEXT($G$1+1, "[$-ko-KR]yyyy-mm-dd(ddd) ") &amp; "오전 00:00"</f>
        <v>2021-07-19(월)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74"/>
      <c r="R152" s="274"/>
      <c r="S152" s="274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74"/>
      <c r="R153" s="274"/>
      <c r="S153" s="274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64"/>
      <c r="R154" s="264"/>
      <c r="S154" s="264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64"/>
      <c r="R155" s="264"/>
      <c r="S155" s="264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64"/>
      <c r="R156" s="264"/>
      <c r="S156" s="264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64"/>
      <c r="R157" s="264"/>
      <c r="S157" s="264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64"/>
      <c r="R158" s="264"/>
      <c r="S158" s="264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64"/>
      <c r="R159" s="264"/>
      <c r="S159" s="264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65"/>
      <c r="R161" s="266"/>
      <c r="S161" s="267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68"/>
      <c r="R162" s="269"/>
      <c r="S162" s="270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71"/>
      <c r="R163" s="272"/>
      <c r="S163" s="273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64"/>
      <c r="R164" s="264"/>
      <c r="S164" s="264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74"/>
      <c r="R165" s="274"/>
      <c r="S165" s="274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74"/>
      <c r="R166" s="274"/>
      <c r="S166" s="274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64"/>
      <c r="R167" s="264"/>
      <c r="S167" s="264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64"/>
      <c r="R168" s="264"/>
      <c r="S168" s="264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64"/>
      <c r="R169" s="264"/>
      <c r="S169" s="264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53"/>
      <c r="R170" s="254"/>
      <c r="S170" s="255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25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2021-07-18(일) 오전 00:00</v>
      </c>
      <c r="C177" s="316"/>
      <c r="D177" s="288" t="str">
        <f>TEXT($G$1, "[$-ko-KR]yyyy-mm-dd(ddd) ") &amp; "오후 14:00"</f>
        <v>2021-07-18(일) 오후 14:00</v>
      </c>
      <c r="E177" s="289"/>
      <c r="F177" s="290"/>
      <c r="G177" s="288" t="str">
        <f>TEXT($G$1, "[$-ko-KR]yyyy-mm-dd(ddd) ") &amp; "오후 19:00"</f>
        <v>2021-07-18(일) 오후 19:00</v>
      </c>
      <c r="H177" s="289"/>
      <c r="I177" s="290"/>
      <c r="J177" s="288" t="str">
        <f>TEXT($G$1, "[$-ko-KR]yyyy-mm-dd(ddd) ") &amp; "오후 21:00"</f>
        <v>2021-07-18(일) 오후 21:00</v>
      </c>
      <c r="K177" s="289"/>
      <c r="L177" s="290"/>
      <c r="M177" s="288" t="str">
        <f>TEXT($G$1+1, "[$-ko-KR]yyyy-mm-dd(ddd) ") &amp; "오전 00:00"</f>
        <v>2021-07-19(월)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74"/>
      <c r="R179" s="274"/>
      <c r="S179" s="274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74"/>
      <c r="R180" s="274"/>
      <c r="S180" s="274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64"/>
      <c r="R181" s="264"/>
      <c r="S181" s="264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64"/>
      <c r="R182" s="264"/>
      <c r="S182" s="264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64"/>
      <c r="R183" s="264"/>
      <c r="S183" s="264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64"/>
      <c r="R184" s="264"/>
      <c r="S184" s="264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4"/>
      <c r="R185" s="264"/>
      <c r="S185" s="264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64"/>
      <c r="R186" s="264"/>
      <c r="S186" s="264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65"/>
      <c r="R188" s="266"/>
      <c r="S188" s="267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68"/>
      <c r="R189" s="269"/>
      <c r="S189" s="270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71"/>
      <c r="R190" s="272"/>
      <c r="S190" s="273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64"/>
      <c r="R191" s="264"/>
      <c r="S191" s="264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74"/>
      <c r="R192" s="274"/>
      <c r="S192" s="274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74"/>
      <c r="R193" s="274"/>
      <c r="S193" s="274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64"/>
      <c r="R194" s="264"/>
      <c r="S194" s="264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64"/>
      <c r="R195" s="264"/>
      <c r="S195" s="264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64"/>
      <c r="R196" s="264"/>
      <c r="S196" s="264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53"/>
      <c r="R197" s="254"/>
      <c r="S197" s="255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44396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2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2021-07-19(월) 오전 00:00</v>
      </c>
      <c r="C15" s="314"/>
      <c r="D15" s="288" t="str">
        <f>TEXT($G$1, "[$-ko-KR]yyyy-mm-dd(ddd) ") &amp; "오후 14:00"</f>
        <v>2021-07-19(월) 오후 14:00</v>
      </c>
      <c r="E15" s="289"/>
      <c r="F15" s="290"/>
      <c r="G15" s="288" t="str">
        <f>TEXT($G$1, "[$-ko-KR]yyyy-mm-dd(ddd) ") &amp; "오후 19:00"</f>
        <v>2021-07-19(월) 오후 19:00</v>
      </c>
      <c r="H15" s="289"/>
      <c r="I15" s="290"/>
      <c r="J15" s="288" t="str">
        <f>TEXT($G$1, "[$-ko-KR]yyyy-mm-dd(ddd) ") &amp; "오후 21:00"</f>
        <v>2021-07-19(월) 오후 21:00</v>
      </c>
      <c r="K15" s="289"/>
      <c r="L15" s="290"/>
      <c r="M15" s="288" t="str">
        <f>TEXT($G$1+1, "[$-ko-KR]yyyy-mm-dd(ddd) ") &amp; "오전 00:00"</f>
        <v>2021-07-20(화)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29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2021-07-19(월) 오전 00:00</v>
      </c>
      <c r="C42" s="316"/>
      <c r="D42" s="288" t="str">
        <f>TEXT($G$1, "[$-ko-KR]yyyy-mm-dd(ddd) ") &amp; "오후 14:00"</f>
        <v>2021-07-19(월) 오후 14:00</v>
      </c>
      <c r="E42" s="289"/>
      <c r="F42" s="290"/>
      <c r="G42" s="288" t="str">
        <f>TEXT($G$1, "[$-ko-KR]yyyy-mm-dd(ddd) ") &amp; "오후 19:00"</f>
        <v>2021-07-19(월) 오후 19:00</v>
      </c>
      <c r="H42" s="289"/>
      <c r="I42" s="290"/>
      <c r="J42" s="288" t="str">
        <f>TEXT($G$1, "[$-ko-KR]yyyy-mm-dd(ddd) ") &amp; "오후 21:00"</f>
        <v>2021-07-19(월) 오후 21:00</v>
      </c>
      <c r="K42" s="289"/>
      <c r="L42" s="290"/>
      <c r="M42" s="288" t="str">
        <f>TEXT($G$1+1, "[$-ko-KR]yyyy-mm-dd(ddd) ") &amp; "오전 00:00"</f>
        <v>2021-07-20(화)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74"/>
      <c r="R44" s="274"/>
      <c r="S44" s="274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74"/>
      <c r="R45" s="274"/>
      <c r="S45" s="274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64"/>
      <c r="R46" s="264"/>
      <c r="S46" s="264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64"/>
      <c r="R47" s="264"/>
      <c r="S47" s="264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64"/>
      <c r="R48" s="264"/>
      <c r="S48" s="264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64"/>
      <c r="R49" s="264"/>
      <c r="S49" s="264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64"/>
      <c r="R50" s="264"/>
      <c r="S50" s="264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64"/>
      <c r="R51" s="264"/>
      <c r="S51" s="264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65"/>
      <c r="R53" s="266"/>
      <c r="S53" s="267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68"/>
      <c r="R54" s="269"/>
      <c r="S54" s="270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71"/>
      <c r="R55" s="272"/>
      <c r="S55" s="273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64"/>
      <c r="R56" s="264"/>
      <c r="S56" s="264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74"/>
      <c r="R57" s="274"/>
      <c r="S57" s="274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74"/>
      <c r="R58" s="274"/>
      <c r="S58" s="274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64"/>
      <c r="R59" s="264"/>
      <c r="S59" s="264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64"/>
      <c r="R60" s="264"/>
      <c r="S60" s="264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64"/>
      <c r="R61" s="264"/>
      <c r="S61" s="264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253"/>
      <c r="R62" s="254"/>
      <c r="S62" s="255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29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2021-07-19(월) 오전 00:00</v>
      </c>
      <c r="C69" s="316"/>
      <c r="D69" s="288" t="str">
        <f>TEXT($G$1, "[$-ko-KR]yyyy-mm-dd(ddd) ") &amp; "오후 14:00"</f>
        <v>2021-07-19(월) 오후 14:00</v>
      </c>
      <c r="E69" s="289"/>
      <c r="F69" s="290"/>
      <c r="G69" s="288" t="str">
        <f>TEXT($G$1, "[$-ko-KR]yyyy-mm-dd(ddd) ") &amp; "오후 19:00"</f>
        <v>2021-07-19(월) 오후 19:00</v>
      </c>
      <c r="H69" s="289"/>
      <c r="I69" s="290"/>
      <c r="J69" s="288" t="str">
        <f>TEXT($G$1, "[$-ko-KR]yyyy-mm-dd(ddd) ") &amp; "오후 21:00"</f>
        <v>2021-07-19(월) 오후 21:00</v>
      </c>
      <c r="K69" s="289"/>
      <c r="L69" s="290"/>
      <c r="M69" s="288" t="str">
        <f>TEXT($G$1+1, "[$-ko-KR]yyyy-mm-dd(ddd) ") &amp; "오전 00:00"</f>
        <v>2021-07-20(화)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74"/>
      <c r="R71" s="274"/>
      <c r="S71" s="274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74"/>
      <c r="R72" s="274"/>
      <c r="S72" s="274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64"/>
      <c r="R73" s="264"/>
      <c r="S73" s="264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64"/>
      <c r="R74" s="264"/>
      <c r="S74" s="264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64"/>
      <c r="R75" s="264"/>
      <c r="S75" s="264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64"/>
      <c r="R76" s="264"/>
      <c r="S76" s="264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64"/>
      <c r="R77" s="264"/>
      <c r="S77" s="264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64"/>
      <c r="R78" s="264"/>
      <c r="S78" s="264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65"/>
      <c r="R80" s="266"/>
      <c r="S80" s="267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68"/>
      <c r="R81" s="269"/>
      <c r="S81" s="270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71"/>
      <c r="R82" s="272"/>
      <c r="S82" s="273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64"/>
      <c r="R83" s="264"/>
      <c r="S83" s="264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74"/>
      <c r="R84" s="274"/>
      <c r="S84" s="274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74"/>
      <c r="R85" s="274"/>
      <c r="S85" s="274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64"/>
      <c r="R86" s="264"/>
      <c r="S86" s="264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64"/>
      <c r="R87" s="264"/>
      <c r="S87" s="264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64"/>
      <c r="R88" s="264"/>
      <c r="S88" s="264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253"/>
      <c r="R89" s="254"/>
      <c r="S89" s="255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29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2021-07-19(월) 오전 00:00</v>
      </c>
      <c r="C96" s="316"/>
      <c r="D96" s="288" t="str">
        <f>TEXT($G$1, "[$-ko-KR]yyyy-mm-dd(ddd) ") &amp; "오후 14:00"</f>
        <v>2021-07-19(월) 오후 14:00</v>
      </c>
      <c r="E96" s="289"/>
      <c r="F96" s="290"/>
      <c r="G96" s="288" t="str">
        <f>TEXT($G$1, "[$-ko-KR]yyyy-mm-dd(ddd) ") &amp; "오후 19:00"</f>
        <v>2021-07-19(월) 오후 19:00</v>
      </c>
      <c r="H96" s="289"/>
      <c r="I96" s="290"/>
      <c r="J96" s="288" t="str">
        <f>TEXT($G$1, "[$-ko-KR]yyyy-mm-dd(ddd) ") &amp; "오후 21:00"</f>
        <v>2021-07-19(월) 오후 21:00</v>
      </c>
      <c r="K96" s="289"/>
      <c r="L96" s="290"/>
      <c r="M96" s="288" t="str">
        <f>TEXT($G$1+1, "[$-ko-KR]yyyy-mm-dd(ddd) ") &amp; "오전 00:00"</f>
        <v>2021-07-20(화)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74"/>
      <c r="R98" s="274"/>
      <c r="S98" s="274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74"/>
      <c r="R99" s="274"/>
      <c r="S99" s="274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64"/>
      <c r="R100" s="264"/>
      <c r="S100" s="264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64"/>
      <c r="R101" s="264"/>
      <c r="S101" s="264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64"/>
      <c r="R102" s="264"/>
      <c r="S102" s="264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64"/>
      <c r="R103" s="264"/>
      <c r="S103" s="264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64"/>
      <c r="R104" s="264"/>
      <c r="S104" s="264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64"/>
      <c r="R105" s="264"/>
      <c r="S105" s="264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65"/>
      <c r="R107" s="266"/>
      <c r="S107" s="267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68"/>
      <c r="R108" s="269"/>
      <c r="S108" s="270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71"/>
      <c r="R109" s="272"/>
      <c r="S109" s="273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64"/>
      <c r="R110" s="264"/>
      <c r="S110" s="264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74"/>
      <c r="R111" s="274"/>
      <c r="S111" s="274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74"/>
      <c r="R112" s="274"/>
      <c r="S112" s="274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64"/>
      <c r="R113" s="264"/>
      <c r="S113" s="264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64"/>
      <c r="R114" s="264"/>
      <c r="S114" s="264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64"/>
      <c r="R115" s="264"/>
      <c r="S115" s="264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253"/>
      <c r="R116" s="254"/>
      <c r="S116" s="255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29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2021-07-19(월) 오전 00:00</v>
      </c>
      <c r="C123" s="316"/>
      <c r="D123" s="288" t="str">
        <f>TEXT($G$1, "[$-ko-KR]yyyy-mm-dd(ddd) ") &amp; "오후 14:00"</f>
        <v>2021-07-19(월) 오후 14:00</v>
      </c>
      <c r="E123" s="289"/>
      <c r="F123" s="290"/>
      <c r="G123" s="288" t="str">
        <f>TEXT($G$1, "[$-ko-KR]yyyy-mm-dd(ddd) ") &amp; "오후 19:00"</f>
        <v>2021-07-19(월) 오후 19:00</v>
      </c>
      <c r="H123" s="289"/>
      <c r="I123" s="290"/>
      <c r="J123" s="288" t="str">
        <f>TEXT($G$1, "[$-ko-KR]yyyy-mm-dd(ddd) ") &amp; "오후 21:00"</f>
        <v>2021-07-19(월) 오후 21:00</v>
      </c>
      <c r="K123" s="289"/>
      <c r="L123" s="290"/>
      <c r="M123" s="288" t="str">
        <f>TEXT($G$1+1, "[$-ko-KR]yyyy-mm-dd(ddd) ") &amp; "오전 00:00"</f>
        <v>2021-07-20(화)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74"/>
      <c r="R125" s="274"/>
      <c r="S125" s="274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74"/>
      <c r="R126" s="274"/>
      <c r="S126" s="274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64"/>
      <c r="R127" s="264"/>
      <c r="S127" s="264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64"/>
      <c r="R128" s="264"/>
      <c r="S128" s="264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64"/>
      <c r="R129" s="264"/>
      <c r="S129" s="264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64"/>
      <c r="R130" s="264"/>
      <c r="S130" s="264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64"/>
      <c r="R131" s="264"/>
      <c r="S131" s="264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64"/>
      <c r="R132" s="264"/>
      <c r="S132" s="264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65"/>
      <c r="R134" s="266"/>
      <c r="S134" s="267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68"/>
      <c r="R135" s="269"/>
      <c r="S135" s="270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71"/>
      <c r="R136" s="272"/>
      <c r="S136" s="273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64"/>
      <c r="R137" s="264"/>
      <c r="S137" s="264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74"/>
      <c r="R138" s="274"/>
      <c r="S138" s="274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74"/>
      <c r="R139" s="274"/>
      <c r="S139" s="274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64"/>
      <c r="R140" s="264"/>
      <c r="S140" s="264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64"/>
      <c r="R141" s="264"/>
      <c r="S141" s="264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64"/>
      <c r="R142" s="264"/>
      <c r="S142" s="264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253"/>
      <c r="R143" s="254"/>
      <c r="S143" s="255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29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2021-07-19(월) 오전 00:00</v>
      </c>
      <c r="C150" s="316"/>
      <c r="D150" s="288" t="str">
        <f>TEXT($G$1, "[$-ko-KR]yyyy-mm-dd(ddd) ") &amp; "오후 14:00"</f>
        <v>2021-07-19(월) 오후 14:00</v>
      </c>
      <c r="E150" s="289"/>
      <c r="F150" s="290"/>
      <c r="G150" s="288" t="str">
        <f>TEXT($G$1, "[$-ko-KR]yyyy-mm-dd(ddd) ") &amp; "오후 19:00"</f>
        <v>2021-07-19(월) 오후 19:00</v>
      </c>
      <c r="H150" s="289"/>
      <c r="I150" s="290"/>
      <c r="J150" s="288" t="str">
        <f>TEXT($G$1, "[$-ko-KR]yyyy-mm-dd(ddd) ") &amp; "오후 21:00"</f>
        <v>2021-07-19(월) 오후 21:00</v>
      </c>
      <c r="K150" s="289"/>
      <c r="L150" s="290"/>
      <c r="M150" s="288" t="str">
        <f>TEXT($G$1+1, "[$-ko-KR]yyyy-mm-dd(ddd) ") &amp; "오전 00:00"</f>
        <v>2021-07-20(화)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74"/>
      <c r="R152" s="274"/>
      <c r="S152" s="274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74"/>
      <c r="R153" s="274"/>
      <c r="S153" s="274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64"/>
      <c r="R154" s="264"/>
      <c r="S154" s="264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64"/>
      <c r="R155" s="264"/>
      <c r="S155" s="264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64"/>
      <c r="R156" s="264"/>
      <c r="S156" s="264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64"/>
      <c r="R157" s="264"/>
      <c r="S157" s="264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64"/>
      <c r="R158" s="264"/>
      <c r="S158" s="264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64"/>
      <c r="R159" s="264"/>
      <c r="S159" s="264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65"/>
      <c r="R161" s="266"/>
      <c r="S161" s="267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68"/>
      <c r="R162" s="269"/>
      <c r="S162" s="270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71"/>
      <c r="R163" s="272"/>
      <c r="S163" s="273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64"/>
      <c r="R164" s="264"/>
      <c r="S164" s="264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74"/>
      <c r="R165" s="274"/>
      <c r="S165" s="274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74"/>
      <c r="R166" s="274"/>
      <c r="S166" s="274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64"/>
      <c r="R167" s="264"/>
      <c r="S167" s="264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64"/>
      <c r="R168" s="264"/>
      <c r="S168" s="264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64"/>
      <c r="R169" s="264"/>
      <c r="S169" s="264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253"/>
      <c r="R170" s="254"/>
      <c r="S170" s="255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29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2021-07-19(월) 오전 00:00</v>
      </c>
      <c r="C177" s="316"/>
      <c r="D177" s="288" t="str">
        <f>TEXT($G$1, "[$-ko-KR]yyyy-mm-dd(ddd) ") &amp; "오후 14:00"</f>
        <v>2021-07-19(월) 오후 14:00</v>
      </c>
      <c r="E177" s="289"/>
      <c r="F177" s="290"/>
      <c r="G177" s="288" t="str">
        <f>TEXT($G$1, "[$-ko-KR]yyyy-mm-dd(ddd) ") &amp; "오후 19:00"</f>
        <v>2021-07-19(월) 오후 19:00</v>
      </c>
      <c r="H177" s="289"/>
      <c r="I177" s="290"/>
      <c r="J177" s="288" t="str">
        <f>TEXT($G$1, "[$-ko-KR]yyyy-mm-dd(ddd) ") &amp; "오후 21:00"</f>
        <v>2021-07-19(월) 오후 21:00</v>
      </c>
      <c r="K177" s="289"/>
      <c r="L177" s="290"/>
      <c r="M177" s="288" t="str">
        <f>TEXT($G$1+1, "[$-ko-KR]yyyy-mm-dd(ddd) ") &amp; "오전 00:00"</f>
        <v>2021-07-20(화)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74"/>
      <c r="R179" s="274"/>
      <c r="S179" s="274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74"/>
      <c r="R180" s="274"/>
      <c r="S180" s="274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64"/>
      <c r="R181" s="264"/>
      <c r="S181" s="264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64"/>
      <c r="R182" s="264"/>
      <c r="S182" s="264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64"/>
      <c r="R183" s="264"/>
      <c r="S183" s="264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64"/>
      <c r="R184" s="264"/>
      <c r="S184" s="264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64"/>
      <c r="R185" s="264"/>
      <c r="S185" s="264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64"/>
      <c r="R186" s="264"/>
      <c r="S186" s="264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65"/>
      <c r="R188" s="266"/>
      <c r="S188" s="267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68"/>
      <c r="R189" s="269"/>
      <c r="S189" s="270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71"/>
      <c r="R190" s="272"/>
      <c r="S190" s="273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64"/>
      <c r="R191" s="264"/>
      <c r="S191" s="264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74"/>
      <c r="R192" s="274"/>
      <c r="S192" s="274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74"/>
      <c r="R193" s="274"/>
      <c r="S193" s="274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64"/>
      <c r="R194" s="264"/>
      <c r="S194" s="264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64"/>
      <c r="R195" s="264"/>
      <c r="S195" s="264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64"/>
      <c r="R196" s="264"/>
      <c r="S196" s="264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253"/>
      <c r="R197" s="254"/>
      <c r="S197" s="255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44397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33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2021-07-20(화) 오전 00:00</v>
      </c>
      <c r="C15" s="314"/>
      <c r="D15" s="288" t="str">
        <f>TEXT($G$1, "[$-ko-KR]yyyy-mm-dd(ddd) ") &amp; "오후 14:00"</f>
        <v>2021-07-20(화) 오후 14:00</v>
      </c>
      <c r="E15" s="289"/>
      <c r="F15" s="290"/>
      <c r="G15" s="288" t="str">
        <f>TEXT($G$1, "[$-ko-KR]yyyy-mm-dd(ddd) ") &amp; "오후 19:00"</f>
        <v>2021-07-20(화) 오후 19:00</v>
      </c>
      <c r="H15" s="289"/>
      <c r="I15" s="290"/>
      <c r="J15" s="288" t="str">
        <f>TEXT($G$1, "[$-ko-KR]yyyy-mm-dd(ddd) ") &amp; "오후 21:00"</f>
        <v>2021-07-20(화) 오후 21:00</v>
      </c>
      <c r="K15" s="289"/>
      <c r="L15" s="290"/>
      <c r="M15" s="288" t="str">
        <f>TEXT($G$1+1, "[$-ko-KR]yyyy-mm-dd(ddd) ") &amp; "오전 00:00"</f>
        <v>2021-07-21(수)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33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2021-07-20(화) 오전 00:00</v>
      </c>
      <c r="C42" s="316"/>
      <c r="D42" s="288" t="str">
        <f>TEXT($G$1, "[$-ko-KR]yyyy-mm-dd(ddd) ") &amp; "오후 14:00"</f>
        <v>2021-07-20(화) 오후 14:00</v>
      </c>
      <c r="E42" s="289"/>
      <c r="F42" s="290"/>
      <c r="G42" s="288" t="str">
        <f>TEXT($G$1, "[$-ko-KR]yyyy-mm-dd(ddd) ") &amp; "오후 19:00"</f>
        <v>2021-07-20(화) 오후 19:00</v>
      </c>
      <c r="H42" s="289"/>
      <c r="I42" s="290"/>
      <c r="J42" s="288" t="str">
        <f>TEXT($G$1, "[$-ko-KR]yyyy-mm-dd(ddd) ") &amp; "오후 21:00"</f>
        <v>2021-07-20(화) 오후 21:00</v>
      </c>
      <c r="K42" s="289"/>
      <c r="L42" s="290"/>
      <c r="M42" s="288" t="str">
        <f>TEXT($G$1+1, "[$-ko-KR]yyyy-mm-dd(ddd) ") &amp; "오전 00:00"</f>
        <v>2021-07-21(수)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74"/>
      <c r="R44" s="274"/>
      <c r="S44" s="274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74"/>
      <c r="R45" s="274"/>
      <c r="S45" s="274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64"/>
      <c r="R46" s="264"/>
      <c r="S46" s="264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64"/>
      <c r="R47" s="264"/>
      <c r="S47" s="264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64"/>
      <c r="R48" s="264"/>
      <c r="S48" s="264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64"/>
      <c r="R49" s="264"/>
      <c r="S49" s="264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64"/>
      <c r="R50" s="264"/>
      <c r="S50" s="264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64"/>
      <c r="R51" s="264"/>
      <c r="S51" s="264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65"/>
      <c r="R53" s="266"/>
      <c r="S53" s="267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68"/>
      <c r="R54" s="269"/>
      <c r="S54" s="270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271"/>
      <c r="R55" s="272"/>
      <c r="S55" s="273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64"/>
      <c r="R56" s="264"/>
      <c r="S56" s="264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74"/>
      <c r="R57" s="274"/>
      <c r="S57" s="274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74"/>
      <c r="R58" s="274"/>
      <c r="S58" s="274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64"/>
      <c r="R59" s="264"/>
      <c r="S59" s="264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64"/>
      <c r="R60" s="264"/>
      <c r="S60" s="264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64"/>
      <c r="R61" s="264"/>
      <c r="S61" s="264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253"/>
      <c r="R62" s="254"/>
      <c r="S62" s="255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33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2021-07-20(화) 오전 00:00</v>
      </c>
      <c r="C69" s="316"/>
      <c r="D69" s="288" t="str">
        <f>TEXT($G$1, "[$-ko-KR]yyyy-mm-dd(ddd) ") &amp; "오후 14:00"</f>
        <v>2021-07-20(화) 오후 14:00</v>
      </c>
      <c r="E69" s="289"/>
      <c r="F69" s="290"/>
      <c r="G69" s="288" t="str">
        <f>TEXT($G$1, "[$-ko-KR]yyyy-mm-dd(ddd) ") &amp; "오후 19:00"</f>
        <v>2021-07-20(화) 오후 19:00</v>
      </c>
      <c r="H69" s="289"/>
      <c r="I69" s="290"/>
      <c r="J69" s="288" t="str">
        <f>TEXT($G$1, "[$-ko-KR]yyyy-mm-dd(ddd) ") &amp; "오후 21:00"</f>
        <v>2021-07-20(화) 오후 21:00</v>
      </c>
      <c r="K69" s="289"/>
      <c r="L69" s="290"/>
      <c r="M69" s="288" t="str">
        <f>TEXT($G$1+1, "[$-ko-KR]yyyy-mm-dd(ddd) ") &amp; "오전 00:00"</f>
        <v>2021-07-21(수)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74"/>
      <c r="R71" s="274"/>
      <c r="S71" s="274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74"/>
      <c r="R72" s="274"/>
      <c r="S72" s="274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64"/>
      <c r="R73" s="264"/>
      <c r="S73" s="264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64"/>
      <c r="R74" s="264"/>
      <c r="S74" s="264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64"/>
      <c r="R75" s="264"/>
      <c r="S75" s="264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64"/>
      <c r="R76" s="264"/>
      <c r="S76" s="264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64"/>
      <c r="R77" s="264"/>
      <c r="S77" s="264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64"/>
      <c r="R78" s="264"/>
      <c r="S78" s="264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65"/>
      <c r="R80" s="266"/>
      <c r="S80" s="267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68"/>
      <c r="R81" s="269"/>
      <c r="S81" s="270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271"/>
      <c r="R82" s="272"/>
      <c r="S82" s="273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64"/>
      <c r="R83" s="264"/>
      <c r="S83" s="264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74"/>
      <c r="R84" s="274"/>
      <c r="S84" s="274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74"/>
      <c r="R85" s="274"/>
      <c r="S85" s="274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64"/>
      <c r="R86" s="264"/>
      <c r="S86" s="264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64"/>
      <c r="R87" s="264"/>
      <c r="S87" s="264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64"/>
      <c r="R88" s="264"/>
      <c r="S88" s="264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253"/>
      <c r="R89" s="254"/>
      <c r="S89" s="255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33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2021-07-20(화) 오전 00:00</v>
      </c>
      <c r="C96" s="316"/>
      <c r="D96" s="288" t="str">
        <f>TEXT($G$1, "[$-ko-KR]yyyy-mm-dd(ddd) ") &amp; "오후 14:00"</f>
        <v>2021-07-20(화) 오후 14:00</v>
      </c>
      <c r="E96" s="289"/>
      <c r="F96" s="290"/>
      <c r="G96" s="288" t="str">
        <f>TEXT($G$1, "[$-ko-KR]yyyy-mm-dd(ddd) ") &amp; "오후 19:00"</f>
        <v>2021-07-20(화) 오후 19:00</v>
      </c>
      <c r="H96" s="289"/>
      <c r="I96" s="290"/>
      <c r="J96" s="288" t="str">
        <f>TEXT($G$1, "[$-ko-KR]yyyy-mm-dd(ddd) ") &amp; "오후 21:00"</f>
        <v>2021-07-20(화) 오후 21:00</v>
      </c>
      <c r="K96" s="289"/>
      <c r="L96" s="290"/>
      <c r="M96" s="288" t="str">
        <f>TEXT($G$1+1, "[$-ko-KR]yyyy-mm-dd(ddd) ") &amp; "오전 00:00"</f>
        <v>2021-07-21(수)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74"/>
      <c r="R98" s="274"/>
      <c r="S98" s="274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74"/>
      <c r="R99" s="274"/>
      <c r="S99" s="274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64"/>
      <c r="R100" s="264"/>
      <c r="S100" s="264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64"/>
      <c r="R101" s="264"/>
      <c r="S101" s="264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64"/>
      <c r="R102" s="264"/>
      <c r="S102" s="264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64"/>
      <c r="R103" s="264"/>
      <c r="S103" s="264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64"/>
      <c r="R104" s="264"/>
      <c r="S104" s="264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64"/>
      <c r="R105" s="264"/>
      <c r="S105" s="264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65"/>
      <c r="R107" s="266"/>
      <c r="S107" s="267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68"/>
      <c r="R108" s="269"/>
      <c r="S108" s="270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271"/>
      <c r="R109" s="272"/>
      <c r="S109" s="273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64"/>
      <c r="R110" s="264"/>
      <c r="S110" s="264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74"/>
      <c r="R111" s="274"/>
      <c r="S111" s="274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74"/>
      <c r="R112" s="274"/>
      <c r="S112" s="274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64"/>
      <c r="R113" s="264"/>
      <c r="S113" s="264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64"/>
      <c r="R114" s="264"/>
      <c r="S114" s="264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64"/>
      <c r="R115" s="264"/>
      <c r="S115" s="264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253"/>
      <c r="R116" s="254"/>
      <c r="S116" s="255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33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2021-07-20(화) 오전 00:00</v>
      </c>
      <c r="C123" s="316"/>
      <c r="D123" s="288" t="str">
        <f>TEXT($G$1, "[$-ko-KR]yyyy-mm-dd(ddd) ") &amp; "오후 14:00"</f>
        <v>2021-07-20(화) 오후 14:00</v>
      </c>
      <c r="E123" s="289"/>
      <c r="F123" s="290"/>
      <c r="G123" s="288" t="str">
        <f>TEXT($G$1, "[$-ko-KR]yyyy-mm-dd(ddd) ") &amp; "오후 19:00"</f>
        <v>2021-07-20(화) 오후 19:00</v>
      </c>
      <c r="H123" s="289"/>
      <c r="I123" s="290"/>
      <c r="J123" s="288" t="str">
        <f>TEXT($G$1, "[$-ko-KR]yyyy-mm-dd(ddd) ") &amp; "오후 21:00"</f>
        <v>2021-07-20(화) 오후 21:00</v>
      </c>
      <c r="K123" s="289"/>
      <c r="L123" s="290"/>
      <c r="M123" s="288" t="str">
        <f>TEXT($G$1+1, "[$-ko-KR]yyyy-mm-dd(ddd) ") &amp; "오전 00:00"</f>
        <v>2021-07-21(수)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74"/>
      <c r="R125" s="274"/>
      <c r="S125" s="274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74"/>
      <c r="R126" s="274"/>
      <c r="S126" s="274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64"/>
      <c r="R127" s="264"/>
      <c r="S127" s="264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64"/>
      <c r="R128" s="264"/>
      <c r="S128" s="264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64"/>
      <c r="R129" s="264"/>
      <c r="S129" s="264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64"/>
      <c r="R130" s="264"/>
      <c r="S130" s="264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64"/>
      <c r="R131" s="264"/>
      <c r="S131" s="264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64"/>
      <c r="R132" s="264"/>
      <c r="S132" s="264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65"/>
      <c r="R134" s="266"/>
      <c r="S134" s="267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68"/>
      <c r="R135" s="269"/>
      <c r="S135" s="270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1"/>
      <c r="R136" s="272"/>
      <c r="S136" s="273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64"/>
      <c r="R137" s="264"/>
      <c r="S137" s="264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74"/>
      <c r="R138" s="274"/>
      <c r="S138" s="274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74"/>
      <c r="R139" s="274"/>
      <c r="S139" s="274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64"/>
      <c r="R140" s="264"/>
      <c r="S140" s="264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64"/>
      <c r="R141" s="264"/>
      <c r="S141" s="264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64"/>
      <c r="R142" s="264"/>
      <c r="S142" s="264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253"/>
      <c r="R143" s="254"/>
      <c r="S143" s="255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33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2021-07-20(화) 오전 00:00</v>
      </c>
      <c r="C150" s="316"/>
      <c r="D150" s="288" t="str">
        <f>TEXT($G$1, "[$-ko-KR]yyyy-mm-dd(ddd) ") &amp; "오후 14:00"</f>
        <v>2021-07-20(화) 오후 14:00</v>
      </c>
      <c r="E150" s="289"/>
      <c r="F150" s="290"/>
      <c r="G150" s="288" t="str">
        <f>TEXT($G$1, "[$-ko-KR]yyyy-mm-dd(ddd) ") &amp; "오후 19:00"</f>
        <v>2021-07-20(화) 오후 19:00</v>
      </c>
      <c r="H150" s="289"/>
      <c r="I150" s="290"/>
      <c r="J150" s="288" t="str">
        <f>TEXT($G$1, "[$-ko-KR]yyyy-mm-dd(ddd) ") &amp; "오후 21:00"</f>
        <v>2021-07-20(화) 오후 21:00</v>
      </c>
      <c r="K150" s="289"/>
      <c r="L150" s="290"/>
      <c r="M150" s="288" t="str">
        <f>TEXT($G$1+1, "[$-ko-KR]yyyy-mm-dd(ddd) ") &amp; "오전 00:00"</f>
        <v>2021-07-21(수)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74"/>
      <c r="R152" s="274"/>
      <c r="S152" s="274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74"/>
      <c r="R153" s="274"/>
      <c r="S153" s="274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64"/>
      <c r="R154" s="264"/>
      <c r="S154" s="264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64"/>
      <c r="R155" s="264"/>
      <c r="S155" s="264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64"/>
      <c r="R156" s="264"/>
      <c r="S156" s="264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64"/>
      <c r="R157" s="264"/>
      <c r="S157" s="264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64"/>
      <c r="R158" s="264"/>
      <c r="S158" s="264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64"/>
      <c r="R159" s="264"/>
      <c r="S159" s="264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65"/>
      <c r="R161" s="266"/>
      <c r="S161" s="267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68"/>
      <c r="R162" s="269"/>
      <c r="S162" s="270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271"/>
      <c r="R163" s="272"/>
      <c r="S163" s="273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64"/>
      <c r="R164" s="264"/>
      <c r="S164" s="264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74"/>
      <c r="R165" s="274"/>
      <c r="S165" s="274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74"/>
      <c r="R166" s="274"/>
      <c r="S166" s="274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64"/>
      <c r="R167" s="264"/>
      <c r="S167" s="264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64"/>
      <c r="R168" s="264"/>
      <c r="S168" s="264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64"/>
      <c r="R169" s="264"/>
      <c r="S169" s="264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253"/>
      <c r="R170" s="254"/>
      <c r="S170" s="255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33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2021-07-20(화) 오전 00:00</v>
      </c>
      <c r="C177" s="316"/>
      <c r="D177" s="288" t="str">
        <f>TEXT($G$1, "[$-ko-KR]yyyy-mm-dd(ddd) ") &amp; "오후 14:00"</f>
        <v>2021-07-20(화) 오후 14:00</v>
      </c>
      <c r="E177" s="289"/>
      <c r="F177" s="290"/>
      <c r="G177" s="288" t="str">
        <f>TEXT($G$1, "[$-ko-KR]yyyy-mm-dd(ddd) ") &amp; "오후 19:00"</f>
        <v>2021-07-20(화) 오후 19:00</v>
      </c>
      <c r="H177" s="289"/>
      <c r="I177" s="290"/>
      <c r="J177" s="288" t="str">
        <f>TEXT($G$1, "[$-ko-KR]yyyy-mm-dd(ddd) ") &amp; "오후 21:00"</f>
        <v>2021-07-20(화) 오후 21:00</v>
      </c>
      <c r="K177" s="289"/>
      <c r="L177" s="290"/>
      <c r="M177" s="288" t="str">
        <f>TEXT($G$1+1, "[$-ko-KR]yyyy-mm-dd(ddd) ") &amp; "오전 00:00"</f>
        <v>2021-07-21(수)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74"/>
      <c r="R179" s="274"/>
      <c r="S179" s="274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74"/>
      <c r="R180" s="274"/>
      <c r="S180" s="274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64"/>
      <c r="R181" s="264"/>
      <c r="S181" s="264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64"/>
      <c r="R182" s="264"/>
      <c r="S182" s="264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64"/>
      <c r="R183" s="264"/>
      <c r="S183" s="264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64"/>
      <c r="R184" s="264"/>
      <c r="S184" s="264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64"/>
      <c r="R185" s="264"/>
      <c r="S185" s="264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64"/>
      <c r="R186" s="264"/>
      <c r="S186" s="264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65"/>
      <c r="R188" s="266"/>
      <c r="S188" s="267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68"/>
      <c r="R189" s="269"/>
      <c r="S189" s="270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271"/>
      <c r="R190" s="272"/>
      <c r="S190" s="273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64"/>
      <c r="R191" s="264"/>
      <c r="S191" s="264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74"/>
      <c r="R192" s="274"/>
      <c r="S192" s="274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74"/>
      <c r="R193" s="274"/>
      <c r="S193" s="274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64"/>
      <c r="R194" s="264"/>
      <c r="S194" s="264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64"/>
      <c r="R195" s="264"/>
      <c r="S195" s="264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64"/>
      <c r="R196" s="264"/>
      <c r="S196" s="264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253"/>
      <c r="R197" s="254"/>
      <c r="S197" s="255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44398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132,219 KRW (6.61%)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139,687 KRW (6.98%)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155,612 KRW (7.78%)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202,503 KRW (10.13%)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3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2021-07-21(수) 오전 00:00</v>
      </c>
      <c r="C15" s="314"/>
      <c r="D15" s="288" t="str">
        <f>TEXT($G$1, "[$-ko-KR]yyyy-mm-dd(ddd) ") &amp; "오후 14:00"</f>
        <v>2021-07-21(수) 오후 14:00</v>
      </c>
      <c r="E15" s="289"/>
      <c r="F15" s="290"/>
      <c r="G15" s="288" t="str">
        <f>TEXT($G$1, "[$-ko-KR]yyyy-mm-dd(ddd) ") &amp; "오후 19:00"</f>
        <v>2021-07-21(수) 오후 19:00</v>
      </c>
      <c r="H15" s="289"/>
      <c r="I15" s="290"/>
      <c r="J15" s="288" t="str">
        <f>TEXT($G$1, "[$-ko-KR]yyyy-mm-dd(ddd) ") &amp; "오후 21:00"</f>
        <v>2021-07-21(수) 오후 21:00</v>
      </c>
      <c r="K15" s="289"/>
      <c r="L15" s="290"/>
      <c r="M15" s="288" t="str">
        <f>TEXT($G$1+1, "[$-ko-KR]yyyy-mm-dd(ddd) ") &amp; "오전 00:00"</f>
        <v>2021-07-22(목)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37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2021-07-21(수) 오전 00:00</v>
      </c>
      <c r="C42" s="316"/>
      <c r="D42" s="288" t="str">
        <f>TEXT($G$1, "[$-ko-KR]yyyy-mm-dd(ddd) ") &amp; "오후 14:00"</f>
        <v>2021-07-21(수) 오후 14:00</v>
      </c>
      <c r="E42" s="289"/>
      <c r="F42" s="290"/>
      <c r="G42" s="288" t="str">
        <f>TEXT($G$1, "[$-ko-KR]yyyy-mm-dd(ddd) ") &amp; "오후 19:00"</f>
        <v>2021-07-21(수) 오후 19:00</v>
      </c>
      <c r="H42" s="289"/>
      <c r="I42" s="290"/>
      <c r="J42" s="288" t="str">
        <f>TEXT($G$1, "[$-ko-KR]yyyy-mm-dd(ddd) ") &amp; "오후 21:00"</f>
        <v>2021-07-21(수) 오후 21:00</v>
      </c>
      <c r="K42" s="289"/>
      <c r="L42" s="290"/>
      <c r="M42" s="288" t="str">
        <f>TEXT($G$1+1, "[$-ko-KR]yyyy-mm-dd(ddd) ") &amp; "오전 00:00"</f>
        <v>2021-07-22(목)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>
        <v>22.8</v>
      </c>
      <c r="N44" s="14">
        <f>IF(ISNUMBER(M44), (M44 - $B44) / $B44, "")</f>
        <v>3.1674208144796344E-2</v>
      </c>
      <c r="O44" s="16">
        <f>IF(ISNUMBER(M44), $B64 * N44, "")</f>
        <v>3167.4208144796344</v>
      </c>
      <c r="Q44" s="274"/>
      <c r="R44" s="274"/>
      <c r="S44" s="274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>
        <v>98.8</v>
      </c>
      <c r="N45" s="32">
        <f t="shared" ref="N45:N48" si="17">IF(ISNUMBER(M45), (M45 - $B45) / $B45, "")</f>
        <v>3.02398331595411E-2</v>
      </c>
      <c r="O45" s="18">
        <f>IF(ISNUMBER(M45), $B64 * N45, "")</f>
        <v>3023.9833159541099</v>
      </c>
      <c r="Q45" s="274"/>
      <c r="R45" s="274"/>
      <c r="S45" s="274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>
        <v>9.1999999999999993</v>
      </c>
      <c r="N46" s="32">
        <f t="shared" si="17"/>
        <v>6.2355658198614217E-2</v>
      </c>
      <c r="O46" s="18">
        <f>IF(ISNUMBER(M46), $B64 * N46, "")</f>
        <v>6235.5658198614219</v>
      </c>
      <c r="Q46" s="264"/>
      <c r="R46" s="264"/>
      <c r="S46" s="264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>
        <v>70.5</v>
      </c>
      <c r="N47" s="32">
        <f t="shared" si="17"/>
        <v>6.3348416289592813E-2</v>
      </c>
      <c r="O47" s="18">
        <f>IF(ISNUMBER(M47), $B64 * N47, "")</f>
        <v>6334.8416289592815</v>
      </c>
      <c r="Q47" s="264"/>
      <c r="R47" s="264"/>
      <c r="S47" s="264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>
        <v>63.8</v>
      </c>
      <c r="N48" s="21">
        <f t="shared" si="17"/>
        <v>6.5108514190317171E-2</v>
      </c>
      <c r="O48" s="22">
        <f>IF(ISNUMBER(M48), $B64 * N48, "")</f>
        <v>6510.8514190317173</v>
      </c>
      <c r="Q48" s="264"/>
      <c r="R48" s="264"/>
      <c r="S48" s="264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>
        <v>71.900000000000006</v>
      </c>
      <c r="N49" s="107">
        <f>IF(ISNUMBER(M49), (M49 - $B49) / $B49, "")</f>
        <v>9.1047040971168433E-2</v>
      </c>
      <c r="O49" s="108">
        <f>IF(ISNUMBER(M49), $B64 * N49, "")</f>
        <v>9104.7040971168426</v>
      </c>
      <c r="Q49" s="264"/>
      <c r="R49" s="264"/>
      <c r="S49" s="264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>
        <v>2.4700000000000002</v>
      </c>
      <c r="N50" s="32">
        <f t="shared" ref="N50:N53" si="21">IF(ISNUMBER(M50), (M50 - $B50) / $B50, "")</f>
        <v>6.465517241379326E-2</v>
      </c>
      <c r="O50" s="18">
        <f>IF(ISNUMBER(M50), $B64 * N50, "")</f>
        <v>6465.5172413793262</v>
      </c>
      <c r="Q50" s="264"/>
      <c r="R50" s="264"/>
      <c r="S50" s="264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>
        <v>78.7</v>
      </c>
      <c r="N51" s="32">
        <f t="shared" si="21"/>
        <v>0.15058479532163738</v>
      </c>
      <c r="O51" s="18">
        <f>IF(ISNUMBER(M51), $B64 * N51, "")</f>
        <v>15058.479532163738</v>
      </c>
      <c r="Q51" s="264"/>
      <c r="R51" s="264"/>
      <c r="S51" s="264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>
        <v>46.4</v>
      </c>
      <c r="N52" s="32">
        <f t="shared" si="21"/>
        <v>6.1784897025171523E-2</v>
      </c>
      <c r="O52" s="18">
        <f>IF(ISNUMBER(M52), $B64 * N52, "")</f>
        <v>6178.4897025171522</v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>
        <v>64.7</v>
      </c>
      <c r="N53" s="25">
        <f t="shared" si="21"/>
        <v>7.6539101497504175E-2</v>
      </c>
      <c r="O53" s="104">
        <f>IF(ISNUMBER(M53), $B64 * N53, "")</f>
        <v>7653.9101497504171</v>
      </c>
      <c r="Q53" s="265"/>
      <c r="R53" s="266"/>
      <c r="S53" s="267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>
        <v>12.4</v>
      </c>
      <c r="N54" s="14">
        <f>IF(ISNUMBER(M54), (M54 - $B54) / $B54, "")</f>
        <v>6.8965517241379379E-2</v>
      </c>
      <c r="O54" s="16">
        <f>IF(ISNUMBER(M54), $B64 * N54, "")</f>
        <v>6896.5517241379375</v>
      </c>
      <c r="Q54" s="268"/>
      <c r="R54" s="269"/>
      <c r="S54" s="270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>
        <v>17.7</v>
      </c>
      <c r="N55" s="32">
        <f t="shared" ref="N55:N58" si="25">IF(ISNUMBER(M55), (M55 - $B55) / $B55, "")</f>
        <v>5.9880239520958084E-2</v>
      </c>
      <c r="O55" s="18">
        <f>IF(ISNUMBER(M55), $B64 * N55, "")</f>
        <v>5988.0239520958085</v>
      </c>
      <c r="Q55" s="271"/>
      <c r="R55" s="272"/>
      <c r="S55" s="273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>
        <v>97.1</v>
      </c>
      <c r="N56" s="32">
        <f t="shared" si="25"/>
        <v>6.1202185792349664E-2</v>
      </c>
      <c r="O56" s="18">
        <f>IF(ISNUMBER(M56), $B64 * N56, "")</f>
        <v>6120.2185792349665</v>
      </c>
      <c r="Q56" s="264"/>
      <c r="R56" s="264"/>
      <c r="S56" s="264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>
        <v>69.099999999999994</v>
      </c>
      <c r="N57" s="32">
        <f t="shared" si="25"/>
        <v>0.10031847133757958</v>
      </c>
      <c r="O57" s="18">
        <f>IF(ISNUMBER(M57), $B64 * N57, "")</f>
        <v>10031.847133757958</v>
      </c>
      <c r="Q57" s="274"/>
      <c r="R57" s="274"/>
      <c r="S57" s="274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>
        <v>11.7</v>
      </c>
      <c r="N58" s="21">
        <f t="shared" si="25"/>
        <v>4.4642857142857144E-2</v>
      </c>
      <c r="O58" s="22">
        <f>IF(ISNUMBER(M58), $B64 * N58, "")</f>
        <v>4464.2857142857147</v>
      </c>
      <c r="Q58" s="274"/>
      <c r="R58" s="274"/>
      <c r="S58" s="274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>
        <v>44.5</v>
      </c>
      <c r="N59" s="107">
        <f>IF(ISNUMBER(M59), (M59 - $B59) / $B59, "")</f>
        <v>9.3366093366093292E-2</v>
      </c>
      <c r="O59" s="108">
        <f>IF(ISNUMBER(M59), $B64 * N59, "")</f>
        <v>9336.6093366093301</v>
      </c>
      <c r="Q59" s="264"/>
      <c r="R59" s="264"/>
      <c r="S59" s="264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>
        <v>88.6</v>
      </c>
      <c r="N60" s="32">
        <f t="shared" ref="N60:N63" si="29">IF(ISNUMBER(M60), (M60 - $B60) / $B60, "")</f>
        <v>7.3939393939393874E-2</v>
      </c>
      <c r="O60" s="18">
        <f>IF(ISNUMBER(M60), $B64 * N60, "")</f>
        <v>7393.9393939393876</v>
      </c>
      <c r="Q60" s="264"/>
      <c r="R60" s="264"/>
      <c r="S60" s="264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>
        <v>61.3</v>
      </c>
      <c r="N61" s="32">
        <f t="shared" si="29"/>
        <v>5.5077452667814039E-2</v>
      </c>
      <c r="O61" s="18">
        <f>IF(ISNUMBER(M61), $B64 * N61, "")</f>
        <v>5507.7452667814041</v>
      </c>
      <c r="Q61" s="264"/>
      <c r="R61" s="264"/>
      <c r="S61" s="264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>
        <v>6.8</v>
      </c>
      <c r="N62" s="32">
        <f t="shared" si="29"/>
        <v>5.9190031152647961E-2</v>
      </c>
      <c r="O62" s="18">
        <f>IF(ISNUMBER(M62), $B64 * N62, "")</f>
        <v>5919.0031152647962</v>
      </c>
      <c r="Q62" s="253"/>
      <c r="R62" s="254"/>
      <c r="S62" s="255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>
        <v>47</v>
      </c>
      <c r="N63" s="25">
        <f t="shared" si="29"/>
        <v>8.2949308755760398E-2</v>
      </c>
      <c r="O63" s="104">
        <f>IF(ISNUMBER(M63), $B64 * N63, "")</f>
        <v>8294.9308755760394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6.9843459406448496E-2</v>
      </c>
      <c r="O64" s="28">
        <f>SUM(O44:O63)</f>
        <v>139686.918812897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37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2021-07-21(수) 오전 00:00</v>
      </c>
      <c r="C69" s="316"/>
      <c r="D69" s="288" t="str">
        <f>TEXT($G$1, "[$-ko-KR]yyyy-mm-dd(ddd) ") &amp; "오후 14:00"</f>
        <v>2021-07-21(수) 오후 14:00</v>
      </c>
      <c r="E69" s="289"/>
      <c r="F69" s="290"/>
      <c r="G69" s="288" t="str">
        <f>TEXT($G$1, "[$-ko-KR]yyyy-mm-dd(ddd) ") &amp; "오후 19:00"</f>
        <v>2021-07-21(수) 오후 19:00</v>
      </c>
      <c r="H69" s="289"/>
      <c r="I69" s="290"/>
      <c r="J69" s="288" t="str">
        <f>TEXT($G$1, "[$-ko-KR]yyyy-mm-dd(ddd) ") &amp; "오후 21:00"</f>
        <v>2021-07-21(수) 오후 21:00</v>
      </c>
      <c r="K69" s="289"/>
      <c r="L69" s="290"/>
      <c r="M69" s="288" t="str">
        <f>TEXT($G$1+1, "[$-ko-KR]yyyy-mm-dd(ddd) ") &amp; "오전 00:00"</f>
        <v>2021-07-22(목)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>
        <v>361</v>
      </c>
      <c r="N71" s="14">
        <f>IF(ISNUMBER(M71), (M71 - $B71) / $B71, "")</f>
        <v>1.6901408450704224E-2</v>
      </c>
      <c r="O71" s="16">
        <f>IF(ISNUMBER(M71), $B91 * N71, "")</f>
        <v>1690.1408450704223</v>
      </c>
      <c r="Q71" s="274"/>
      <c r="R71" s="274"/>
      <c r="S71" s="274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>
        <v>264</v>
      </c>
      <c r="N72" s="32">
        <f t="shared" ref="N72:N75" si="33">IF(ISNUMBER(M72), (M72 - $B72) / $B72, "")</f>
        <v>8.6419753086419748E-2</v>
      </c>
      <c r="O72" s="18">
        <f>IF(ISNUMBER(M72), $B91 * N72, "")</f>
        <v>8641.9753086419751</v>
      </c>
      <c r="Q72" s="274"/>
      <c r="R72" s="274"/>
      <c r="S72" s="274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>
        <v>127</v>
      </c>
      <c r="N73" s="32">
        <f t="shared" si="33"/>
        <v>5.8333333333333334E-2</v>
      </c>
      <c r="O73" s="18">
        <f>IF(ISNUMBER(M73), $B91 * N73, "")</f>
        <v>5833.333333333333</v>
      </c>
      <c r="Q73" s="264"/>
      <c r="R73" s="264"/>
      <c r="S73" s="264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>
        <v>228</v>
      </c>
      <c r="N74" s="32">
        <f t="shared" si="33"/>
        <v>0.15736040609137056</v>
      </c>
      <c r="O74" s="18">
        <f>IF(ISNUMBER(M74), $B91 * N74, "")</f>
        <v>15736.040609137055</v>
      </c>
      <c r="Q74" s="264"/>
      <c r="R74" s="264"/>
      <c r="S74" s="264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>
        <v>661</v>
      </c>
      <c r="N75" s="21">
        <f t="shared" si="33"/>
        <v>5.2547770700636945E-2</v>
      </c>
      <c r="O75" s="22">
        <f>IF(ISNUMBER(M75), $B91 * N75, "")</f>
        <v>5254.7770700636947</v>
      </c>
      <c r="Q75" s="264"/>
      <c r="R75" s="264"/>
      <c r="S75" s="264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>
        <v>584</v>
      </c>
      <c r="N76" s="107">
        <f>IF(ISNUMBER(M76), (M76 - $B76) / $B76, "")</f>
        <v>5.2252252252252253E-2</v>
      </c>
      <c r="O76" s="108">
        <f>IF(ISNUMBER(M76), $B91 * N76, "")</f>
        <v>5225.2252252252256</v>
      </c>
      <c r="Q76" s="264"/>
      <c r="R76" s="264"/>
      <c r="S76" s="264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>
        <v>710</v>
      </c>
      <c r="N77" s="32">
        <f t="shared" ref="N77:N80" si="37">IF(ISNUMBER(M77), (M77 - $B77) / $B77, "")</f>
        <v>5.6547619047619048E-2</v>
      </c>
      <c r="O77" s="18">
        <f>IF(ISNUMBER(M77), $B91 * N77, "")</f>
        <v>5654.7619047619046</v>
      </c>
      <c r="Q77" s="264"/>
      <c r="R77" s="264"/>
      <c r="S77" s="264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>
        <v>710</v>
      </c>
      <c r="N78" s="32">
        <f t="shared" si="37"/>
        <v>9.7372488408037097E-2</v>
      </c>
      <c r="O78" s="18">
        <f>IF(ISNUMBER(M78), $B91 * N78, "")</f>
        <v>9737.2488408037098</v>
      </c>
      <c r="Q78" s="264"/>
      <c r="R78" s="264"/>
      <c r="S78" s="264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>
        <v>198</v>
      </c>
      <c r="N79" s="32">
        <f t="shared" si="37"/>
        <v>4.2105263157894736E-2</v>
      </c>
      <c r="O79" s="18">
        <f>IF(ISNUMBER(M79), $B91 * N79, "")</f>
        <v>4210.5263157894733</v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>
        <v>864</v>
      </c>
      <c r="N80" s="25">
        <f t="shared" si="37"/>
        <v>7.4626865671641784E-2</v>
      </c>
      <c r="O80" s="104">
        <f>IF(ISNUMBER(M80), $B91 * N80, "")</f>
        <v>7462.6865671641781</v>
      </c>
      <c r="Q80" s="265"/>
      <c r="R80" s="266"/>
      <c r="S80" s="267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>
        <v>681</v>
      </c>
      <c r="N81" s="14">
        <f>IF(ISNUMBER(M81), (M81 - $B81) / $B81, "")</f>
        <v>0.10912052117263844</v>
      </c>
      <c r="O81" s="16">
        <f>IF(ISNUMBER(M81), $B91 * N81, "")</f>
        <v>10912.052117263844</v>
      </c>
      <c r="Q81" s="268"/>
      <c r="R81" s="269"/>
      <c r="S81" s="270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>
        <v>952</v>
      </c>
      <c r="N82" s="32">
        <f t="shared" ref="N82:N85" si="41">IF(ISNUMBER(M82), (M82 - $B82) / $B82, "")</f>
        <v>7.2072072072072071E-2</v>
      </c>
      <c r="O82" s="18">
        <f>IF(ISNUMBER(M82), $B91 * N82, "")</f>
        <v>7207.2072072072069</v>
      </c>
      <c r="Q82" s="271"/>
      <c r="R82" s="272"/>
      <c r="S82" s="273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>
        <v>331</v>
      </c>
      <c r="N83" s="32">
        <f t="shared" si="41"/>
        <v>6.7741935483870974E-2</v>
      </c>
      <c r="O83" s="18">
        <f>IF(ISNUMBER(M83), $B91 * N83, "")</f>
        <v>6774.1935483870975</v>
      </c>
      <c r="Q83" s="264"/>
      <c r="R83" s="264"/>
      <c r="S83" s="264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>
        <v>110</v>
      </c>
      <c r="N84" s="32">
        <f t="shared" si="41"/>
        <v>8.9108910891089105E-2</v>
      </c>
      <c r="O84" s="18">
        <f>IF(ISNUMBER(M84), $B91 * N84, "")</f>
        <v>8910.8910891089108</v>
      </c>
      <c r="Q84" s="274"/>
      <c r="R84" s="274"/>
      <c r="S84" s="274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>
        <v>278</v>
      </c>
      <c r="N85" s="21">
        <f t="shared" si="41"/>
        <v>6.9230769230769235E-2</v>
      </c>
      <c r="O85" s="22">
        <f>IF(ISNUMBER(M85), $B91 * N85, "")</f>
        <v>6923.0769230769238</v>
      </c>
      <c r="Q85" s="274"/>
      <c r="R85" s="274"/>
      <c r="S85" s="274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>
        <v>151</v>
      </c>
      <c r="N86" s="107">
        <f>IF(ISNUMBER(M86), (M86 - $B86) / $B86, "")</f>
        <v>0.10218978102189781</v>
      </c>
      <c r="O86" s="108">
        <f>IF(ISNUMBER(M86), $B91 * N86, "")</f>
        <v>10218.978102189782</v>
      </c>
      <c r="Q86" s="264"/>
      <c r="R86" s="264"/>
      <c r="S86" s="264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>
        <v>151</v>
      </c>
      <c r="N87" s="32">
        <f t="shared" ref="N87:N90" si="45">IF(ISNUMBER(M87), (M87 - $B87) / $B87, "")</f>
        <v>6.3380281690140844E-2</v>
      </c>
      <c r="O87" s="18">
        <f>IF(ISNUMBER(M87), $B91 * N87, "")</f>
        <v>6338.0281690140846</v>
      </c>
      <c r="Q87" s="264"/>
      <c r="R87" s="264"/>
      <c r="S87" s="264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>
        <v>162</v>
      </c>
      <c r="N88" s="32">
        <f t="shared" si="45"/>
        <v>0.14893617021276595</v>
      </c>
      <c r="O88" s="18">
        <f>IF(ISNUMBER(M88), $B91 * N88, "")</f>
        <v>14893.617021276596</v>
      </c>
      <c r="Q88" s="264"/>
      <c r="R88" s="264"/>
      <c r="S88" s="264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>
        <v>192</v>
      </c>
      <c r="N89" s="32">
        <f t="shared" si="45"/>
        <v>7.8651685393258425E-2</v>
      </c>
      <c r="O89" s="18">
        <f>IF(ISNUMBER(M89), $B91 * N89, "")</f>
        <v>7865.1685393258422</v>
      </c>
      <c r="Q89" s="253"/>
      <c r="R89" s="254"/>
      <c r="S89" s="255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>
        <v>884</v>
      </c>
      <c r="N90" s="25">
        <f t="shared" si="45"/>
        <v>6.1224489795918366E-2</v>
      </c>
      <c r="O90" s="104">
        <f>IF(ISNUMBER(M90), $B91 * N90, "")</f>
        <v>6122.4489795918362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7.7806188858216566E-2</v>
      </c>
      <c r="O91" s="28">
        <f>SUM(O71:O90)</f>
        <v>155612.37771643308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37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2021-07-21(수) 오전 00:00</v>
      </c>
      <c r="C96" s="316"/>
      <c r="D96" s="288" t="str">
        <f>TEXT($G$1, "[$-ko-KR]yyyy-mm-dd(ddd) ") &amp; "오후 14:00"</f>
        <v>2021-07-21(수) 오후 14:00</v>
      </c>
      <c r="E96" s="289"/>
      <c r="F96" s="290"/>
      <c r="G96" s="288" t="str">
        <f>TEXT($G$1, "[$-ko-KR]yyyy-mm-dd(ddd) ") &amp; "오후 19:00"</f>
        <v>2021-07-21(수) 오후 19:00</v>
      </c>
      <c r="H96" s="289"/>
      <c r="I96" s="290"/>
      <c r="J96" s="288" t="str">
        <f>TEXT($G$1, "[$-ko-KR]yyyy-mm-dd(ddd) ") &amp; "오후 21:00"</f>
        <v>2021-07-21(수) 오후 21:00</v>
      </c>
      <c r="K96" s="289"/>
      <c r="L96" s="290"/>
      <c r="M96" s="288" t="str">
        <f>TEXT($G$1+1, "[$-ko-KR]yyyy-mm-dd(ddd) ") &amp; "오전 00:00"</f>
        <v>2021-07-22(목)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>
        <v>6345</v>
      </c>
      <c r="N98" s="14">
        <f>IF(ISNUMBER(M98), (M98 - $B98) / $B98, "")</f>
        <v>-7.874015748031496E-4</v>
      </c>
      <c r="O98" s="16">
        <f>IF(ISNUMBER(M98), $B118 * N98, "")</f>
        <v>-78.740157480314963</v>
      </c>
      <c r="Q98" s="274"/>
      <c r="R98" s="274"/>
      <c r="S98" s="274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>
        <v>22.8</v>
      </c>
      <c r="N99" s="32">
        <f t="shared" ref="N99:N102" si="49">IF(ISNUMBER(M99), (M99 - $B99) / $B99, "")</f>
        <v>3.1674208144796344E-2</v>
      </c>
      <c r="O99" s="18">
        <f>IF(ISNUMBER(M99), $B118 * N99, "")</f>
        <v>3167.4208144796344</v>
      </c>
      <c r="Q99" s="274"/>
      <c r="R99" s="274"/>
      <c r="S99" s="274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>
        <v>361</v>
      </c>
      <c r="N100" s="32">
        <f t="shared" si="49"/>
        <v>1.6901408450704224E-2</v>
      </c>
      <c r="O100" s="18">
        <f>IF(ISNUMBER(M100), $B118 * N100, "")</f>
        <v>1690.1408450704223</v>
      </c>
      <c r="Q100" s="264"/>
      <c r="R100" s="264"/>
      <c r="S100" s="264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>
        <v>98.8</v>
      </c>
      <c r="N101" s="32">
        <f t="shared" si="49"/>
        <v>3.02398331595411E-2</v>
      </c>
      <c r="O101" s="18">
        <f>IF(ISNUMBER(M101), $B118 * N101, "")</f>
        <v>3023.9833159541099</v>
      </c>
      <c r="Q101" s="264"/>
      <c r="R101" s="264"/>
      <c r="S101" s="264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>
        <v>9.1999999999999993</v>
      </c>
      <c r="N102" s="21">
        <f t="shared" si="49"/>
        <v>6.2355658198614217E-2</v>
      </c>
      <c r="O102" s="22">
        <f>IF(ISNUMBER(M102), $B118 * N102, "")</f>
        <v>6235.5658198614219</v>
      </c>
      <c r="Q102" s="264"/>
      <c r="R102" s="264"/>
      <c r="S102" s="264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>
        <v>2272000</v>
      </c>
      <c r="N103" s="107">
        <f>IF(ISNUMBER(M103), (M103 - $B103) / $B103, "")</f>
        <v>8.2420200095283475E-2</v>
      </c>
      <c r="O103" s="108">
        <f>IF(ISNUMBER(M103), $B118 * N103, "")</f>
        <v>8242.0200095283471</v>
      </c>
      <c r="Q103" s="264"/>
      <c r="R103" s="264"/>
      <c r="S103" s="264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>
        <v>264</v>
      </c>
      <c r="N104" s="32">
        <f t="shared" ref="N104:N107" si="53">IF(ISNUMBER(M104), (M104 - $B104) / $B104, "")</f>
        <v>8.6419753086419748E-2</v>
      </c>
      <c r="O104" s="18">
        <f>IF(ISNUMBER(M104), $B118 * N104, "")</f>
        <v>8641.9753086419751</v>
      </c>
      <c r="Q104" s="264"/>
      <c r="R104" s="264"/>
      <c r="S104" s="264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>
        <v>127</v>
      </c>
      <c r="N105" s="32">
        <f t="shared" si="53"/>
        <v>5.8333333333333334E-2</v>
      </c>
      <c r="O105" s="18">
        <f>IF(ISNUMBER(M105), $B118 * N105, "")</f>
        <v>5833.333333333333</v>
      </c>
      <c r="Q105" s="264"/>
      <c r="R105" s="264"/>
      <c r="S105" s="264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>
        <v>37486000</v>
      </c>
      <c r="N106" s="32">
        <f t="shared" si="53"/>
        <v>6.1926345609065153E-2</v>
      </c>
      <c r="O106" s="18">
        <f>IF(ISNUMBER(M106), $B118 * N106, "")</f>
        <v>6192.6345609065156</v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>
        <v>142500</v>
      </c>
      <c r="N107" s="25">
        <f t="shared" si="53"/>
        <v>5.2048726467331122E-2</v>
      </c>
      <c r="O107" s="104">
        <f>IF(ISNUMBER(M107), $B118 * N107, "")</f>
        <v>5204.8726467331126</v>
      </c>
      <c r="Q107" s="265"/>
      <c r="R107" s="266"/>
      <c r="S107" s="267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>
        <v>70.5</v>
      </c>
      <c r="N108" s="14">
        <f>IF(ISNUMBER(M108), (M108 - $B108) / $B108, "")</f>
        <v>6.3348416289592813E-2</v>
      </c>
      <c r="O108" s="16">
        <f>IF(ISNUMBER(M108), $B118 * N108, "")</f>
        <v>6334.8416289592815</v>
      </c>
      <c r="Q108" s="268"/>
      <c r="R108" s="269"/>
      <c r="S108" s="270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>
        <v>499250</v>
      </c>
      <c r="N109" s="32">
        <f t="shared" ref="N109:N112" si="57">IF(ISNUMBER(M109), (M109 - $B109) / $B109, "")</f>
        <v>6.1895139848984364E-2</v>
      </c>
      <c r="O109" s="18">
        <f>IF(ISNUMBER(M109), $B118 * N109, "")</f>
        <v>6189.5139848984363</v>
      </c>
      <c r="Q109" s="271"/>
      <c r="R109" s="272"/>
      <c r="S109" s="273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>
        <v>228</v>
      </c>
      <c r="N110" s="32">
        <f t="shared" si="57"/>
        <v>0.15736040609137056</v>
      </c>
      <c r="O110" s="18">
        <f>IF(ISNUMBER(M110), $B118 * N110, "")</f>
        <v>15736.040609137055</v>
      </c>
      <c r="Q110" s="264"/>
      <c r="R110" s="264"/>
      <c r="S110" s="264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>
        <v>17840</v>
      </c>
      <c r="N111" s="32">
        <f t="shared" si="57"/>
        <v>8.6479902557856272E-2</v>
      </c>
      <c r="O111" s="18">
        <f>IF(ISNUMBER(M111), $B118 * N111, "")</f>
        <v>8647.9902557856276</v>
      </c>
      <c r="Q111" s="274"/>
      <c r="R111" s="274"/>
      <c r="S111" s="274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>
        <v>1500</v>
      </c>
      <c r="N112" s="21">
        <f t="shared" si="57"/>
        <v>8.3032490974729242E-2</v>
      </c>
      <c r="O112" s="22">
        <f>IF(ISNUMBER(M112), $B118 * N112, "")</f>
        <v>8303.2490974729244</v>
      </c>
      <c r="Q112" s="274"/>
      <c r="R112" s="274"/>
      <c r="S112" s="274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>
        <v>136250</v>
      </c>
      <c r="N113" s="107">
        <f>IF(ISNUMBER(M113), (M113 - $B113) / $B113, "")</f>
        <v>6.9046684974499797E-2</v>
      </c>
      <c r="O113" s="108">
        <f>IF(ISNUMBER(M113), $B118 * N113, "")</f>
        <v>6904.6684974499794</v>
      </c>
      <c r="Q113" s="264"/>
      <c r="R113" s="264"/>
      <c r="S113" s="264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>
        <v>2760</v>
      </c>
      <c r="N114" s="32">
        <f t="shared" ref="N114:N117" si="61">IF(ISNUMBER(M114), (M114 - $B114) / $B114, "")</f>
        <v>6.9767441860465115E-2</v>
      </c>
      <c r="O114" s="18">
        <f>IF(ISNUMBER(M114), $B118 * N114, "")</f>
        <v>6976.7441860465115</v>
      </c>
      <c r="Q114" s="264"/>
      <c r="R114" s="264"/>
      <c r="S114" s="264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>
        <v>661</v>
      </c>
      <c r="N115" s="32">
        <f t="shared" si="61"/>
        <v>5.2547770700636945E-2</v>
      </c>
      <c r="O115" s="18">
        <f>IF(ISNUMBER(M115), $B118 * N115, "")</f>
        <v>5254.7770700636947</v>
      </c>
      <c r="Q115" s="264"/>
      <c r="R115" s="264"/>
      <c r="S115" s="264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>
        <v>4055</v>
      </c>
      <c r="N116" s="32">
        <f t="shared" si="61"/>
        <v>7.702523240371846E-2</v>
      </c>
      <c r="O116" s="18">
        <f>IF(ISNUMBER(M116), $B118 * N116, "")</f>
        <v>7702.5232403718464</v>
      </c>
      <c r="Q116" s="253"/>
      <c r="R116" s="254"/>
      <c r="S116" s="255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>
        <v>14450</v>
      </c>
      <c r="N117" s="25">
        <f t="shared" si="61"/>
        <v>0.12015503875968993</v>
      </c>
      <c r="O117" s="104">
        <f>IF(ISNUMBER(M117), $B118 * N117, "")</f>
        <v>12015.503875968992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6.6109529471591447E-2</v>
      </c>
      <c r="O118" s="28">
        <f>SUM(O98:O117)</f>
        <v>132219.05894318293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37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2021-07-21(수) 오전 00:00</v>
      </c>
      <c r="C123" s="316"/>
      <c r="D123" s="288" t="str">
        <f>TEXT($G$1, "[$-ko-KR]yyyy-mm-dd(ddd) ") &amp; "오후 14:00"</f>
        <v>2021-07-21(수) 오후 14:00</v>
      </c>
      <c r="E123" s="289"/>
      <c r="F123" s="290"/>
      <c r="G123" s="288" t="str">
        <f>TEXT($G$1, "[$-ko-KR]yyyy-mm-dd(ddd) ") &amp; "오후 19:00"</f>
        <v>2021-07-21(수) 오후 19:00</v>
      </c>
      <c r="H123" s="289"/>
      <c r="I123" s="290"/>
      <c r="J123" s="288" t="str">
        <f>TEXT($G$1, "[$-ko-KR]yyyy-mm-dd(ddd) ") &amp; "오후 21:00"</f>
        <v>2021-07-21(수) 오후 21:00</v>
      </c>
      <c r="K123" s="289"/>
      <c r="L123" s="290"/>
      <c r="M123" s="288" t="str">
        <f>TEXT($G$1+1, "[$-ko-KR]yyyy-mm-dd(ddd) ") &amp; "오전 00:00"</f>
        <v>2021-07-22(목)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>
        <v>46.4</v>
      </c>
      <c r="N125" s="14">
        <f>IF(ISNUMBER(M125), (M125 - $B125) / $B125, "")</f>
        <v>6.1784897025171523E-2</v>
      </c>
      <c r="O125" s="16">
        <f>IF(ISNUMBER(M125), $B145 * N125, "")</f>
        <v>6178.4897025171522</v>
      </c>
      <c r="Q125" s="274"/>
      <c r="R125" s="274"/>
      <c r="S125" s="274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>
        <v>64.7</v>
      </c>
      <c r="N126" s="32">
        <f t="shared" ref="N126:N129" si="65">IF(ISNUMBER(M126), (M126 - $B126) / $B126, "")</f>
        <v>7.6539101497504175E-2</v>
      </c>
      <c r="O126" s="18">
        <f>IF(ISNUMBER(M126), $B145 * N126, "")</f>
        <v>7653.9101497504171</v>
      </c>
      <c r="Q126" s="274"/>
      <c r="R126" s="274"/>
      <c r="S126" s="274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>
        <v>12.4</v>
      </c>
      <c r="N127" s="32">
        <f t="shared" si="65"/>
        <v>6.8965517241379379E-2</v>
      </c>
      <c r="O127" s="18">
        <f>IF(ISNUMBER(M127), $B145 * N127, "")</f>
        <v>6896.5517241379375</v>
      </c>
      <c r="Q127" s="264"/>
      <c r="R127" s="264"/>
      <c r="S127" s="264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>
        <v>17.7</v>
      </c>
      <c r="N128" s="32">
        <f t="shared" si="65"/>
        <v>5.9880239520958084E-2</v>
      </c>
      <c r="O128" s="18">
        <f>IF(ISNUMBER(M128), $B145 * N128, "")</f>
        <v>5988.0239520958085</v>
      </c>
      <c r="Q128" s="264"/>
      <c r="R128" s="264"/>
      <c r="S128" s="264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>
        <v>97.1</v>
      </c>
      <c r="N129" s="21">
        <f t="shared" si="65"/>
        <v>6.1202185792349664E-2</v>
      </c>
      <c r="O129" s="22">
        <f>IF(ISNUMBER(M129), $B145 * N129, "")</f>
        <v>6120.2185792349665</v>
      </c>
      <c r="Q129" s="264"/>
      <c r="R129" s="264"/>
      <c r="S129" s="264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>
        <v>69.099999999999994</v>
      </c>
      <c r="N130" s="107">
        <f>IF(ISNUMBER(M130), (M130 - $B130) / $B130, "")</f>
        <v>0.10031847133757958</v>
      </c>
      <c r="O130" s="108">
        <f>IF(ISNUMBER(M130), $B145 * N130, "")</f>
        <v>10031.847133757958</v>
      </c>
      <c r="Q130" s="264"/>
      <c r="R130" s="264"/>
      <c r="S130" s="264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>
        <v>11.7</v>
      </c>
      <c r="N131" s="32">
        <f t="shared" ref="N131:N134" si="69">IF(ISNUMBER(M131), (M131 - $B131) / $B131, "")</f>
        <v>4.4642857142857144E-2</v>
      </c>
      <c r="O131" s="18">
        <f>IF(ISNUMBER(M131), $B145 * N131, "")</f>
        <v>4464.2857142857147</v>
      </c>
      <c r="Q131" s="264"/>
      <c r="R131" s="264"/>
      <c r="S131" s="264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>
        <v>44.5</v>
      </c>
      <c r="N132" s="32">
        <f t="shared" si="69"/>
        <v>9.3366093366093292E-2</v>
      </c>
      <c r="O132" s="18">
        <f>IF(ISNUMBER(M132), $B145 * N132, "")</f>
        <v>9336.6093366093301</v>
      </c>
      <c r="Q132" s="264"/>
      <c r="R132" s="264"/>
      <c r="S132" s="264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>
        <v>88.6</v>
      </c>
      <c r="N133" s="32">
        <f t="shared" si="69"/>
        <v>7.3939393939393874E-2</v>
      </c>
      <c r="O133" s="18">
        <f>IF(ISNUMBER(M133), $B145 * N133, "")</f>
        <v>7393.9393939393876</v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>
        <v>61.3</v>
      </c>
      <c r="N134" s="25">
        <f t="shared" si="69"/>
        <v>5.5077452667814039E-2</v>
      </c>
      <c r="O134" s="104">
        <f>IF(ISNUMBER(M134), $B145 * N134, "")</f>
        <v>5507.7452667814041</v>
      </c>
      <c r="Q134" s="265"/>
      <c r="R134" s="266"/>
      <c r="S134" s="267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>
        <v>6.8</v>
      </c>
      <c r="N135" s="14">
        <f>IF(ISNUMBER(M135), (M135 - $B135) / $B135, "")</f>
        <v>5.9190031152647961E-2</v>
      </c>
      <c r="O135" s="16">
        <f>IF(ISNUMBER(M135), $B145 * N135, "")</f>
        <v>5919.0031152647962</v>
      </c>
      <c r="Q135" s="268"/>
      <c r="R135" s="269"/>
      <c r="S135" s="270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>
        <v>47</v>
      </c>
      <c r="N136" s="32">
        <f t="shared" ref="N136:N139" si="73">IF(ISNUMBER(M136), (M136 - $B136) / $B136, "")</f>
        <v>8.2949308755760398E-2</v>
      </c>
      <c r="O136" s="18">
        <f>IF(ISNUMBER(M136), $B145 * N136, "")</f>
        <v>8294.9308755760394</v>
      </c>
      <c r="Q136" s="271"/>
      <c r="R136" s="272"/>
      <c r="S136" s="273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>
        <v>8.0399999999999991</v>
      </c>
      <c r="N137" s="32">
        <f t="shared" si="73"/>
        <v>6.0686015831134442E-2</v>
      </c>
      <c r="O137" s="18">
        <f>IF(ISNUMBER(M137), $B145 * N137, "")</f>
        <v>6068.6015831134446</v>
      </c>
      <c r="Q137" s="264"/>
      <c r="R137" s="264"/>
      <c r="S137" s="264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>
        <v>90.4</v>
      </c>
      <c r="N138" s="32">
        <f t="shared" si="73"/>
        <v>8.3932853717026371E-2</v>
      </c>
      <c r="O138" s="18">
        <f>IF(ISNUMBER(M138), $B145 * N138, "")</f>
        <v>8393.2853717026373</v>
      </c>
      <c r="Q138" s="274"/>
      <c r="R138" s="274"/>
      <c r="S138" s="274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>
        <v>44.7</v>
      </c>
      <c r="N139" s="21">
        <f t="shared" si="73"/>
        <v>6.937799043062215E-2</v>
      </c>
      <c r="O139" s="22">
        <f>IF(ISNUMBER(M139), $B145 * N139, "")</f>
        <v>6937.7990430622149</v>
      </c>
      <c r="Q139" s="274"/>
      <c r="R139" s="274"/>
      <c r="S139" s="274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>
        <v>16</v>
      </c>
      <c r="N140" s="107">
        <f>IF(ISNUMBER(M140), (M140 - $B140) / $B140, "")</f>
        <v>5.9602649006622543E-2</v>
      </c>
      <c r="O140" s="108">
        <f>IF(ISNUMBER(M140), $B145 * N140, "")</f>
        <v>5960.2649006622541</v>
      </c>
      <c r="Q140" s="264"/>
      <c r="R140" s="264"/>
      <c r="S140" s="264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>
        <v>11.8</v>
      </c>
      <c r="N141" s="32">
        <f t="shared" ref="N141:N144" si="77">IF(ISNUMBER(M141), (M141 - $B141) / $B141, "")</f>
        <v>8.2568807339449574E-2</v>
      </c>
      <c r="O141" s="18">
        <f>IF(ISNUMBER(M141), $B145 * N141, "")</f>
        <v>8256.8807339449577</v>
      </c>
      <c r="Q141" s="264"/>
      <c r="R141" s="264"/>
      <c r="S141" s="264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>
        <v>8.1199999999999992</v>
      </c>
      <c r="N142" s="32">
        <f t="shared" si="77"/>
        <v>5.8670143415906033E-2</v>
      </c>
      <c r="O142" s="18">
        <f>IF(ISNUMBER(M142), $B145 * N142, "")</f>
        <v>5867.0143415906032</v>
      </c>
      <c r="Q142" s="264"/>
      <c r="R142" s="264"/>
      <c r="S142" s="264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>
        <v>10.1</v>
      </c>
      <c r="N143" s="32">
        <f t="shared" si="77"/>
        <v>8.953613807982741E-2</v>
      </c>
      <c r="O143" s="18">
        <f>IF(ISNUMBER(M143), $B145 * N143, "")</f>
        <v>8953.6138079827415</v>
      </c>
      <c r="Q143" s="253"/>
      <c r="R143" s="254"/>
      <c r="S143" s="255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>
        <v>8.0500000000000007</v>
      </c>
      <c r="N144" s="25">
        <f t="shared" si="77"/>
        <v>5.5045871559633135E-2</v>
      </c>
      <c r="O144" s="104">
        <f>IF(ISNUMBER(M144), $B145 * N144, "")</f>
        <v>5504.5871559633133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6.9863800940986542E-2</v>
      </c>
      <c r="O145" s="28">
        <f>SUM(O125:O144)</f>
        <v>139727.6018819731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37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2021-07-21(수) 오전 00:00</v>
      </c>
      <c r="C150" s="316"/>
      <c r="D150" s="288" t="str">
        <f>TEXT($G$1, "[$-ko-KR]yyyy-mm-dd(ddd) ") &amp; "오후 14:00"</f>
        <v>2021-07-21(수) 오후 14:00</v>
      </c>
      <c r="E150" s="289"/>
      <c r="F150" s="290"/>
      <c r="G150" s="288" t="str">
        <f>TEXT($G$1, "[$-ko-KR]yyyy-mm-dd(ddd) ") &amp; "오후 19:00"</f>
        <v>2021-07-21(수) 오후 19:00</v>
      </c>
      <c r="H150" s="289"/>
      <c r="I150" s="290"/>
      <c r="J150" s="288" t="str">
        <f>TEXT($G$1, "[$-ko-KR]yyyy-mm-dd(ddd) ") &amp; "오후 21:00"</f>
        <v>2021-07-21(수) 오후 21:00</v>
      </c>
      <c r="K150" s="289"/>
      <c r="L150" s="290"/>
      <c r="M150" s="288" t="str">
        <f>TEXT($G$1+1, "[$-ko-KR]yyyy-mm-dd(ddd) ") &amp; "오전 00:00"</f>
        <v>2021-07-22(목)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>
        <v>151</v>
      </c>
      <c r="N152" s="14">
        <f>IF(ISNUMBER(M152), (M152 - $B152) / $B152, "")</f>
        <v>6.3380281690140844E-2</v>
      </c>
      <c r="O152" s="16">
        <f>IF(ISNUMBER(M152), $B172 * N152, "")</f>
        <v>6338.0281690140846</v>
      </c>
      <c r="Q152" s="274"/>
      <c r="R152" s="274"/>
      <c r="S152" s="274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>
        <v>162</v>
      </c>
      <c r="N153" s="32">
        <f t="shared" ref="N153:N156" si="81">IF(ISNUMBER(M153), (M153 - $B153) / $B153, "")</f>
        <v>0.14893617021276595</v>
      </c>
      <c r="O153" s="18">
        <f>IF(ISNUMBER(M153), $B172 * N153, "")</f>
        <v>14893.617021276596</v>
      </c>
      <c r="Q153" s="274"/>
      <c r="R153" s="274"/>
      <c r="S153" s="274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>
        <v>192</v>
      </c>
      <c r="N154" s="32">
        <f t="shared" si="81"/>
        <v>7.8651685393258425E-2</v>
      </c>
      <c r="O154" s="18">
        <f>IF(ISNUMBER(M154), $B172 * N154, "")</f>
        <v>7865.1685393258422</v>
      </c>
      <c r="Q154" s="264"/>
      <c r="R154" s="264"/>
      <c r="S154" s="264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>
        <v>884</v>
      </c>
      <c r="N155" s="32">
        <f t="shared" si="81"/>
        <v>6.1224489795918366E-2</v>
      </c>
      <c r="O155" s="18">
        <f>IF(ISNUMBER(M155), $B172 * N155, "")</f>
        <v>6122.4489795918362</v>
      </c>
      <c r="Q155" s="264"/>
      <c r="R155" s="264"/>
      <c r="S155" s="264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>
        <v>217</v>
      </c>
      <c r="N156" s="21">
        <f t="shared" si="81"/>
        <v>0.23295454545454544</v>
      </c>
      <c r="O156" s="22">
        <f>IF(ISNUMBER(M156), $B172 * N156, "")</f>
        <v>23295.454545454544</v>
      </c>
      <c r="Q156" s="264"/>
      <c r="R156" s="264"/>
      <c r="S156" s="264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>
        <v>404</v>
      </c>
      <c r="N157" s="107">
        <f>IF(ISNUMBER(M157), (M157 - $B157) / $B157, "")</f>
        <v>9.7826086956521743E-2</v>
      </c>
      <c r="O157" s="108">
        <f>IF(ISNUMBER(M157), $B172 * N157, "")</f>
        <v>9782.608695652174</v>
      </c>
      <c r="Q157" s="264"/>
      <c r="R157" s="264"/>
      <c r="S157" s="264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>
        <v>134</v>
      </c>
      <c r="N158" s="32">
        <f t="shared" ref="N158:N161" si="85">IF(ISNUMBER(M158), (M158 - $B158) / $B158, "")</f>
        <v>9.8360655737704916E-2</v>
      </c>
      <c r="O158" s="18">
        <f>IF(ISNUMBER(M158), $B172 * N158, "")</f>
        <v>9836.065573770491</v>
      </c>
      <c r="Q158" s="264"/>
      <c r="R158" s="264"/>
      <c r="S158" s="264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>
        <v>650</v>
      </c>
      <c r="N159" s="32">
        <f t="shared" si="85"/>
        <v>6.7323481116584566E-2</v>
      </c>
      <c r="O159" s="18">
        <f>IF(ISNUMBER(M159), $B172 * N159, "")</f>
        <v>6732.3481116584562</v>
      </c>
      <c r="Q159" s="264"/>
      <c r="R159" s="264"/>
      <c r="S159" s="264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>
        <v>201</v>
      </c>
      <c r="N160" s="32">
        <f t="shared" si="85"/>
        <v>6.9148936170212769E-2</v>
      </c>
      <c r="O160" s="18">
        <f>IF(ISNUMBER(M160), $B172 * N160, "")</f>
        <v>6914.8936170212764</v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>
        <v>117</v>
      </c>
      <c r="N161" s="25">
        <f t="shared" si="85"/>
        <v>0.10377358490566038</v>
      </c>
      <c r="O161" s="104">
        <f>IF(ISNUMBER(M161), $B172 * N161, "")</f>
        <v>10377.358490566039</v>
      </c>
      <c r="Q161" s="265"/>
      <c r="R161" s="266"/>
      <c r="S161" s="267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>
        <v>268</v>
      </c>
      <c r="N162" s="14">
        <f>IF(ISNUMBER(M162), (M162 - $B162) / $B162, "")</f>
        <v>0.102880658436214</v>
      </c>
      <c r="O162" s="16">
        <f>IF(ISNUMBER(M162), $B172 * N162, "")</f>
        <v>10288.0658436214</v>
      </c>
      <c r="Q162" s="268"/>
      <c r="R162" s="269"/>
      <c r="S162" s="270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>
        <v>228</v>
      </c>
      <c r="N163" s="32">
        <f t="shared" ref="N163:N166" si="89">IF(ISNUMBER(M163), (M163 - $B163) / $B163, "")</f>
        <v>8.5714285714285715E-2</v>
      </c>
      <c r="O163" s="18">
        <f>IF(ISNUMBER(M163), $B172 * N163, "")</f>
        <v>8571.4285714285706</v>
      </c>
      <c r="Q163" s="271"/>
      <c r="R163" s="272"/>
      <c r="S163" s="273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>
        <v>759</v>
      </c>
      <c r="N164" s="32">
        <f t="shared" si="89"/>
        <v>8.4285714285714283E-2</v>
      </c>
      <c r="O164" s="18">
        <f>IF(ISNUMBER(M164), $B172 * N164, "")</f>
        <v>8428.5714285714275</v>
      </c>
      <c r="Q164" s="264"/>
      <c r="R164" s="264"/>
      <c r="S164" s="264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>
        <v>1060</v>
      </c>
      <c r="N165" s="32">
        <f t="shared" si="89"/>
        <v>0.10531803962460896</v>
      </c>
      <c r="O165" s="18">
        <f>IF(ISNUMBER(M165), $B172 * N165, "")</f>
        <v>10531.803962460895</v>
      </c>
      <c r="Q165" s="274"/>
      <c r="R165" s="274"/>
      <c r="S165" s="274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>
        <v>207</v>
      </c>
      <c r="N166" s="21">
        <f t="shared" si="89"/>
        <v>9.5238095238095233E-2</v>
      </c>
      <c r="O166" s="22">
        <f>IF(ISNUMBER(M166), $B172 * N166, "")</f>
        <v>9523.8095238095229</v>
      </c>
      <c r="Q166" s="274"/>
      <c r="R166" s="274"/>
      <c r="S166" s="274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>
        <v>1005</v>
      </c>
      <c r="N167" s="107">
        <f>IF(ISNUMBER(M167), (M167 - $B167) / $B167, "")</f>
        <v>7.4866310160427801E-2</v>
      </c>
      <c r="O167" s="108">
        <f>IF(ISNUMBER(M167), $B172 * N167, "")</f>
        <v>7486.6310160427802</v>
      </c>
      <c r="Q167" s="264"/>
      <c r="R167" s="264"/>
      <c r="S167" s="264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>
        <v>1010</v>
      </c>
      <c r="N168" s="32">
        <f t="shared" ref="N168:N171" si="93">IF(ISNUMBER(M168), (M168 - $B168) / $B168, "")</f>
        <v>8.137044967880086E-2</v>
      </c>
      <c r="O168" s="18">
        <f>IF(ISNUMBER(M168), $B172 * N168, "")</f>
        <v>8137.044967880086</v>
      </c>
      <c r="Q168" s="264"/>
      <c r="R168" s="264"/>
      <c r="S168" s="264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>
        <v>155</v>
      </c>
      <c r="N169" s="32">
        <f t="shared" si="93"/>
        <v>9.154929577464789E-2</v>
      </c>
      <c r="O169" s="18">
        <f>IF(ISNUMBER(M169), $B172 * N169, "")</f>
        <v>9154.929577464789</v>
      </c>
      <c r="Q169" s="264"/>
      <c r="R169" s="264"/>
      <c r="S169" s="264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>
        <v>523</v>
      </c>
      <c r="N170" s="32">
        <f t="shared" si="93"/>
        <v>0.13449023861171366</v>
      </c>
      <c r="O170" s="18">
        <f>IF(ISNUMBER(M170), $B172 * N170, "")</f>
        <v>13449.023861171367</v>
      </c>
      <c r="Q170" s="253"/>
      <c r="R170" s="254"/>
      <c r="S170" s="255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>
        <v>327</v>
      </c>
      <c r="N171" s="25">
        <f t="shared" si="93"/>
        <v>0.19780219780219779</v>
      </c>
      <c r="O171" s="104">
        <f>IF(ISNUMBER(M171), $B172 * N171, "")</f>
        <v>19780.219780219781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0.103754760138001</v>
      </c>
      <c r="O172" s="28">
        <f>SUM(O152:O171)</f>
        <v>207509.52027600197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37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2021-07-21(수) 오전 00:00</v>
      </c>
      <c r="C177" s="316"/>
      <c r="D177" s="288" t="str">
        <f>TEXT($G$1, "[$-ko-KR]yyyy-mm-dd(ddd) ") &amp; "오후 14:00"</f>
        <v>2021-07-21(수) 오후 14:00</v>
      </c>
      <c r="E177" s="289"/>
      <c r="F177" s="290"/>
      <c r="G177" s="288" t="str">
        <f>TEXT($G$1, "[$-ko-KR]yyyy-mm-dd(ddd) ") &amp; "오후 19:00"</f>
        <v>2021-07-21(수) 오후 19:00</v>
      </c>
      <c r="H177" s="289"/>
      <c r="I177" s="290"/>
      <c r="J177" s="288" t="str">
        <f>TEXT($G$1, "[$-ko-KR]yyyy-mm-dd(ddd) ") &amp; "오후 21:00"</f>
        <v>2021-07-21(수) 오후 21:00</v>
      </c>
      <c r="K177" s="289"/>
      <c r="L177" s="290"/>
      <c r="M177" s="288" t="str">
        <f>TEXT($G$1+1, "[$-ko-KR]yyyy-mm-dd(ddd) ") &amp; "오전 00:00"</f>
        <v>2021-07-22(목)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>
        <v>759</v>
      </c>
      <c r="N179" s="14">
        <f>IF(ISNUMBER(M179), (M179 - $B179) / $B179, "")</f>
        <v>8.4285714285714283E-2</v>
      </c>
      <c r="O179" s="16">
        <f>IF(ISNUMBER(M179), $B199 * N179, "")</f>
        <v>8428.5714285714275</v>
      </c>
      <c r="Q179" s="274"/>
      <c r="R179" s="274"/>
      <c r="S179" s="274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>
        <v>1060</v>
      </c>
      <c r="N180" s="32">
        <f t="shared" ref="N180:N183" si="97">IF(ISNUMBER(M180), (M180 - $B180) / $B180, "")</f>
        <v>0.10531803962460896</v>
      </c>
      <c r="O180" s="18">
        <f>IF(ISNUMBER(M180), $B199 * N180, "")</f>
        <v>10531.803962460895</v>
      </c>
      <c r="Q180" s="274"/>
      <c r="R180" s="274"/>
      <c r="S180" s="274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>
        <v>207</v>
      </c>
      <c r="N181" s="32">
        <f t="shared" si="97"/>
        <v>9.5238095238095233E-2</v>
      </c>
      <c r="O181" s="18">
        <f>IF(ISNUMBER(M181), $B199 * N181, "")</f>
        <v>9523.8095238095229</v>
      </c>
      <c r="Q181" s="264"/>
      <c r="R181" s="264"/>
      <c r="S181" s="264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>
        <v>6685</v>
      </c>
      <c r="N182" s="32">
        <f t="shared" si="97"/>
        <v>0.11046511627906977</v>
      </c>
      <c r="O182" s="18">
        <f>IF(ISNUMBER(M182), $B199 * N182, "")</f>
        <v>11046.511627906977</v>
      </c>
      <c r="Q182" s="264"/>
      <c r="R182" s="264"/>
      <c r="S182" s="264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>
        <v>1005</v>
      </c>
      <c r="N183" s="21">
        <f t="shared" si="97"/>
        <v>7.4866310160427801E-2</v>
      </c>
      <c r="O183" s="22">
        <f>IF(ISNUMBER(M183), $B199 * N183, "")</f>
        <v>7486.6310160427802</v>
      </c>
      <c r="Q183" s="264"/>
      <c r="R183" s="264"/>
      <c r="S183" s="264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>
        <v>2665</v>
      </c>
      <c r="N184" s="107">
        <f>IF(ISNUMBER(M184), (M184 - $B184) / $B184, "")</f>
        <v>7.0281124497991967E-2</v>
      </c>
      <c r="O184" s="108">
        <f>IF(ISNUMBER(M184), $B199 * N184, "")</f>
        <v>7028.1124497991968</v>
      </c>
      <c r="Q184" s="264"/>
      <c r="R184" s="264"/>
      <c r="S184" s="264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>
        <v>28570</v>
      </c>
      <c r="N185" s="32">
        <f t="shared" ref="N185:N188" si="101">IF(ISNUMBER(M185), (M185 - $B185) / $B185, "")</f>
        <v>5.6192236598890943E-2</v>
      </c>
      <c r="O185" s="18">
        <f>IF(ISNUMBER(M185), $B199 * N185, "")</f>
        <v>5619.2236598890941</v>
      </c>
      <c r="Q185" s="264"/>
      <c r="R185" s="264"/>
      <c r="S185" s="264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>
        <v>1010</v>
      </c>
      <c r="N186" s="32">
        <f t="shared" si="101"/>
        <v>8.137044967880086E-2</v>
      </c>
      <c r="O186" s="18">
        <f>IF(ISNUMBER(M186), $B199 * N186, "")</f>
        <v>8137.044967880086</v>
      </c>
      <c r="Q186" s="264"/>
      <c r="R186" s="264"/>
      <c r="S186" s="264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>
        <v>44.7</v>
      </c>
      <c r="N187" s="32">
        <f t="shared" si="101"/>
        <v>6.937799043062215E-2</v>
      </c>
      <c r="O187" s="18">
        <f>IF(ISNUMBER(M187), $B199 * N187, "")</f>
        <v>6937.7990430622149</v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>
        <v>22420</v>
      </c>
      <c r="N188" s="25">
        <f t="shared" si="101"/>
        <v>0.24279379157427938</v>
      </c>
      <c r="O188" s="104">
        <f>IF(ISNUMBER(M188), $B199 * N188, "")</f>
        <v>24279.379157427938</v>
      </c>
      <c r="Q188" s="265"/>
      <c r="R188" s="266"/>
      <c r="S188" s="267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>
        <v>16</v>
      </c>
      <c r="N189" s="14">
        <f>IF(ISNUMBER(M189), (M189 - $B189) / $B189, "")</f>
        <v>5.9602649006622543E-2</v>
      </c>
      <c r="O189" s="16">
        <f>IF(ISNUMBER(M189), $B199 * N189, "")</f>
        <v>5960.2649006622541</v>
      </c>
      <c r="Q189" s="268"/>
      <c r="R189" s="269"/>
      <c r="S189" s="270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>
        <v>155</v>
      </c>
      <c r="N190" s="32">
        <f t="shared" ref="N190:N193" si="105">IF(ISNUMBER(M190), (M190 - $B190) / $B190, "")</f>
        <v>9.154929577464789E-2</v>
      </c>
      <c r="O190" s="18">
        <f>IF(ISNUMBER(M190), $B199 * N190, "")</f>
        <v>9154.929577464789</v>
      </c>
      <c r="Q190" s="271"/>
      <c r="R190" s="272"/>
      <c r="S190" s="273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>
        <v>11.8</v>
      </c>
      <c r="N191" s="32">
        <f t="shared" si="105"/>
        <v>8.2568807339449574E-2</v>
      </c>
      <c r="O191" s="18">
        <f>IF(ISNUMBER(M191), $B199 * N191, "")</f>
        <v>8256.8807339449577</v>
      </c>
      <c r="Q191" s="264"/>
      <c r="R191" s="264"/>
      <c r="S191" s="264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>
        <v>523</v>
      </c>
      <c r="N192" s="32">
        <f t="shared" si="105"/>
        <v>0.13449023861171366</v>
      </c>
      <c r="O192" s="18">
        <f>IF(ISNUMBER(M192), $B199 * N192, "")</f>
        <v>13449.023861171367</v>
      </c>
      <c r="Q192" s="274"/>
      <c r="R192" s="274"/>
      <c r="S192" s="274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>
        <v>8.1199999999999992</v>
      </c>
      <c r="N193" s="21">
        <f t="shared" si="105"/>
        <v>5.8670143415906033E-2</v>
      </c>
      <c r="O193" s="22">
        <f>IF(ISNUMBER(M193), $B199 * N193, "")</f>
        <v>5867.0143415906032</v>
      </c>
      <c r="Q193" s="274"/>
      <c r="R193" s="274"/>
      <c r="S193" s="274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>
        <v>327</v>
      </c>
      <c r="N194" s="107">
        <f>IF(ISNUMBER(M194), (M194 - $B194) / $B194, "")</f>
        <v>0.19780219780219779</v>
      </c>
      <c r="O194" s="108">
        <f>IF(ISNUMBER(M194), $B199 * N194, "")</f>
        <v>19780.219780219781</v>
      </c>
      <c r="Q194" s="264"/>
      <c r="R194" s="264"/>
      <c r="S194" s="264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>
        <v>2465</v>
      </c>
      <c r="N195" s="32">
        <f t="shared" ref="N195:N198" si="109">IF(ISNUMBER(M195), (M195 - $B195) / $B195, "")</f>
        <v>0.10044642857142858</v>
      </c>
      <c r="O195" s="18">
        <f>IF(ISNUMBER(M195), $B199 * N195, "")</f>
        <v>10044.642857142857</v>
      </c>
      <c r="Q195" s="264"/>
      <c r="R195" s="264"/>
      <c r="S195" s="264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>
        <v>10.1</v>
      </c>
      <c r="N196" s="32">
        <f t="shared" si="109"/>
        <v>8.953613807982741E-2</v>
      </c>
      <c r="O196" s="18">
        <f>IF(ISNUMBER(M196), $B199 * N196, "")</f>
        <v>8953.6138079827415</v>
      </c>
      <c r="Q196" s="264"/>
      <c r="R196" s="264"/>
      <c r="S196" s="264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>
        <v>8.0500000000000007</v>
      </c>
      <c r="N197" s="32">
        <f t="shared" si="109"/>
        <v>5.5045871559633135E-2</v>
      </c>
      <c r="O197" s="18">
        <f>IF(ISNUMBER(M197), $B199 * N197, "")</f>
        <v>5504.5871559633133</v>
      </c>
      <c r="Q197" s="253"/>
      <c r="R197" s="254"/>
      <c r="S197" s="255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>
        <v>16370</v>
      </c>
      <c r="N198" s="25">
        <f t="shared" si="109"/>
        <v>0.16512455516014235</v>
      </c>
      <c r="O198" s="104">
        <f>IF(ISNUMBER(M198), $B199 * N198, "")</f>
        <v>16512.455516014234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0.10125125968450352</v>
      </c>
      <c r="O199" s="28">
        <f>SUM(O179:O198)</f>
        <v>202502.51936900703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5487-F298-4CF2-A94F-BE9E28CDEB76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44399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109,080 KRW (5.45%)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64,526 KRW (3.23%)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56,654 KRW (2.83%)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58,234 KRW (2.91%)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4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2021-07-22(목) 오전 00:00</v>
      </c>
      <c r="C15" s="314"/>
      <c r="D15" s="288" t="str">
        <f>TEXT($G$1, "[$-ko-KR]yyyy-mm-dd(ddd) ") &amp; "오후 14:00"</f>
        <v>2021-07-22(목) 오후 14:00</v>
      </c>
      <c r="E15" s="289"/>
      <c r="F15" s="290"/>
      <c r="G15" s="288" t="str">
        <f>TEXT($G$1, "[$-ko-KR]yyyy-mm-dd(ddd) ") &amp; "오후 19:00"</f>
        <v>2021-07-22(목) 오후 19:00</v>
      </c>
      <c r="H15" s="289"/>
      <c r="I15" s="290"/>
      <c r="J15" s="288" t="str">
        <f>TEXT($G$1, "[$-ko-KR]yyyy-mm-dd(ddd) ") &amp; "오후 21:00"</f>
        <v>2021-07-22(목) 오후 21:00</v>
      </c>
      <c r="K15" s="289"/>
      <c r="L15" s="290"/>
      <c r="M15" s="288" t="str">
        <f>TEXT($G$1+1, "[$-ko-KR]yyyy-mm-dd(ddd) ") &amp; "오전 00:00"</f>
        <v>2021-07-23(금)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41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2021-07-22(목) 오전 00:00</v>
      </c>
      <c r="C42" s="316"/>
      <c r="D42" s="288" t="str">
        <f>TEXT($G$1, "[$-ko-KR]yyyy-mm-dd(ddd) ") &amp; "오후 14:00"</f>
        <v>2021-07-22(목) 오후 14:00</v>
      </c>
      <c r="E42" s="289"/>
      <c r="F42" s="290"/>
      <c r="G42" s="288" t="str">
        <f>TEXT($G$1, "[$-ko-KR]yyyy-mm-dd(ddd) ") &amp; "오후 19:00"</f>
        <v>2021-07-22(목) 오후 19:00</v>
      </c>
      <c r="H42" s="289"/>
      <c r="I42" s="290"/>
      <c r="J42" s="288" t="str">
        <f>TEXT($G$1, "[$-ko-KR]yyyy-mm-dd(ddd) ") &amp; "오후 21:00"</f>
        <v>2021-07-22(목) 오후 21:00</v>
      </c>
      <c r="K42" s="289"/>
      <c r="L42" s="290"/>
      <c r="M42" s="288" t="str">
        <f>TEXT($G$1+1, "[$-ko-KR]yyyy-mm-dd(ddd) ") &amp; "오전 00:00"</f>
        <v>2021-07-23(금)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2" t="s">
        <v>58</v>
      </c>
      <c r="H43" s="243" t="s">
        <v>269</v>
      </c>
      <c r="I43" s="24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128</v>
      </c>
      <c r="B44" s="124">
        <v>78.7</v>
      </c>
      <c r="C44" s="76">
        <v>0.14389534879999999</v>
      </c>
      <c r="D44" s="13">
        <v>77.7</v>
      </c>
      <c r="E44" s="14">
        <f>IF(ISNUMBER(D44), (D44 - $B44) / $B44, "")</f>
        <v>-1.2706480304955527E-2</v>
      </c>
      <c r="F44" s="16">
        <f>IF(ISNUMBER(D44), $B64 * E44, "")</f>
        <v>-1270.6480304955528</v>
      </c>
      <c r="G44" s="29">
        <v>78.3</v>
      </c>
      <c r="H44" s="14">
        <f>IF(ISNUMBER(G44), (G44 - $B44) / $B44, "")</f>
        <v>-5.0825921219822831E-3</v>
      </c>
      <c r="I44" s="100">
        <f>IF(ISNUMBER(G44), $B64 * H44, "")</f>
        <v>-508.25921219822834</v>
      </c>
      <c r="J44" s="13">
        <v>78.599999999999994</v>
      </c>
      <c r="K44" s="14">
        <f>IF(ISNUMBER(J44), (J44 - $B44) / $B44, "")</f>
        <v>-1.270648030495661E-3</v>
      </c>
      <c r="L44" s="16">
        <f>IF(ISNUMBER(J44), $B64 * K44, "")</f>
        <v>-127.06480304956609</v>
      </c>
      <c r="M44" s="29">
        <v>79.3</v>
      </c>
      <c r="N44" s="14">
        <f>IF(ISNUMBER(M44), (M44 - $B44) / $B44, "")</f>
        <v>7.6238881829732439E-3</v>
      </c>
      <c r="O44" s="16">
        <f>IF(ISNUMBER(M44), $B64 * N44, "")</f>
        <v>762.38881829732441</v>
      </c>
      <c r="Q44" s="274"/>
      <c r="R44" s="274"/>
      <c r="S44" s="274"/>
    </row>
    <row r="45" spans="1:19" ht="17.25" customHeight="1" thickBot="1">
      <c r="A45" s="125" t="s">
        <v>200</v>
      </c>
      <c r="B45" s="126">
        <v>98.8</v>
      </c>
      <c r="C45" s="77">
        <v>0.1163841808</v>
      </c>
      <c r="D45" s="15">
        <v>104</v>
      </c>
      <c r="E45" s="32">
        <f t="shared" ref="E45:E48" si="14">IF(ISNUMBER(D45), (D45 - $B45) / $B45, "")</f>
        <v>5.2631578947368453E-2</v>
      </c>
      <c r="F45" s="18">
        <f>IF(ISNUMBER(D45), $B64 * E45, "")</f>
        <v>5263.1578947368453</v>
      </c>
      <c r="G45" s="31">
        <v>101</v>
      </c>
      <c r="H45" s="32">
        <f t="shared" ref="H45:H48" si="15">IF(ISNUMBER(G45), (G45 - $B45) / $B45, "")</f>
        <v>2.2267206477732823E-2</v>
      </c>
      <c r="I45" s="101">
        <f>IF(ISNUMBER(G45), $B64 * H45, "")</f>
        <v>2226.7206477732825</v>
      </c>
      <c r="J45" s="15">
        <v>102</v>
      </c>
      <c r="K45" s="32">
        <f t="shared" ref="K45:K48" si="16">IF(ISNUMBER(J45), (J45 - $B45) / $B45, "")</f>
        <v>3.2388663967611364E-2</v>
      </c>
      <c r="L45" s="18">
        <f>IF(ISNUMBER(J45), $B64 * K45, "")</f>
        <v>3238.8663967611365</v>
      </c>
      <c r="M45" s="31">
        <v>102</v>
      </c>
      <c r="N45" s="32">
        <f t="shared" ref="N45:N48" si="17">IF(ISNUMBER(M45), (M45 - $B45) / $B45, "")</f>
        <v>3.2388663967611364E-2</v>
      </c>
      <c r="O45" s="18">
        <f>IF(ISNUMBER(M45), $B64 * N45, "")</f>
        <v>3238.8663967611365</v>
      </c>
      <c r="Q45" s="274"/>
      <c r="R45" s="274"/>
      <c r="S45" s="274"/>
    </row>
    <row r="46" spans="1:19" ht="17.25" customHeight="1" thickBot="1">
      <c r="A46" s="125" t="s">
        <v>132</v>
      </c>
      <c r="B46" s="126">
        <v>69.099999999999994</v>
      </c>
      <c r="C46" s="77">
        <v>8.6477987399999998E-2</v>
      </c>
      <c r="D46" s="15">
        <v>70</v>
      </c>
      <c r="E46" s="32">
        <f t="shared" si="14"/>
        <v>1.3024602026049287E-2</v>
      </c>
      <c r="F46" s="18">
        <f>IF(ISNUMBER(D46), $B64 * E46, "")</f>
        <v>1302.4602026049288</v>
      </c>
      <c r="G46" s="31">
        <v>70.8</v>
      </c>
      <c r="H46" s="32">
        <f t="shared" si="15"/>
        <v>2.4602026049204095E-2</v>
      </c>
      <c r="I46" s="101">
        <f>IF(ISNUMBER(G46), $B64 * H46, "")</f>
        <v>2460.2026049204096</v>
      </c>
      <c r="J46" s="15">
        <v>71.099999999999994</v>
      </c>
      <c r="K46" s="32">
        <f t="shared" si="16"/>
        <v>2.8943560057887122E-2</v>
      </c>
      <c r="L46" s="18">
        <f>IF(ISNUMBER(J46), $B64 * K46, "")</f>
        <v>2894.3560057887121</v>
      </c>
      <c r="M46" s="31">
        <v>71.8</v>
      </c>
      <c r="N46" s="32">
        <f t="shared" si="17"/>
        <v>3.9073806078147658E-2</v>
      </c>
      <c r="O46" s="18">
        <f>IF(ISNUMBER(M46), $B64 * N46, "")</f>
        <v>3907.3806078147659</v>
      </c>
      <c r="Q46" s="264"/>
      <c r="R46" s="264"/>
      <c r="S46" s="264"/>
    </row>
    <row r="47" spans="1:19" ht="17.25" customHeight="1" thickBot="1">
      <c r="A47" s="125" t="s">
        <v>144</v>
      </c>
      <c r="B47" s="126">
        <v>70.5</v>
      </c>
      <c r="C47" s="77">
        <v>7.6335877900000002E-2</v>
      </c>
      <c r="D47" s="15">
        <v>70.3</v>
      </c>
      <c r="E47" s="32">
        <f t="shared" si="14"/>
        <v>-2.836879432624154E-3</v>
      </c>
      <c r="F47" s="18">
        <f>IF(ISNUMBER(D47), $B64 * E47, "")</f>
        <v>-283.68794326241539</v>
      </c>
      <c r="G47" s="31">
        <v>70.400000000000006</v>
      </c>
      <c r="H47" s="32">
        <f t="shared" si="15"/>
        <v>-1.4184397163119762E-3</v>
      </c>
      <c r="I47" s="101">
        <f>IF(ISNUMBER(G47), $B64 * H47, "")</f>
        <v>-141.8439716311976</v>
      </c>
      <c r="J47" s="15">
        <v>70.2</v>
      </c>
      <c r="K47" s="32">
        <f t="shared" si="16"/>
        <v>-4.2553191489361295E-3</v>
      </c>
      <c r="L47" s="18">
        <f>IF(ISNUMBER(J47), $B64 * K47, "")</f>
        <v>-425.53191489361296</v>
      </c>
      <c r="M47" s="31">
        <v>70.900000000000006</v>
      </c>
      <c r="N47" s="32">
        <f t="shared" si="17"/>
        <v>5.673758865248308E-3</v>
      </c>
      <c r="O47" s="18">
        <f>IF(ISNUMBER(M47), $B64 * N47, "")</f>
        <v>567.37588652483078</v>
      </c>
      <c r="Q47" s="264"/>
      <c r="R47" s="264"/>
      <c r="S47" s="264"/>
    </row>
    <row r="48" spans="1:19" ht="17.25" customHeight="1" thickBot="1">
      <c r="A48" s="127" t="s">
        <v>130</v>
      </c>
      <c r="B48" s="128">
        <v>71.900000000000006</v>
      </c>
      <c r="C48" s="78">
        <v>7.4738415500000002E-2</v>
      </c>
      <c r="D48" s="20">
        <v>74</v>
      </c>
      <c r="E48" s="21">
        <f t="shared" si="14"/>
        <v>2.9207232267037472E-2</v>
      </c>
      <c r="F48" s="22">
        <f>IF(ISNUMBER(D48), $B64 * E48, "")</f>
        <v>2920.7232267037471</v>
      </c>
      <c r="G48" s="30">
        <v>73.7</v>
      </c>
      <c r="H48" s="21">
        <f t="shared" si="15"/>
        <v>2.5034770514603576E-2</v>
      </c>
      <c r="I48" s="105">
        <f>IF(ISNUMBER(G48), $B64 * H48, "")</f>
        <v>2503.4770514603574</v>
      </c>
      <c r="J48" s="20">
        <v>73.400000000000006</v>
      </c>
      <c r="K48" s="21">
        <f t="shared" si="16"/>
        <v>2.0862308762169678E-2</v>
      </c>
      <c r="L48" s="22">
        <f>IF(ISNUMBER(J48), $B64 * K48, "")</f>
        <v>2086.2308762169678</v>
      </c>
      <c r="M48" s="30">
        <v>73.5</v>
      </c>
      <c r="N48" s="21">
        <f t="shared" si="17"/>
        <v>2.2253129346314245E-2</v>
      </c>
      <c r="O48" s="22">
        <f>IF(ISNUMBER(M48), $B64 * N48, "")</f>
        <v>2225.3129346314245</v>
      </c>
      <c r="Q48" s="264"/>
      <c r="R48" s="264"/>
      <c r="S48" s="264"/>
    </row>
    <row r="49" spans="1:19" ht="17.25" customHeight="1" thickBot="1">
      <c r="A49" s="125" t="s">
        <v>65</v>
      </c>
      <c r="B49" s="129">
        <v>22.8</v>
      </c>
      <c r="C49" s="80">
        <v>7.0422535199999997E-2</v>
      </c>
      <c r="D49" s="106">
        <v>23.4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22.9</v>
      </c>
      <c r="H49" s="107">
        <f>IF(ISNUMBER(G49), (G49 - $B49) / $B49, "")</f>
        <v>4.3859649122806078E-3</v>
      </c>
      <c r="I49" s="110">
        <f>IF(ISNUMBER(G49), $B64 * H49, "")</f>
        <v>438.59649122806076</v>
      </c>
      <c r="J49" s="106">
        <v>23.1</v>
      </c>
      <c r="K49" s="107">
        <f>IF(ISNUMBER(J49), (J49 - $B49) / $B49, "")</f>
        <v>1.3157894736842136E-2</v>
      </c>
      <c r="L49" s="108">
        <f>IF(ISNUMBER(J49), $B64 * K49, "")</f>
        <v>1315.7894736842136</v>
      </c>
      <c r="M49" s="109">
        <v>23.2</v>
      </c>
      <c r="N49" s="107">
        <f>IF(ISNUMBER(M49), (M49 - $B49) / $B49, "")</f>
        <v>1.7543859649122744E-2</v>
      </c>
      <c r="O49" s="108">
        <f>IF(ISNUMBER(M49), $B64 * N49, "")</f>
        <v>1754.3859649122744</v>
      </c>
      <c r="Q49" s="264"/>
      <c r="R49" s="264"/>
      <c r="S49" s="264"/>
    </row>
    <row r="50" spans="1:19" ht="17.25" customHeight="1" thickBot="1">
      <c r="A50" s="125" t="s">
        <v>98</v>
      </c>
      <c r="B50" s="126">
        <v>2.4700000000000002</v>
      </c>
      <c r="C50" s="77">
        <v>6.9264069299999995E-2</v>
      </c>
      <c r="D50" s="15">
        <v>2.4900000000000002</v>
      </c>
      <c r="E50" s="32">
        <f t="shared" ref="E50:E53" si="18">IF(ISNUMBER(D50), (D50 - $B50) / $B50, "")</f>
        <v>8.097165991902841E-3</v>
      </c>
      <c r="F50" s="18">
        <f>IF(ISNUMBER(D50), $B64 * E50, "")</f>
        <v>809.71659919028411</v>
      </c>
      <c r="G50" s="31">
        <v>2.48</v>
      </c>
      <c r="H50" s="32">
        <f t="shared" ref="H50:H53" si="19">IF(ISNUMBER(G50), (G50 - $B50) / $B50, "")</f>
        <v>4.0485829959513303E-3</v>
      </c>
      <c r="I50" s="101">
        <f>IF(ISNUMBER(G50), $B64 * H50, "")</f>
        <v>404.85829959513302</v>
      </c>
      <c r="J50" s="15">
        <v>2.4900000000000002</v>
      </c>
      <c r="K50" s="32">
        <f t="shared" ref="K50:K53" si="20">IF(ISNUMBER(J50), (J50 - $B50) / $B50, "")</f>
        <v>8.097165991902841E-3</v>
      </c>
      <c r="L50" s="18">
        <f>IF(ISNUMBER(J50), $B64 * K50, "")</f>
        <v>809.71659919028411</v>
      </c>
      <c r="M50" s="31">
        <v>2.5099999999999998</v>
      </c>
      <c r="N50" s="32">
        <f t="shared" ref="N50:N53" si="21">IF(ISNUMBER(M50), (M50 - $B50) / $B50, "")</f>
        <v>1.6194331983805502E-2</v>
      </c>
      <c r="O50" s="18">
        <f>IF(ISNUMBER(M50), $B64 * N50, "")</f>
        <v>1619.4331983805503</v>
      </c>
      <c r="Q50" s="264"/>
      <c r="R50" s="264"/>
      <c r="S50" s="264"/>
    </row>
    <row r="51" spans="1:19" ht="17.25" customHeight="1" thickBot="1">
      <c r="A51" s="125" t="s">
        <v>148</v>
      </c>
      <c r="B51" s="126">
        <v>12.4</v>
      </c>
      <c r="C51" s="77">
        <v>6.8965517200000007E-2</v>
      </c>
      <c r="D51" s="15">
        <v>12.4</v>
      </c>
      <c r="E51" s="32">
        <f t="shared" si="18"/>
        <v>0</v>
      </c>
      <c r="F51" s="18">
        <f>IF(ISNUMBER(D51), $B64 * E51, "")</f>
        <v>0</v>
      </c>
      <c r="G51" s="31">
        <v>12.5</v>
      </c>
      <c r="H51" s="32">
        <f t="shared" si="19"/>
        <v>8.0645161290322284E-3</v>
      </c>
      <c r="I51" s="101">
        <f>IF(ISNUMBER(G51), $B64 * H51, "")</f>
        <v>806.45161290322278</v>
      </c>
      <c r="J51" s="15">
        <v>12.5</v>
      </c>
      <c r="K51" s="32">
        <f t="shared" si="20"/>
        <v>8.0645161290322284E-3</v>
      </c>
      <c r="L51" s="18">
        <f>IF(ISNUMBER(J51), $B64 * K51, "")</f>
        <v>806.45161290322278</v>
      </c>
      <c r="M51" s="31">
        <v>12.5</v>
      </c>
      <c r="N51" s="32">
        <f t="shared" si="21"/>
        <v>8.0645161290322284E-3</v>
      </c>
      <c r="O51" s="18">
        <f>IF(ISNUMBER(M51), $B64 * N51, "")</f>
        <v>806.45161290322278</v>
      </c>
      <c r="Q51" s="264"/>
      <c r="R51" s="264"/>
      <c r="S51" s="264"/>
    </row>
    <row r="52" spans="1:19" ht="17.25" customHeight="1" thickBot="1">
      <c r="A52" s="125" t="s">
        <v>202</v>
      </c>
      <c r="B52" s="126">
        <v>47</v>
      </c>
      <c r="C52" s="77">
        <v>6.8181818199999994E-2</v>
      </c>
      <c r="D52" s="15">
        <v>47.3</v>
      </c>
      <c r="E52" s="32">
        <f t="shared" si="18"/>
        <v>6.3829787234041951E-3</v>
      </c>
      <c r="F52" s="18">
        <f>IF(ISNUMBER(D52), $B64 * E52, "")</f>
        <v>638.29787234041953</v>
      </c>
      <c r="G52" s="31">
        <v>46.8</v>
      </c>
      <c r="H52" s="32">
        <f t="shared" si="19"/>
        <v>-4.255319148936231E-3</v>
      </c>
      <c r="I52" s="101">
        <f>IF(ISNUMBER(G52), $B64 * H52, "")</f>
        <v>-425.53191489362308</v>
      </c>
      <c r="J52" s="15">
        <v>47</v>
      </c>
      <c r="K52" s="32">
        <f t="shared" si="20"/>
        <v>0</v>
      </c>
      <c r="L52" s="18">
        <f>IF(ISNUMBER(J52), $B64 * K52, "")</f>
        <v>0</v>
      </c>
      <c r="M52" s="31">
        <v>47.1</v>
      </c>
      <c r="N52" s="32">
        <f t="shared" si="21"/>
        <v>2.1276595744681155E-3</v>
      </c>
      <c r="O52" s="18">
        <f>IF(ISNUMBER(M52), $B64 * N52, "")</f>
        <v>212.76595744681154</v>
      </c>
      <c r="Q52" s="33"/>
      <c r="R52" s="33"/>
    </row>
    <row r="53" spans="1:19" ht="17.25" customHeight="1" thickBot="1">
      <c r="A53" s="130" t="s">
        <v>162</v>
      </c>
      <c r="B53" s="131">
        <v>64.7</v>
      </c>
      <c r="C53" s="79">
        <v>6.7656765699999996E-2</v>
      </c>
      <c r="D53" s="24">
        <v>74.099999999999994</v>
      </c>
      <c r="E53" s="25">
        <f t="shared" si="18"/>
        <v>0.14528593508500759</v>
      </c>
      <c r="F53" s="104">
        <f>IF(ISNUMBER(D53), $B64 * E53, "")</f>
        <v>14528.593508500759</v>
      </c>
      <c r="G53" s="102">
        <v>79.5</v>
      </c>
      <c r="H53" s="25">
        <f t="shared" si="19"/>
        <v>0.22874806800618233</v>
      </c>
      <c r="I53" s="103">
        <f>IF(ISNUMBER(G53), $B64 * H53, "")</f>
        <v>22874.806800618233</v>
      </c>
      <c r="J53" s="24">
        <v>81.099999999999994</v>
      </c>
      <c r="K53" s="25">
        <f t="shared" si="20"/>
        <v>0.25347758887171545</v>
      </c>
      <c r="L53" s="104">
        <f>IF(ISNUMBER(J53), $B64 * K53, "")</f>
        <v>25347.758887171545</v>
      </c>
      <c r="M53" s="102">
        <v>80.599999999999994</v>
      </c>
      <c r="N53" s="25">
        <f t="shared" si="21"/>
        <v>0.24574961360123634</v>
      </c>
      <c r="O53" s="104">
        <f>IF(ISNUMBER(M53), $B64 * N53, "")</f>
        <v>24574.961360123634</v>
      </c>
      <c r="Q53" s="265"/>
      <c r="R53" s="266"/>
      <c r="S53" s="267"/>
    </row>
    <row r="54" spans="1:19" ht="17.25" customHeight="1">
      <c r="A54" s="123" t="s">
        <v>110</v>
      </c>
      <c r="B54" s="124">
        <v>97.1</v>
      </c>
      <c r="C54" s="76">
        <v>6.7032966999999999E-2</v>
      </c>
      <c r="D54" s="13">
        <v>100</v>
      </c>
      <c r="E54" s="14">
        <f>IF(ISNUMBER(D54), (D54 - $B54) / $B54, "")</f>
        <v>2.9866117404737446E-2</v>
      </c>
      <c r="F54" s="16">
        <f>IF(ISNUMBER(D54), $B64 * E54, "")</f>
        <v>2986.6117404737447</v>
      </c>
      <c r="G54" s="29">
        <v>98.6</v>
      </c>
      <c r="H54" s="14">
        <f>IF(ISNUMBER(G54), (G54 - $B54) / $B54, "")</f>
        <v>1.5447991761071062E-2</v>
      </c>
      <c r="I54" s="100">
        <f>IF(ISNUMBER(G54), $B64 * H54, "")</f>
        <v>1544.7991761071062</v>
      </c>
      <c r="J54" s="13">
        <v>99.6</v>
      </c>
      <c r="K54" s="14">
        <f>IF(ISNUMBER(J54), (J54 - $B54) / $B54, "")</f>
        <v>2.5746652935118436E-2</v>
      </c>
      <c r="L54" s="16">
        <f>IF(ISNUMBER(J54), $B64 * K54, "")</f>
        <v>2574.6652935118436</v>
      </c>
      <c r="M54" s="29">
        <v>101</v>
      </c>
      <c r="N54" s="14">
        <f>IF(ISNUMBER(M54), (M54 - $B54) / $B54, "")</f>
        <v>4.0164778578784817E-2</v>
      </c>
      <c r="O54" s="16">
        <f>IF(ISNUMBER(M54), $B64 * N54, "")</f>
        <v>4016.4778578784817</v>
      </c>
      <c r="Q54" s="268"/>
      <c r="R54" s="269"/>
      <c r="S54" s="270"/>
    </row>
    <row r="55" spans="1:19" ht="17.25" customHeight="1" thickBot="1">
      <c r="A55" s="125" t="s">
        <v>204</v>
      </c>
      <c r="B55" s="126">
        <v>10.1</v>
      </c>
      <c r="C55" s="77">
        <v>6.5400843900000005E-2</v>
      </c>
      <c r="D55" s="15">
        <v>10.5</v>
      </c>
      <c r="E55" s="32">
        <f t="shared" ref="E55:E58" si="22">IF(ISNUMBER(D55), (D55 - $B55) / $B55, "")</f>
        <v>3.9603960396039639E-2</v>
      </c>
      <c r="F55" s="18">
        <f>IF(ISNUMBER(D55), $B64 * E55, "")</f>
        <v>3960.3960396039638</v>
      </c>
      <c r="G55" s="31">
        <v>10.3</v>
      </c>
      <c r="H55" s="32">
        <f t="shared" ref="H55:H58" si="23">IF(ISNUMBER(G55), (G55 - $B55) / $B55, "")</f>
        <v>1.980198019801991E-2</v>
      </c>
      <c r="I55" s="101">
        <f>IF(ISNUMBER(G55), $B64 * H55, "")</f>
        <v>1980.198019801991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1980.198019801991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3960.3960396039638</v>
      </c>
      <c r="Q55" s="271"/>
      <c r="R55" s="272"/>
      <c r="S55" s="273"/>
    </row>
    <row r="56" spans="1:19" ht="17.25" customHeight="1" thickBot="1">
      <c r="A56" s="125" t="s">
        <v>152</v>
      </c>
      <c r="B56" s="126">
        <v>63.8</v>
      </c>
      <c r="C56" s="77">
        <v>6.5108514199999995E-2</v>
      </c>
      <c r="D56" s="15">
        <v>63.6</v>
      </c>
      <c r="E56" s="32">
        <f t="shared" si="22"/>
        <v>-3.1347962382444476E-3</v>
      </c>
      <c r="F56" s="18">
        <f>IF(ISNUMBER(D56), $B64 * E56, "")</f>
        <v>-313.47962382444479</v>
      </c>
      <c r="G56" s="31">
        <v>63.4</v>
      </c>
      <c r="H56" s="32">
        <f t="shared" si="23"/>
        <v>-6.2695924764890063E-3</v>
      </c>
      <c r="I56" s="101">
        <f>IF(ISNUMBER(G56), $B64 * H56, "")</f>
        <v>-626.9592476489006</v>
      </c>
      <c r="J56" s="15">
        <v>63.9</v>
      </c>
      <c r="K56" s="32">
        <f t="shared" si="24"/>
        <v>1.5673981191222793E-3</v>
      </c>
      <c r="L56" s="18">
        <f>IF(ISNUMBER(J56), $B64 * K56, "")</f>
        <v>156.73981191222794</v>
      </c>
      <c r="M56" s="31">
        <v>64.599999999999994</v>
      </c>
      <c r="N56" s="32">
        <f t="shared" si="25"/>
        <v>1.2539184952978013E-2</v>
      </c>
      <c r="O56" s="18">
        <f>IF(ISNUMBER(M56), $B64 * N56, "")</f>
        <v>1253.9184952978012</v>
      </c>
      <c r="Q56" s="264"/>
      <c r="R56" s="264"/>
      <c r="S56" s="264"/>
    </row>
    <row r="57" spans="1:19" ht="17.25" customHeight="1" thickBot="1">
      <c r="A57" s="125" t="s">
        <v>251</v>
      </c>
      <c r="B57" s="126">
        <v>46.4</v>
      </c>
      <c r="C57" s="77">
        <v>5.9360730600000002E-2</v>
      </c>
      <c r="D57" s="15">
        <v>46.6</v>
      </c>
      <c r="E57" s="32">
        <f t="shared" si="22"/>
        <v>4.3103448275862684E-3</v>
      </c>
      <c r="F57" s="18">
        <f>IF(ISNUMBER(D57), $B64 * E57, "")</f>
        <v>431.03448275862684</v>
      </c>
      <c r="G57" s="31">
        <v>46.5</v>
      </c>
      <c r="H57" s="32">
        <f t="shared" si="23"/>
        <v>2.1551724137931342E-3</v>
      </c>
      <c r="I57" s="101">
        <f>IF(ISNUMBER(G57), $B64 * H57, "")</f>
        <v>215.51724137931342</v>
      </c>
      <c r="J57" s="15">
        <v>46.8</v>
      </c>
      <c r="K57" s="32">
        <f t="shared" si="24"/>
        <v>8.6206896551723842E-3</v>
      </c>
      <c r="L57" s="18">
        <f>IF(ISNUMBER(J57), $B64 * K57, "")</f>
        <v>862.06896551723844</v>
      </c>
      <c r="M57" s="31">
        <v>47.7</v>
      </c>
      <c r="N57" s="32">
        <f t="shared" si="25"/>
        <v>2.8017241379310439E-2</v>
      </c>
      <c r="O57" s="18">
        <f>IF(ISNUMBER(M57), $B64 * N57, "")</f>
        <v>2801.724137931044</v>
      </c>
      <c r="Q57" s="274"/>
      <c r="R57" s="274"/>
      <c r="S57" s="274"/>
    </row>
    <row r="58" spans="1:19" ht="17.25" customHeight="1" thickBot="1">
      <c r="A58" s="127" t="s">
        <v>222</v>
      </c>
      <c r="B58" s="128">
        <v>88.6</v>
      </c>
      <c r="C58" s="78">
        <v>5.85424134E-2</v>
      </c>
      <c r="D58" s="20">
        <v>97.8</v>
      </c>
      <c r="E58" s="21">
        <f t="shared" si="22"/>
        <v>0.10383747178329575</v>
      </c>
      <c r="F58" s="22">
        <f>IF(ISNUMBER(D58), $B64 * E58, "")</f>
        <v>10383.747178329575</v>
      </c>
      <c r="G58" s="30">
        <v>94.6</v>
      </c>
      <c r="H58" s="21">
        <f t="shared" si="23"/>
        <v>6.772009029345373E-2</v>
      </c>
      <c r="I58" s="105">
        <f>IF(ISNUMBER(G58), $B64 * H58, "")</f>
        <v>6772.0090293453732</v>
      </c>
      <c r="J58" s="20">
        <v>95.6</v>
      </c>
      <c r="K58" s="21">
        <f t="shared" si="24"/>
        <v>7.900677200902935E-2</v>
      </c>
      <c r="L58" s="22">
        <f>IF(ISNUMBER(J58), $B64 * K58, "")</f>
        <v>7900.6772009029346</v>
      </c>
      <c r="M58" s="30">
        <v>95.3</v>
      </c>
      <c r="N58" s="21">
        <f t="shared" si="25"/>
        <v>7.56207674943567E-2</v>
      </c>
      <c r="O58" s="22">
        <f>IF(ISNUMBER(M58), $B64 * N58, "")</f>
        <v>7562.0767494356696</v>
      </c>
      <c r="Q58" s="274"/>
      <c r="R58" s="274"/>
      <c r="S58" s="274"/>
    </row>
    <row r="59" spans="1:19" ht="17.25" customHeight="1" thickBot="1">
      <c r="A59" s="125" t="s">
        <v>235</v>
      </c>
      <c r="B59" s="129">
        <v>44.7</v>
      </c>
      <c r="C59" s="80">
        <v>5.6737588700000001E-2</v>
      </c>
      <c r="D59" s="106">
        <v>45.9</v>
      </c>
      <c r="E59" s="107">
        <f>IF(ISNUMBER(D59), (D59 - $B59) / $B59, "")</f>
        <v>2.684563758389252E-2</v>
      </c>
      <c r="F59" s="108">
        <f>IF(ISNUMBER(D59), $B64 * E59, "")</f>
        <v>2684.5637583892521</v>
      </c>
      <c r="G59" s="109">
        <v>44.8</v>
      </c>
      <c r="H59" s="107">
        <f>IF(ISNUMBER(G59), (G59 - $B59) / $B59, "")</f>
        <v>2.2371364653242577E-3</v>
      </c>
      <c r="I59" s="110">
        <f>IF(ISNUMBER(G59), $B64 * H59, "")</f>
        <v>223.71364653242577</v>
      </c>
      <c r="J59" s="106">
        <v>45.1</v>
      </c>
      <c r="K59" s="107">
        <f>IF(ISNUMBER(J59), (J59 - $B59) / $B59, "")</f>
        <v>8.948545861297506E-3</v>
      </c>
      <c r="L59" s="108">
        <f>IF(ISNUMBER(J59), $B64 * K59, "")</f>
        <v>894.8545861297506</v>
      </c>
      <c r="M59" s="109">
        <v>45.4</v>
      </c>
      <c r="N59" s="107">
        <f>IF(ISNUMBER(M59), (M59 - $B59) / $B59, "")</f>
        <v>1.5659955257270597E-2</v>
      </c>
      <c r="O59" s="108">
        <f>IF(ISNUMBER(M59), $B64 * N59, "")</f>
        <v>1565.9955257270597</v>
      </c>
      <c r="Q59" s="264"/>
      <c r="R59" s="264"/>
      <c r="S59" s="264"/>
    </row>
    <row r="60" spans="1:19" ht="17.25" customHeight="1" thickBot="1">
      <c r="A60" s="125" t="s">
        <v>150</v>
      </c>
      <c r="B60" s="126">
        <v>8.1199999999999992</v>
      </c>
      <c r="C60" s="77">
        <v>5.45454545E-2</v>
      </c>
      <c r="D60" s="15">
        <v>8.0299999999999994</v>
      </c>
      <c r="E60" s="32">
        <f t="shared" ref="E60:E63" si="26">IF(ISNUMBER(D60), (D60 - $B60) / $B60, "")</f>
        <v>-1.1083743842364515E-2</v>
      </c>
      <c r="F60" s="18">
        <f>IF(ISNUMBER(D60), $B64 * E60, "")</f>
        <v>-1108.3743842364515</v>
      </c>
      <c r="G60" s="31">
        <v>7.95</v>
      </c>
      <c r="H60" s="32">
        <f t="shared" ref="H60:H63" si="27">IF(ISNUMBER(G60), (G60 - $B60) / $B60, "")</f>
        <v>-2.0935960591132889E-2</v>
      </c>
      <c r="I60" s="101">
        <f>IF(ISNUMBER(G60), $B64 * H60, "")</f>
        <v>-2093.5960591132889</v>
      </c>
      <c r="J60" s="15">
        <v>7.98</v>
      </c>
      <c r="K60" s="32">
        <f t="shared" ref="K60:K63" si="28">IF(ISNUMBER(J60), (J60 - $B60) / $B60, "")</f>
        <v>-1.7241379310344682E-2</v>
      </c>
      <c r="L60" s="18">
        <f>IF(ISNUMBER(J60), $B64 * K60, "")</f>
        <v>-1724.1379310344682</v>
      </c>
      <c r="M60" s="31">
        <v>8.0299999999999994</v>
      </c>
      <c r="N60" s="32">
        <f t="shared" ref="N60:N63" si="29">IF(ISNUMBER(M60), (M60 - $B60) / $B60, "")</f>
        <v>-1.1083743842364515E-2</v>
      </c>
      <c r="O60" s="18">
        <f>IF(ISNUMBER(M60), $B64 * N60, "")</f>
        <v>-1108.3743842364515</v>
      </c>
      <c r="Q60" s="264"/>
      <c r="R60" s="264"/>
      <c r="S60" s="264"/>
    </row>
    <row r="61" spans="1:19" ht="17.25" customHeight="1" thickBot="1">
      <c r="A61" s="125" t="s">
        <v>241</v>
      </c>
      <c r="B61" s="126">
        <v>44.5</v>
      </c>
      <c r="C61" s="77">
        <v>5.4502369699999997E-2</v>
      </c>
      <c r="D61" s="15">
        <v>45</v>
      </c>
      <c r="E61" s="32">
        <f t="shared" si="26"/>
        <v>1.1235955056179775E-2</v>
      </c>
      <c r="F61" s="18">
        <f>IF(ISNUMBER(D61), $B64 * E61, "")</f>
        <v>1123.5955056179776</v>
      </c>
      <c r="G61" s="31">
        <v>44.7</v>
      </c>
      <c r="H61" s="32">
        <f t="shared" si="27"/>
        <v>4.4943820224719738E-3</v>
      </c>
      <c r="I61" s="101">
        <f>IF(ISNUMBER(G61), $B64 * H61, "")</f>
        <v>449.43820224719741</v>
      </c>
      <c r="J61" s="15">
        <v>44.9</v>
      </c>
      <c r="K61" s="32">
        <f t="shared" si="28"/>
        <v>8.9887640449437881E-3</v>
      </c>
      <c r="L61" s="18">
        <f>IF(ISNUMBER(J61), $B64 * K61, "")</f>
        <v>898.87640449437879</v>
      </c>
      <c r="M61" s="31">
        <v>45.5</v>
      </c>
      <c r="N61" s="32">
        <f t="shared" si="29"/>
        <v>2.247191011235955E-2</v>
      </c>
      <c r="O61" s="18">
        <f>IF(ISNUMBER(M61), $B64 * N61, "")</f>
        <v>2247.1910112359551</v>
      </c>
      <c r="Q61" s="264"/>
      <c r="R61" s="264"/>
      <c r="S61" s="264"/>
    </row>
    <row r="62" spans="1:19" ht="17.25" customHeight="1">
      <c r="A62" s="125" t="s">
        <v>190</v>
      </c>
      <c r="B62" s="126">
        <v>11.7</v>
      </c>
      <c r="C62" s="77">
        <v>5.4054054099999999E-2</v>
      </c>
      <c r="D62" s="15">
        <v>11.9</v>
      </c>
      <c r="E62" s="32">
        <f t="shared" si="26"/>
        <v>1.7094017094017186E-2</v>
      </c>
      <c r="F62" s="18">
        <f>IF(ISNUMBER(D62), $B64 * E62, "")</f>
        <v>1709.4017094017186</v>
      </c>
      <c r="G62" s="31">
        <v>11.8</v>
      </c>
      <c r="H62" s="32">
        <f t="shared" si="27"/>
        <v>8.5470085470086693E-3</v>
      </c>
      <c r="I62" s="101">
        <f>IF(ISNUMBER(G62), $B64 * H62, "")</f>
        <v>854.7008547008669</v>
      </c>
      <c r="J62" s="15">
        <v>11.8</v>
      </c>
      <c r="K62" s="32">
        <f t="shared" si="28"/>
        <v>8.5470085470086693E-3</v>
      </c>
      <c r="L62" s="18">
        <f>IF(ISNUMBER(J62), $B64 * K62, "")</f>
        <v>854.7008547008669</v>
      </c>
      <c r="M62" s="31">
        <v>11.9</v>
      </c>
      <c r="N62" s="32">
        <f t="shared" si="29"/>
        <v>1.7094017094017186E-2</v>
      </c>
      <c r="O62" s="18">
        <f>IF(ISNUMBER(M62), $B64 * N62, "")</f>
        <v>1709.4017094017186</v>
      </c>
      <c r="Q62" s="253"/>
      <c r="R62" s="254"/>
      <c r="S62" s="255"/>
    </row>
    <row r="63" spans="1:19" ht="17.25" customHeight="1" thickBot="1">
      <c r="A63" s="130" t="s">
        <v>178</v>
      </c>
      <c r="B63" s="131">
        <v>11.8</v>
      </c>
      <c r="C63" s="79">
        <v>5.3571428599999998E-2</v>
      </c>
      <c r="D63" s="24">
        <v>11.8</v>
      </c>
      <c r="E63" s="25">
        <f t="shared" si="26"/>
        <v>0</v>
      </c>
      <c r="F63" s="104">
        <f>IF(ISNUMBER(D63), $B64 * E63, "")</f>
        <v>0</v>
      </c>
      <c r="G63" s="102">
        <v>11.8</v>
      </c>
      <c r="H63" s="25">
        <f t="shared" si="27"/>
        <v>0</v>
      </c>
      <c r="I63" s="103">
        <f>IF(ISNUMBER(G63), $B64 * H63, "")</f>
        <v>0</v>
      </c>
      <c r="J63" s="24">
        <v>11.7</v>
      </c>
      <c r="K63" s="25">
        <f t="shared" si="28"/>
        <v>-8.4745762711865603E-3</v>
      </c>
      <c r="L63" s="104">
        <f>IF(ISNUMBER(J63), $B64 * K63, "")</f>
        <v>-847.45762711865598</v>
      </c>
      <c r="M63" s="102">
        <v>11.9</v>
      </c>
      <c r="N63" s="25">
        <f t="shared" si="29"/>
        <v>8.4745762711864094E-3</v>
      </c>
      <c r="O63" s="104">
        <f>IF(ISNUMBER(M63), $B64 * N63, "")</f>
        <v>847.45762711864097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2.4198844342100692E-2</v>
      </c>
      <c r="F64" s="28">
        <f>SUM(F44:F63)</f>
        <v>48397.688684201392</v>
      </c>
      <c r="G64" s="26" t="s">
        <v>272</v>
      </c>
      <c r="H64" s="27">
        <f>IF(COUNT(H44:H63), SUM(H44:H63) / COUNT(H44:H63), 0)</f>
        <v>1.997964963656387E-2</v>
      </c>
      <c r="I64" s="28">
        <f>SUM(I44:I63)</f>
        <v>39959.299273127741</v>
      </c>
      <c r="J64" s="26" t="s">
        <v>272</v>
      </c>
      <c r="K64" s="27">
        <f>IF(COUNT(K44:K63), SUM(K44:K63) / COUNT(K44:K63), 0)</f>
        <v>2.4748879356295498E-2</v>
      </c>
      <c r="L64" s="28">
        <f>SUM(L44:L63)</f>
        <v>49497.758712591014</v>
      </c>
      <c r="M64" s="26" t="s">
        <v>272</v>
      </c>
      <c r="N64" s="27">
        <f>IF(COUNT(N44:N63), SUM(N44:N63) / COUNT(N44:N63), 0)</f>
        <v>3.2262793753594927E-2</v>
      </c>
      <c r="O64" s="28">
        <f>SUM(O44:O63)</f>
        <v>64525.587507189863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41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2021-07-22(목) 오전 00:00</v>
      </c>
      <c r="C69" s="316"/>
      <c r="D69" s="288" t="str">
        <f>TEXT($G$1, "[$-ko-KR]yyyy-mm-dd(ddd) ") &amp; "오후 14:00"</f>
        <v>2021-07-22(목) 오후 14:00</v>
      </c>
      <c r="E69" s="289"/>
      <c r="F69" s="290"/>
      <c r="G69" s="288" t="str">
        <f>TEXT($G$1, "[$-ko-KR]yyyy-mm-dd(ddd) ") &amp; "오후 19:00"</f>
        <v>2021-07-22(목) 오후 19:00</v>
      </c>
      <c r="H69" s="289"/>
      <c r="I69" s="290"/>
      <c r="J69" s="288" t="str">
        <f>TEXT($G$1, "[$-ko-KR]yyyy-mm-dd(ddd) ") &amp; "오후 21:00"</f>
        <v>2021-07-22(목) 오후 21:00</v>
      </c>
      <c r="K69" s="289"/>
      <c r="L69" s="290"/>
      <c r="M69" s="288" t="str">
        <f>TEXT($G$1+1, "[$-ko-KR]yyyy-mm-dd(ddd) ") &amp; "오전 00:00"</f>
        <v>2021-07-23(금)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2" t="s">
        <v>58</v>
      </c>
      <c r="H70" s="243" t="s">
        <v>269</v>
      </c>
      <c r="I70" s="24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138</v>
      </c>
      <c r="B71" s="124">
        <v>327</v>
      </c>
      <c r="C71" s="76">
        <v>0.1934306569</v>
      </c>
      <c r="D71" s="13">
        <v>323</v>
      </c>
      <c r="E71" s="14">
        <f>IF(ISNUMBER(D71), (D71 - $B71) / $B71, "")</f>
        <v>-1.2232415902140673E-2</v>
      </c>
      <c r="F71" s="16">
        <f>IF(ISNUMBER(D71), $B91 * E71, "")</f>
        <v>-1223.2415902140674</v>
      </c>
      <c r="G71" s="29">
        <v>315</v>
      </c>
      <c r="H71" s="14">
        <f>IF(ISNUMBER(G71), (G71 - $B71) / $B71, "")</f>
        <v>-3.669724770642202E-2</v>
      </c>
      <c r="I71" s="100">
        <f>IF(ISNUMBER(G71), $B91 * H71, "")</f>
        <v>-3669.7247706422022</v>
      </c>
      <c r="J71" s="13">
        <v>317</v>
      </c>
      <c r="K71" s="14">
        <f>IF(ISNUMBER(J71), (J71 - $B71) / $B71, "")</f>
        <v>-3.0581039755351681E-2</v>
      </c>
      <c r="L71" s="16">
        <f>IF(ISNUMBER(J71), $B91 * K71, "")</f>
        <v>-3058.103975535168</v>
      </c>
      <c r="M71" s="29">
        <v>323</v>
      </c>
      <c r="N71" s="14">
        <f>IF(ISNUMBER(M71), (M71 - $B71) / $B71, "")</f>
        <v>-1.2232415902140673E-2</v>
      </c>
      <c r="O71" s="16">
        <f>IF(ISNUMBER(M71), $B91 * N71, "")</f>
        <v>-1223.2415902140674</v>
      </c>
      <c r="Q71" s="274"/>
      <c r="R71" s="274"/>
      <c r="S71" s="274"/>
    </row>
    <row r="72" spans="1:19" ht="17.25" thickBot="1">
      <c r="A72" s="125" t="s">
        <v>114</v>
      </c>
      <c r="B72" s="126">
        <v>523</v>
      </c>
      <c r="C72" s="77">
        <v>0.1444201313</v>
      </c>
      <c r="D72" s="15">
        <v>593</v>
      </c>
      <c r="E72" s="32">
        <f t="shared" ref="E72:E75" si="30">IF(ISNUMBER(D72), (D72 - $B72) / $B72, "")</f>
        <v>0.13384321223709369</v>
      </c>
      <c r="F72" s="18">
        <f>IF(ISNUMBER(D72), $B91 * E72, "")</f>
        <v>13384.32122370937</v>
      </c>
      <c r="G72" s="31">
        <v>562</v>
      </c>
      <c r="H72" s="32">
        <f t="shared" ref="H72:H75" si="31">IF(ISNUMBER(G72), (G72 - $B72) / $B72, "")</f>
        <v>7.4569789674952203E-2</v>
      </c>
      <c r="I72" s="101">
        <f>IF(ISNUMBER(G72), $B91 * H72, "")</f>
        <v>7456.9789674952199</v>
      </c>
      <c r="J72" s="15">
        <v>569</v>
      </c>
      <c r="K72" s="32">
        <f t="shared" ref="K72:K75" si="32">IF(ISNUMBER(J72), (J72 - $B72) / $B72, "")</f>
        <v>8.7954110898661564E-2</v>
      </c>
      <c r="L72" s="18">
        <f>IF(ISNUMBER(J72), $B91 * K72, "")</f>
        <v>8795.4110898661565</v>
      </c>
      <c r="M72" s="31">
        <v>568</v>
      </c>
      <c r="N72" s="32">
        <f t="shared" ref="N72:N75" si="33">IF(ISNUMBER(M72), (M72 - $B72) / $B72, "")</f>
        <v>8.6042065009560229E-2</v>
      </c>
      <c r="O72" s="18">
        <f>IF(ISNUMBER(M72), $B91 * N72, "")</f>
        <v>8604.2065009560229</v>
      </c>
      <c r="Q72" s="274"/>
      <c r="R72" s="274"/>
      <c r="S72" s="274"/>
    </row>
    <row r="73" spans="1:19" ht="17.25" thickBot="1">
      <c r="A73" s="125" t="s">
        <v>267</v>
      </c>
      <c r="B73" s="126">
        <v>228</v>
      </c>
      <c r="C73" s="77">
        <v>0.1231527094</v>
      </c>
      <c r="D73" s="15">
        <v>227</v>
      </c>
      <c r="E73" s="32">
        <f t="shared" si="30"/>
        <v>-4.3859649122807015E-3</v>
      </c>
      <c r="F73" s="18">
        <f>IF(ISNUMBER(D73), $B91 * E73, "")</f>
        <v>-438.59649122807014</v>
      </c>
      <c r="G73" s="31">
        <v>224</v>
      </c>
      <c r="H73" s="32">
        <f t="shared" si="31"/>
        <v>-1.7543859649122806E-2</v>
      </c>
      <c r="I73" s="101">
        <f>IF(ISNUMBER(G73), $B91 * H73, "")</f>
        <v>-1754.3859649122805</v>
      </c>
      <c r="J73" s="15">
        <v>224</v>
      </c>
      <c r="K73" s="32">
        <f t="shared" si="32"/>
        <v>-1.7543859649122806E-2</v>
      </c>
      <c r="L73" s="18">
        <f>IF(ISNUMBER(J73), $B91 * K73, "")</f>
        <v>-1754.3859649122805</v>
      </c>
      <c r="M73" s="31">
        <v>226</v>
      </c>
      <c r="N73" s="32">
        <f t="shared" si="33"/>
        <v>-8.771929824561403E-3</v>
      </c>
      <c r="O73" s="18">
        <f>IF(ISNUMBER(M73), $B91 * N73, "")</f>
        <v>-877.19298245614027</v>
      </c>
      <c r="Q73" s="264"/>
      <c r="R73" s="264"/>
      <c r="S73" s="264"/>
    </row>
    <row r="74" spans="1:19" ht="17.25" thickBot="1">
      <c r="A74" s="125" t="s">
        <v>61</v>
      </c>
      <c r="B74" s="126">
        <v>681</v>
      </c>
      <c r="C74" s="77">
        <v>0.1091205212</v>
      </c>
      <c r="D74" s="15">
        <v>699</v>
      </c>
      <c r="E74" s="32">
        <f t="shared" si="30"/>
        <v>2.643171806167401E-2</v>
      </c>
      <c r="F74" s="18">
        <f>IF(ISNUMBER(D74), $B91 * E74, "")</f>
        <v>2643.171806167401</v>
      </c>
      <c r="G74" s="31">
        <v>679</v>
      </c>
      <c r="H74" s="32">
        <f t="shared" si="31"/>
        <v>-2.936857562408223E-3</v>
      </c>
      <c r="I74" s="101">
        <f>IF(ISNUMBER(G74), $B91 * H74, "")</f>
        <v>-293.68575624082229</v>
      </c>
      <c r="J74" s="15">
        <v>686</v>
      </c>
      <c r="K74" s="32">
        <f t="shared" si="32"/>
        <v>7.3421439060205578E-3</v>
      </c>
      <c r="L74" s="18">
        <f>IF(ISNUMBER(J74), $B91 * K74, "")</f>
        <v>734.2143906020558</v>
      </c>
      <c r="M74" s="31">
        <v>690</v>
      </c>
      <c r="N74" s="32">
        <f t="shared" si="33"/>
        <v>1.3215859030837005E-2</v>
      </c>
      <c r="O74" s="18">
        <f>IF(ISNUMBER(M74), $B91 * N74, "")</f>
        <v>1321.5859030837005</v>
      </c>
      <c r="Q74" s="264"/>
      <c r="R74" s="264"/>
      <c r="S74" s="264"/>
    </row>
    <row r="75" spans="1:19" ht="17.25" thickBot="1">
      <c r="A75" s="127" t="s">
        <v>194</v>
      </c>
      <c r="B75" s="128">
        <v>117</v>
      </c>
      <c r="C75" s="78">
        <v>0.10377358489999999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115</v>
      </c>
      <c r="H75" s="21">
        <f t="shared" si="31"/>
        <v>-1.7094017094017096E-2</v>
      </c>
      <c r="I75" s="105">
        <f>IF(ISNUMBER(G75), $B91 * H75, "")</f>
        <v>-1709.4017094017095</v>
      </c>
      <c r="J75" s="20">
        <v>115</v>
      </c>
      <c r="K75" s="21">
        <f t="shared" si="32"/>
        <v>-1.7094017094017096E-2</v>
      </c>
      <c r="L75" s="22">
        <f>IF(ISNUMBER(J75), $B91 * K75, "")</f>
        <v>-1709.4017094017095</v>
      </c>
      <c r="M75" s="30">
        <v>116</v>
      </c>
      <c r="N75" s="21">
        <f t="shared" si="33"/>
        <v>-8.5470085470085479E-3</v>
      </c>
      <c r="O75" s="22">
        <f>IF(ISNUMBER(M75), $B91 * N75, "")</f>
        <v>-854.70085470085473</v>
      </c>
      <c r="Q75" s="264"/>
      <c r="R75" s="264"/>
      <c r="S75" s="264"/>
    </row>
    <row r="76" spans="1:19" ht="17.25" thickBot="1">
      <c r="A76" s="125" t="s">
        <v>220</v>
      </c>
      <c r="B76" s="129">
        <v>151</v>
      </c>
      <c r="C76" s="80">
        <v>9.4202898600000001E-2</v>
      </c>
      <c r="D76" s="106">
        <v>162</v>
      </c>
      <c r="E76" s="107">
        <f>IF(ISNUMBER(D76), (D76 - $B76) / $B76, "")</f>
        <v>7.2847682119205295E-2</v>
      </c>
      <c r="F76" s="108">
        <f>IF(ISNUMBER(D76), $B91 * E76, "")</f>
        <v>7284.7682119205292</v>
      </c>
      <c r="G76" s="109">
        <v>157</v>
      </c>
      <c r="H76" s="107">
        <f>IF(ISNUMBER(G76), (G76 - $B76) / $B76, "")</f>
        <v>3.9735099337748346E-2</v>
      </c>
      <c r="I76" s="110">
        <f>IF(ISNUMBER(G76), $B91 * H76, "")</f>
        <v>3973.5099337748347</v>
      </c>
      <c r="J76" s="106">
        <v>161</v>
      </c>
      <c r="K76" s="107">
        <f>IF(ISNUMBER(J76), (J76 - $B76) / $B76, "")</f>
        <v>6.6225165562913912E-2</v>
      </c>
      <c r="L76" s="108">
        <f>IF(ISNUMBER(J76), $B91 * K76, "")</f>
        <v>6622.5165562913917</v>
      </c>
      <c r="M76" s="109">
        <v>160</v>
      </c>
      <c r="N76" s="107">
        <f>IF(ISNUMBER(M76), (M76 - $B76) / $B76, "")</f>
        <v>5.9602649006622516E-2</v>
      </c>
      <c r="O76" s="108">
        <f>IF(ISNUMBER(M76), $B91 * N76, "")</f>
        <v>5960.2649006622514</v>
      </c>
      <c r="Q76" s="264"/>
      <c r="R76" s="264"/>
      <c r="S76" s="264"/>
    </row>
    <row r="77" spans="1:19" ht="17.25" thickBot="1">
      <c r="A77" s="125" t="s">
        <v>104</v>
      </c>
      <c r="B77" s="126">
        <v>710</v>
      </c>
      <c r="C77" s="77">
        <v>9.2307692299999994E-2</v>
      </c>
      <c r="D77" s="15">
        <v>732</v>
      </c>
      <c r="E77" s="32">
        <f t="shared" ref="E77:E80" si="34">IF(ISNUMBER(D77), (D77 - $B77) / $B77, "")</f>
        <v>3.0985915492957747E-2</v>
      </c>
      <c r="F77" s="18">
        <f>IF(ISNUMBER(D77), $B91 * E77, "")</f>
        <v>3098.5915492957747</v>
      </c>
      <c r="G77" s="31">
        <v>730</v>
      </c>
      <c r="H77" s="32">
        <f t="shared" ref="H77:H80" si="35">IF(ISNUMBER(G77), (G77 - $B77) / $B77, "")</f>
        <v>2.8169014084507043E-2</v>
      </c>
      <c r="I77" s="101">
        <f>IF(ISNUMBER(G77), $B91 * H77, "")</f>
        <v>2816.9014084507044</v>
      </c>
      <c r="J77" s="15">
        <v>734</v>
      </c>
      <c r="K77" s="32">
        <f t="shared" ref="K77:K80" si="36">IF(ISNUMBER(J77), (J77 - $B77) / $B77, "")</f>
        <v>3.3802816901408447E-2</v>
      </c>
      <c r="L77" s="18">
        <f>IF(ISNUMBER(J77), $B91 * K77, "")</f>
        <v>3380.2816901408446</v>
      </c>
      <c r="M77" s="31">
        <v>740</v>
      </c>
      <c r="N77" s="32">
        <f t="shared" ref="N77:N80" si="37">IF(ISNUMBER(M77), (M77 - $B77) / $B77, "")</f>
        <v>4.2253521126760563E-2</v>
      </c>
      <c r="O77" s="18">
        <f>IF(ISNUMBER(M77), $B91 * N77, "")</f>
        <v>4225.3521126760561</v>
      </c>
      <c r="Q77" s="264"/>
      <c r="R77" s="264"/>
      <c r="S77" s="264"/>
    </row>
    <row r="78" spans="1:19" ht="17.25" thickBot="1">
      <c r="A78" s="125" t="s">
        <v>86</v>
      </c>
      <c r="B78" s="126">
        <v>268</v>
      </c>
      <c r="C78" s="77">
        <v>8.9430894299999994E-2</v>
      </c>
      <c r="D78" s="15">
        <v>268</v>
      </c>
      <c r="E78" s="32">
        <f t="shared" si="34"/>
        <v>0</v>
      </c>
      <c r="F78" s="18">
        <f>IF(ISNUMBER(D78), $B91 * E78, "")</f>
        <v>0</v>
      </c>
      <c r="G78" s="31">
        <v>267</v>
      </c>
      <c r="H78" s="32">
        <f t="shared" si="35"/>
        <v>-3.7313432835820895E-3</v>
      </c>
      <c r="I78" s="101">
        <f>IF(ISNUMBER(G78), $B91 * H78, "")</f>
        <v>-373.13432835820896</v>
      </c>
      <c r="J78" s="15">
        <v>268</v>
      </c>
      <c r="K78" s="32">
        <f t="shared" si="36"/>
        <v>0</v>
      </c>
      <c r="L78" s="18">
        <f>IF(ISNUMBER(J78), $B91 * K78, "")</f>
        <v>0</v>
      </c>
      <c r="M78" s="31">
        <v>272</v>
      </c>
      <c r="N78" s="32">
        <f t="shared" si="37"/>
        <v>1.4925373134328358E-2</v>
      </c>
      <c r="O78" s="18">
        <f>IF(ISNUMBER(M78), $B91 * N78, "")</f>
        <v>1492.5373134328358</v>
      </c>
      <c r="Q78" s="264"/>
      <c r="R78" s="264"/>
      <c r="S78" s="264"/>
    </row>
    <row r="79" spans="1:19" ht="17.25" thickBot="1">
      <c r="A79" s="125" t="s">
        <v>231</v>
      </c>
      <c r="B79" s="126">
        <v>134</v>
      </c>
      <c r="C79" s="77">
        <v>8.0645161300000004E-2</v>
      </c>
      <c r="D79" s="15">
        <v>139</v>
      </c>
      <c r="E79" s="32">
        <f t="shared" si="34"/>
        <v>3.7313432835820892E-2</v>
      </c>
      <c r="F79" s="18">
        <f>IF(ISNUMBER(D79), $B91 * E79, "")</f>
        <v>3731.343283582089</v>
      </c>
      <c r="G79" s="31">
        <v>140</v>
      </c>
      <c r="H79" s="32">
        <f t="shared" si="35"/>
        <v>4.4776119402985072E-2</v>
      </c>
      <c r="I79" s="101">
        <f>IF(ISNUMBER(G79), $B91 * H79, "")</f>
        <v>4477.6119402985069</v>
      </c>
      <c r="J79" s="15">
        <v>139</v>
      </c>
      <c r="K79" s="32">
        <f t="shared" si="36"/>
        <v>3.7313432835820892E-2</v>
      </c>
      <c r="L79" s="18">
        <f>IF(ISNUMBER(J79), $B91 * K79, "")</f>
        <v>3731.343283582089</v>
      </c>
      <c r="M79" s="31">
        <v>142</v>
      </c>
      <c r="N79" s="32">
        <f t="shared" si="37"/>
        <v>5.9701492537313432E-2</v>
      </c>
      <c r="O79" s="18">
        <f>IF(ISNUMBER(M79), $B91 * N79, "")</f>
        <v>5970.1492537313434</v>
      </c>
      <c r="Q79" s="33"/>
      <c r="R79" s="33"/>
    </row>
    <row r="80" spans="1:19" ht="17.25" thickBot="1">
      <c r="A80" s="130" t="s">
        <v>166</v>
      </c>
      <c r="B80" s="131">
        <v>110</v>
      </c>
      <c r="C80" s="79">
        <v>7.8431372499999999E-2</v>
      </c>
      <c r="D80" s="24">
        <v>111</v>
      </c>
      <c r="E80" s="25">
        <f t="shared" si="34"/>
        <v>9.0909090909090905E-3</v>
      </c>
      <c r="F80" s="104">
        <f>IF(ISNUMBER(D80), $B91 * E80, "")</f>
        <v>909.09090909090901</v>
      </c>
      <c r="G80" s="102">
        <v>110</v>
      </c>
      <c r="H80" s="25">
        <f t="shared" si="35"/>
        <v>0</v>
      </c>
      <c r="I80" s="103">
        <f>IF(ISNUMBER(G80), $B91 * H80, "")</f>
        <v>0</v>
      </c>
      <c r="J80" s="24">
        <v>110</v>
      </c>
      <c r="K80" s="25">
        <f t="shared" si="36"/>
        <v>0</v>
      </c>
      <c r="L80" s="104">
        <f>IF(ISNUMBER(J80), $B91 * K80, "")</f>
        <v>0</v>
      </c>
      <c r="M80" s="102">
        <v>111</v>
      </c>
      <c r="N80" s="25">
        <f t="shared" si="37"/>
        <v>9.0909090909090905E-3</v>
      </c>
      <c r="O80" s="104">
        <f>IF(ISNUMBER(M80), $B91 * N80, "")</f>
        <v>909.09090909090901</v>
      </c>
      <c r="Q80" s="265"/>
      <c r="R80" s="266"/>
      <c r="S80" s="267"/>
    </row>
    <row r="81" spans="1:19">
      <c r="A81" s="123" t="s">
        <v>108</v>
      </c>
      <c r="B81" s="124">
        <v>864</v>
      </c>
      <c r="C81" s="76">
        <v>7.1960297800000003E-2</v>
      </c>
      <c r="D81" s="13">
        <v>880</v>
      </c>
      <c r="E81" s="14">
        <f>IF(ISNUMBER(D81), (D81 - $B81) / $B81, "")</f>
        <v>1.8518518518518517E-2</v>
      </c>
      <c r="F81" s="16">
        <f>IF(ISNUMBER(D81), $B91 * E81, "")</f>
        <v>1851.8518518518517</v>
      </c>
      <c r="G81" s="29">
        <v>889</v>
      </c>
      <c r="H81" s="14">
        <f>IF(ISNUMBER(G81), (G81 - $B81) / $B81, "")</f>
        <v>2.8935185185185185E-2</v>
      </c>
      <c r="I81" s="100">
        <f>IF(ISNUMBER(G81), $B91 * H81, "")</f>
        <v>2893.5185185185187</v>
      </c>
      <c r="J81" s="13">
        <v>896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915</v>
      </c>
      <c r="N81" s="14">
        <f>IF(ISNUMBER(M81), (M81 - $B81) / $B81, "")</f>
        <v>5.9027777777777776E-2</v>
      </c>
      <c r="O81" s="16">
        <f>IF(ISNUMBER(M81), $B91 * N81, "")</f>
        <v>5902.7777777777774</v>
      </c>
      <c r="Q81" s="268"/>
      <c r="R81" s="269"/>
      <c r="S81" s="270"/>
    </row>
    <row r="82" spans="1:19" ht="17.25" thickBot="1">
      <c r="A82" s="125" t="s">
        <v>184</v>
      </c>
      <c r="B82" s="126">
        <v>759</v>
      </c>
      <c r="C82" s="77">
        <v>6.4516129000000005E-2</v>
      </c>
      <c r="D82" s="15">
        <v>765</v>
      </c>
      <c r="E82" s="32">
        <f t="shared" ref="E82:E85" si="38">IF(ISNUMBER(D82), (D82 - $B82) / $B82, "")</f>
        <v>7.9051383399209481E-3</v>
      </c>
      <c r="F82" s="18">
        <f>IF(ISNUMBER(D82), $B91 * E82, "")</f>
        <v>790.51383399209476</v>
      </c>
      <c r="G82" s="31">
        <v>762</v>
      </c>
      <c r="H82" s="32">
        <f t="shared" ref="H82:H85" si="39">IF(ISNUMBER(G82), (G82 - $B82) / $B82, "")</f>
        <v>3.952569169960474E-3</v>
      </c>
      <c r="I82" s="101">
        <f>IF(ISNUMBER(G82), $B91 * H82, "")</f>
        <v>395.25691699604738</v>
      </c>
      <c r="J82" s="15">
        <v>763</v>
      </c>
      <c r="K82" s="32">
        <f t="shared" ref="K82:K85" si="40">IF(ISNUMBER(J82), (J82 - $B82) / $B82, "")</f>
        <v>5.270092226613966E-3</v>
      </c>
      <c r="L82" s="18">
        <f>IF(ISNUMBER(J82), $B91 * K82, "")</f>
        <v>527.00922266139662</v>
      </c>
      <c r="M82" s="31">
        <v>770</v>
      </c>
      <c r="N82" s="32">
        <f t="shared" ref="N82:N85" si="41">IF(ISNUMBER(M82), (M82 - $B82) / $B82, "")</f>
        <v>1.4492753623188406E-2</v>
      </c>
      <c r="O82" s="18">
        <f>IF(ISNUMBER(M82), $B91 * N82, "")</f>
        <v>1449.2753623188405</v>
      </c>
      <c r="Q82" s="271"/>
      <c r="R82" s="272"/>
      <c r="S82" s="273"/>
    </row>
    <row r="83" spans="1:19" ht="17.25" thickBot="1">
      <c r="A83" s="125" t="s">
        <v>164</v>
      </c>
      <c r="B83" s="126">
        <v>207</v>
      </c>
      <c r="C83" s="77">
        <v>6.1538461500000002E-2</v>
      </c>
      <c r="D83" s="15">
        <v>213</v>
      </c>
      <c r="E83" s="32">
        <f t="shared" si="38"/>
        <v>2.8985507246376812E-2</v>
      </c>
      <c r="F83" s="18">
        <f>IF(ISNUMBER(D83), $B91 * E83, "")</f>
        <v>2898.550724637681</v>
      </c>
      <c r="G83" s="31">
        <v>211</v>
      </c>
      <c r="H83" s="32">
        <f t="shared" si="39"/>
        <v>1.932367149758454E-2</v>
      </c>
      <c r="I83" s="101">
        <f>IF(ISNUMBER(G83), $B91 * H83, "")</f>
        <v>1932.3671497584539</v>
      </c>
      <c r="J83" s="15">
        <v>211</v>
      </c>
      <c r="K83" s="32">
        <f t="shared" si="40"/>
        <v>1.932367149758454E-2</v>
      </c>
      <c r="L83" s="18">
        <f>IF(ISNUMBER(J83), $B91 * K83, "")</f>
        <v>1932.3671497584539</v>
      </c>
      <c r="M83" s="31">
        <v>213</v>
      </c>
      <c r="N83" s="32">
        <f t="shared" si="41"/>
        <v>2.8985507246376812E-2</v>
      </c>
      <c r="O83" s="18">
        <f>IF(ISNUMBER(M83), $B91 * N83, "")</f>
        <v>2898.550724637681</v>
      </c>
      <c r="Q83" s="264"/>
      <c r="R83" s="264"/>
      <c r="S83" s="264"/>
    </row>
    <row r="84" spans="1:19" ht="17.25" thickBot="1">
      <c r="A84" s="125" t="s">
        <v>174</v>
      </c>
      <c r="B84" s="126">
        <v>192</v>
      </c>
      <c r="C84" s="77">
        <v>6.07734807E-2</v>
      </c>
      <c r="D84" s="15">
        <v>193</v>
      </c>
      <c r="E84" s="32">
        <f t="shared" si="38"/>
        <v>5.208333333333333E-3</v>
      </c>
      <c r="F84" s="18">
        <f>IF(ISNUMBER(D84), $B91 * E84, "")</f>
        <v>520.83333333333326</v>
      </c>
      <c r="G84" s="31">
        <v>193</v>
      </c>
      <c r="H84" s="32">
        <f t="shared" si="39"/>
        <v>5.208333333333333E-3</v>
      </c>
      <c r="I84" s="101">
        <f>IF(ISNUMBER(G84), $B91 * H84, "")</f>
        <v>520.83333333333326</v>
      </c>
      <c r="J84" s="15">
        <v>194</v>
      </c>
      <c r="K84" s="32">
        <f t="shared" si="40"/>
        <v>1.0416666666666666E-2</v>
      </c>
      <c r="L84" s="18">
        <f>IF(ISNUMBER(J84), $B91 * K84, "")</f>
        <v>1041.6666666666665</v>
      </c>
      <c r="M84" s="31">
        <v>196</v>
      </c>
      <c r="N84" s="32">
        <f t="shared" si="41"/>
        <v>2.0833333333333332E-2</v>
      </c>
      <c r="O84" s="18">
        <f>IF(ISNUMBER(M84), $B91 * N84, "")</f>
        <v>2083.333333333333</v>
      </c>
      <c r="Q84" s="274"/>
      <c r="R84" s="274"/>
      <c r="S84" s="274"/>
    </row>
    <row r="85" spans="1:19" ht="17.25" thickBot="1">
      <c r="A85" s="127" t="s">
        <v>124</v>
      </c>
      <c r="B85" s="128">
        <v>228</v>
      </c>
      <c r="C85" s="78">
        <v>6.0465116300000003E-2</v>
      </c>
      <c r="D85" s="20">
        <v>237</v>
      </c>
      <c r="E85" s="21">
        <f t="shared" si="38"/>
        <v>3.9473684210526314E-2</v>
      </c>
      <c r="F85" s="22">
        <f>IF(ISNUMBER(D85), $B91 * E85, "")</f>
        <v>3947.3684210526312</v>
      </c>
      <c r="G85" s="30">
        <v>235</v>
      </c>
      <c r="H85" s="21">
        <f t="shared" si="39"/>
        <v>3.0701754385964911E-2</v>
      </c>
      <c r="I85" s="105">
        <f>IF(ISNUMBER(G85), $B91 * H85, "")</f>
        <v>3070.1754385964909</v>
      </c>
      <c r="J85" s="20">
        <v>239</v>
      </c>
      <c r="K85" s="21">
        <f t="shared" si="40"/>
        <v>4.8245614035087717E-2</v>
      </c>
      <c r="L85" s="22">
        <f>IF(ISNUMBER(J85), $B91 * K85, "")</f>
        <v>4824.5614035087719</v>
      </c>
      <c r="M85" s="30">
        <v>241</v>
      </c>
      <c r="N85" s="21">
        <f t="shared" si="41"/>
        <v>5.701754385964912E-2</v>
      </c>
      <c r="O85" s="22">
        <f>IF(ISNUMBER(M85), $B91 * N85, "")</f>
        <v>5701.7543859649122</v>
      </c>
      <c r="Q85" s="274"/>
      <c r="R85" s="274"/>
      <c r="S85" s="274"/>
    </row>
    <row r="86" spans="1:19" ht="17.25" thickBot="1">
      <c r="A86" s="125" t="s">
        <v>253</v>
      </c>
      <c r="B86" s="129">
        <v>650</v>
      </c>
      <c r="C86" s="80">
        <v>6.0358890700000001E-2</v>
      </c>
      <c r="D86" s="106">
        <v>663</v>
      </c>
      <c r="E86" s="107">
        <f>IF(ISNUMBER(D86), (D86 - $B86) / $B86, "")</f>
        <v>0.02</v>
      </c>
      <c r="F86" s="108">
        <f>IF(ISNUMBER(D86), $B91 * E86, "")</f>
        <v>2000</v>
      </c>
      <c r="G86" s="109">
        <v>653</v>
      </c>
      <c r="H86" s="107">
        <f>IF(ISNUMBER(G86), (G86 - $B86) / $B86, "")</f>
        <v>4.6153846153846158E-3</v>
      </c>
      <c r="I86" s="110">
        <f>IF(ISNUMBER(G86), $B91 * H86, "")</f>
        <v>461.5384615384616</v>
      </c>
      <c r="J86" s="106">
        <v>658</v>
      </c>
      <c r="K86" s="107">
        <f>IF(ISNUMBER(J86), (J86 - $B86) / $B86, "")</f>
        <v>1.2307692307692308E-2</v>
      </c>
      <c r="L86" s="108">
        <f>IF(ISNUMBER(J86), $B91 * K86, "")</f>
        <v>1230.7692307692307</v>
      </c>
      <c r="M86" s="109">
        <v>663</v>
      </c>
      <c r="N86" s="107">
        <f>IF(ISNUMBER(M86), (M86 - $B86) / $B86, "")</f>
        <v>0.02</v>
      </c>
      <c r="O86" s="108">
        <f>IF(ISNUMBER(M86), $B91 * N86, "")</f>
        <v>2000</v>
      </c>
      <c r="Q86" s="264"/>
      <c r="R86" s="264"/>
      <c r="S86" s="264"/>
    </row>
    <row r="87" spans="1:19" ht="17.25" thickBot="1">
      <c r="A87" s="125" t="s">
        <v>54</v>
      </c>
      <c r="B87" s="126">
        <v>198</v>
      </c>
      <c r="C87" s="77">
        <v>5.8823529399999998E-2</v>
      </c>
      <c r="D87" s="15">
        <v>199</v>
      </c>
      <c r="E87" s="32">
        <f t="shared" ref="E87:E90" si="42">IF(ISNUMBER(D87), (D87 - $B87) / $B87, "")</f>
        <v>5.0505050505050509E-3</v>
      </c>
      <c r="F87" s="18">
        <f>IF(ISNUMBER(D87), $B91 * E87, "")</f>
        <v>505.05050505050508</v>
      </c>
      <c r="G87" s="31">
        <v>197</v>
      </c>
      <c r="H87" s="32">
        <f t="shared" ref="H87:H90" si="43">IF(ISNUMBER(G87), (G87 - $B87) / $B87, "")</f>
        <v>-5.0505050505050509E-3</v>
      </c>
      <c r="I87" s="101">
        <f>IF(ISNUMBER(G87), $B91 * H87, "")</f>
        <v>-505.05050505050508</v>
      </c>
      <c r="J87" s="15">
        <v>197</v>
      </c>
      <c r="K87" s="32">
        <f t="shared" ref="K87:K90" si="44">IF(ISNUMBER(J87), (J87 - $B87) / $B87, "")</f>
        <v>-5.0505050505050509E-3</v>
      </c>
      <c r="L87" s="18">
        <f>IF(ISNUMBER(J87), $B91 * K87, "")</f>
        <v>-505.05050505050508</v>
      </c>
      <c r="M87" s="31">
        <v>197</v>
      </c>
      <c r="N87" s="32">
        <f t="shared" ref="N87:N90" si="45">IF(ISNUMBER(M87), (M87 - $B87) / $B87, "")</f>
        <v>-5.0505050505050509E-3</v>
      </c>
      <c r="O87" s="18">
        <f>IF(ISNUMBER(M87), $B91 * N87, "")</f>
        <v>-505.05050505050508</v>
      </c>
      <c r="Q87" s="264"/>
      <c r="R87" s="264"/>
      <c r="S87" s="264"/>
    </row>
    <row r="88" spans="1:19" ht="17.25" thickBot="1">
      <c r="A88" s="125" t="s">
        <v>233</v>
      </c>
      <c r="B88" s="126">
        <v>331</v>
      </c>
      <c r="C88" s="77">
        <v>5.7507987199999999E-2</v>
      </c>
      <c r="D88" s="15">
        <v>340</v>
      </c>
      <c r="E88" s="32">
        <f t="shared" si="42"/>
        <v>2.7190332326283987E-2</v>
      </c>
      <c r="F88" s="18">
        <f>IF(ISNUMBER(D88), $B91 * E88, "")</f>
        <v>2719.0332326283988</v>
      </c>
      <c r="G88" s="31">
        <v>338</v>
      </c>
      <c r="H88" s="32">
        <f t="shared" si="43"/>
        <v>2.1148036253776436E-2</v>
      </c>
      <c r="I88" s="101">
        <f>IF(ISNUMBER(G88), $B91 * H88, "")</f>
        <v>2114.8036253776436</v>
      </c>
      <c r="J88" s="15">
        <v>338</v>
      </c>
      <c r="K88" s="32">
        <f t="shared" si="44"/>
        <v>2.1148036253776436E-2</v>
      </c>
      <c r="L88" s="18">
        <f>IF(ISNUMBER(J88), $B91 * K88, "")</f>
        <v>2114.8036253776436</v>
      </c>
      <c r="M88" s="31">
        <v>341</v>
      </c>
      <c r="N88" s="32">
        <f t="shared" si="45"/>
        <v>3.0211480362537766E-2</v>
      </c>
      <c r="O88" s="18">
        <f>IF(ISNUMBER(M88), $B91 * N88, "")</f>
        <v>3021.1480362537768</v>
      </c>
      <c r="Q88" s="264"/>
      <c r="R88" s="264"/>
      <c r="S88" s="264"/>
    </row>
    <row r="89" spans="1:19">
      <c r="A89" s="125" t="s">
        <v>80</v>
      </c>
      <c r="B89" s="126">
        <v>584</v>
      </c>
      <c r="C89" s="77">
        <v>5.6057866200000001E-2</v>
      </c>
      <c r="D89" s="15">
        <v>599</v>
      </c>
      <c r="E89" s="32">
        <f t="shared" si="42"/>
        <v>2.5684931506849314E-2</v>
      </c>
      <c r="F89" s="18">
        <f>IF(ISNUMBER(D89), $B91 * E89, "")</f>
        <v>2568.4931506849312</v>
      </c>
      <c r="G89" s="31">
        <v>589</v>
      </c>
      <c r="H89" s="32">
        <f t="shared" si="43"/>
        <v>8.5616438356164379E-3</v>
      </c>
      <c r="I89" s="101">
        <f>IF(ISNUMBER(G89), $B91 * H89, "")</f>
        <v>856.16438356164383</v>
      </c>
      <c r="J89" s="15">
        <v>596</v>
      </c>
      <c r="K89" s="32">
        <f t="shared" si="44"/>
        <v>2.0547945205479451E-2</v>
      </c>
      <c r="L89" s="18">
        <f>IF(ISNUMBER(J89), $B91 * K89, "")</f>
        <v>2054.794520547945</v>
      </c>
      <c r="M89" s="31">
        <v>607</v>
      </c>
      <c r="N89" s="32">
        <f t="shared" si="45"/>
        <v>3.9383561643835614E-2</v>
      </c>
      <c r="O89" s="18">
        <f>IF(ISNUMBER(M89), $B91 * N89, "")</f>
        <v>3938.3561643835615</v>
      </c>
      <c r="Q89" s="253"/>
      <c r="R89" s="254"/>
      <c r="S89" s="255"/>
    </row>
    <row r="90" spans="1:19" ht="17.25" thickBot="1">
      <c r="A90" s="130" t="s">
        <v>192</v>
      </c>
      <c r="B90" s="131">
        <v>151</v>
      </c>
      <c r="C90" s="79">
        <v>5.5944055899999998E-2</v>
      </c>
      <c r="D90" s="24">
        <v>156</v>
      </c>
      <c r="E90" s="25">
        <f t="shared" si="42"/>
        <v>3.3112582781456956E-2</v>
      </c>
      <c r="F90" s="104">
        <f>IF(ISNUMBER(D90), $B91 * E90, "")</f>
        <v>3311.2582781456958</v>
      </c>
      <c r="G90" s="102">
        <v>157</v>
      </c>
      <c r="H90" s="25">
        <f t="shared" si="43"/>
        <v>3.9735099337748346E-2</v>
      </c>
      <c r="I90" s="103">
        <f>IF(ISNUMBER(G90), $B91 * H90, "")</f>
        <v>3973.5099337748347</v>
      </c>
      <c r="J90" s="24">
        <v>156</v>
      </c>
      <c r="K90" s="25">
        <f t="shared" si="44"/>
        <v>3.3112582781456956E-2</v>
      </c>
      <c r="L90" s="104">
        <f>IF(ISNUMBER(J90), $B91 * K90, "")</f>
        <v>3311.2582781456958</v>
      </c>
      <c r="M90" s="102">
        <v>158</v>
      </c>
      <c r="N90" s="25">
        <f t="shared" si="45"/>
        <v>4.6357615894039736E-2</v>
      </c>
      <c r="O90" s="104">
        <f>IF(ISNUMBER(M90), $B91 * N90, "")</f>
        <v>4635.7615894039736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2.5678551544200956E-2</v>
      </c>
      <c r="F91" s="28">
        <f>SUM(F71:F90)</f>
        <v>51357.103088401913</v>
      </c>
      <c r="G91" s="26" t="s">
        <v>272</v>
      </c>
      <c r="H91" s="27">
        <f>IF(COUNT(H71:H90), SUM(H71:H90) / COUNT(H71:H90), 0)</f>
        <v>1.3318893488434482E-2</v>
      </c>
      <c r="I91" s="28">
        <f>SUM(I71:I90)</f>
        <v>26637.786976868971</v>
      </c>
      <c r="J91" s="26" t="s">
        <v>272</v>
      </c>
      <c r="K91" s="27">
        <f>IF(COUNT(K71:K90), SUM(K71:K90) / COUNT(K71:K90), 0)</f>
        <v>1.8488879328361189E-2</v>
      </c>
      <c r="L91" s="28">
        <f>SUM(L71:L90)</f>
        <v>36977.758656722384</v>
      </c>
      <c r="M91" s="26" t="s">
        <v>272</v>
      </c>
      <c r="N91" s="27">
        <f>IF(COUNT(N71:N90), SUM(N71:N90) / COUNT(N71:N90), 0)</f>
        <v>2.8326979167642714E-2</v>
      </c>
      <c r="O91" s="28">
        <f>SUM(O71:O90)</f>
        <v>56653.958335285424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41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2021-07-22(목) 오전 00:00</v>
      </c>
      <c r="C96" s="316"/>
      <c r="D96" s="288" t="str">
        <f>TEXT($G$1, "[$-ko-KR]yyyy-mm-dd(ddd) ") &amp; "오후 14:00"</f>
        <v>2021-07-22(목) 오후 14:00</v>
      </c>
      <c r="E96" s="289"/>
      <c r="F96" s="290"/>
      <c r="G96" s="288" t="str">
        <f>TEXT($G$1, "[$-ko-KR]yyyy-mm-dd(ddd) ") &amp; "오후 19:00"</f>
        <v>2021-07-22(목) 오후 19:00</v>
      </c>
      <c r="H96" s="289"/>
      <c r="I96" s="290"/>
      <c r="J96" s="288" t="str">
        <f>TEXT($G$1, "[$-ko-KR]yyyy-mm-dd(ddd) ") &amp; "오후 21:00"</f>
        <v>2021-07-22(목) 오후 21:00</v>
      </c>
      <c r="K96" s="289"/>
      <c r="L96" s="290"/>
      <c r="M96" s="288" t="str">
        <f>TEXT($G$1+1, "[$-ko-KR]yyyy-mm-dd(ddd) ") &amp; "오전 00:00"</f>
        <v>2021-07-23(금)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2" t="s">
        <v>58</v>
      </c>
      <c r="H97" s="243" t="s">
        <v>269</v>
      </c>
      <c r="I97" s="24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154</v>
      </c>
      <c r="B98" s="124">
        <v>22420</v>
      </c>
      <c r="C98" s="76">
        <v>0.2581369248</v>
      </c>
      <c r="D98" s="13">
        <v>28670</v>
      </c>
      <c r="E98" s="14">
        <f>IF(ISNUMBER(D98), (D98 - $B98) / $B98, "")</f>
        <v>0.27876895628902765</v>
      </c>
      <c r="F98" s="16">
        <f>IF(ISNUMBER(D98), $B118 * E98, "")</f>
        <v>27876.895628902766</v>
      </c>
      <c r="G98" s="29">
        <v>27100</v>
      </c>
      <c r="H98" s="14">
        <f>IF(ISNUMBER(G98), (G98 - $B98) / $B98, "")</f>
        <v>0.2087421944692239</v>
      </c>
      <c r="I98" s="100">
        <f>IF(ISNUMBER(G98), $B118 * H98, "")</f>
        <v>20874.21944692239</v>
      </c>
      <c r="J98" s="13">
        <v>27530</v>
      </c>
      <c r="K98" s="14">
        <f>IF(ISNUMBER(J98), (J98 - $B98) / $B98, "")</f>
        <v>0.227921498661909</v>
      </c>
      <c r="L98" s="16">
        <f>IF(ISNUMBER(J98), $B118 * K98, "")</f>
        <v>22792.149866190899</v>
      </c>
      <c r="M98" s="29">
        <v>27970</v>
      </c>
      <c r="N98" s="14">
        <f>IF(ISNUMBER(M98), (M98 - $B98) / $B98, "")</f>
        <v>0.24754683318465656</v>
      </c>
      <c r="O98" s="16">
        <f>IF(ISNUMBER(M98), $B118 * N98, "")</f>
        <v>24754.683318465657</v>
      </c>
      <c r="Q98" s="274"/>
      <c r="R98" s="274"/>
      <c r="S98" s="274"/>
    </row>
    <row r="99" spans="1:19" ht="17.25" thickBot="1">
      <c r="A99" s="125" t="s">
        <v>138</v>
      </c>
      <c r="B99" s="126">
        <v>327</v>
      </c>
      <c r="C99" s="77">
        <v>0.1934306569</v>
      </c>
      <c r="D99" s="15">
        <v>323</v>
      </c>
      <c r="E99" s="32">
        <f t="shared" ref="E99:E102" si="46">IF(ISNUMBER(D99), (D99 - $B99) / $B99, "")</f>
        <v>-1.2232415902140673E-2</v>
      </c>
      <c r="F99" s="18">
        <f>IF(ISNUMBER(D99), $B118 * E99, "")</f>
        <v>-1223.2415902140674</v>
      </c>
      <c r="G99" s="31">
        <v>315</v>
      </c>
      <c r="H99" s="32">
        <f t="shared" ref="H99:H102" si="47">IF(ISNUMBER(G99), (G99 - $B99) / $B99, "")</f>
        <v>-3.669724770642202E-2</v>
      </c>
      <c r="I99" s="101">
        <f>IF(ISNUMBER(G99), $B118 * H99, "")</f>
        <v>-3669.7247706422022</v>
      </c>
      <c r="J99" s="15">
        <v>317</v>
      </c>
      <c r="K99" s="32">
        <f t="shared" ref="K99:K102" si="48">IF(ISNUMBER(J99), (J99 - $B99) / $B99, "")</f>
        <v>-3.0581039755351681E-2</v>
      </c>
      <c r="L99" s="18">
        <f>IF(ISNUMBER(J99), $B118 * K99, "")</f>
        <v>-3058.103975535168</v>
      </c>
      <c r="M99" s="31">
        <v>323</v>
      </c>
      <c r="N99" s="32">
        <f t="shared" ref="N99:N102" si="49">IF(ISNUMBER(M99), (M99 - $B99) / $B99, "")</f>
        <v>-1.2232415902140673E-2</v>
      </c>
      <c r="O99" s="18">
        <f>IF(ISNUMBER(M99), $B118 * N99, "")</f>
        <v>-1223.2415902140674</v>
      </c>
      <c r="Q99" s="274"/>
      <c r="R99" s="274"/>
      <c r="S99" s="274"/>
    </row>
    <row r="100" spans="1:19" ht="17.25" thickBot="1">
      <c r="A100" s="125" t="s">
        <v>112</v>
      </c>
      <c r="B100" s="126">
        <v>5160</v>
      </c>
      <c r="C100" s="77">
        <v>0.18894009219999999</v>
      </c>
      <c r="D100" s="15">
        <v>5125</v>
      </c>
      <c r="E100" s="32">
        <f t="shared" si="46"/>
        <v>-6.7829457364341084E-3</v>
      </c>
      <c r="F100" s="18">
        <f>IF(ISNUMBER(D100), $B118 * E100, "")</f>
        <v>-678.2945736434109</v>
      </c>
      <c r="G100" s="31">
        <v>5115</v>
      </c>
      <c r="H100" s="32">
        <f t="shared" si="47"/>
        <v>-8.7209302325581394E-3</v>
      </c>
      <c r="I100" s="101">
        <f>IF(ISNUMBER(G100), $B118 * H100, "")</f>
        <v>-872.09302325581393</v>
      </c>
      <c r="J100" s="15">
        <v>5210</v>
      </c>
      <c r="K100" s="32">
        <f t="shared" si="48"/>
        <v>9.6899224806201549E-3</v>
      </c>
      <c r="L100" s="18">
        <f>IF(ISNUMBER(J100), $B118 * K100, "")</f>
        <v>968.99224806201551</v>
      </c>
      <c r="M100" s="31">
        <v>5430</v>
      </c>
      <c r="N100" s="32">
        <f t="shared" si="49"/>
        <v>5.232558139534884E-2</v>
      </c>
      <c r="O100" s="18">
        <f>IF(ISNUMBER(M100), $B118 * N100, "")</f>
        <v>5232.5581395348836</v>
      </c>
      <c r="Q100" s="264"/>
      <c r="R100" s="264"/>
      <c r="S100" s="264"/>
    </row>
    <row r="101" spans="1:19" ht="17.25" thickBot="1">
      <c r="A101" s="125" t="s">
        <v>198</v>
      </c>
      <c r="B101" s="126">
        <v>16370</v>
      </c>
      <c r="C101" s="77">
        <v>0.15281690140000001</v>
      </c>
      <c r="D101" s="15">
        <v>20110</v>
      </c>
      <c r="E101" s="32">
        <f t="shared" si="46"/>
        <v>0.22846670739156993</v>
      </c>
      <c r="F101" s="18">
        <f>IF(ISNUMBER(D101), $B118 * E101, "")</f>
        <v>22846.670739156994</v>
      </c>
      <c r="G101" s="31">
        <v>18820</v>
      </c>
      <c r="H101" s="32">
        <f t="shared" si="47"/>
        <v>0.14966401954795358</v>
      </c>
      <c r="I101" s="101">
        <f>IF(ISNUMBER(G101), $B118 * H101, "")</f>
        <v>14966.401954795358</v>
      </c>
      <c r="J101" s="15">
        <v>19300</v>
      </c>
      <c r="K101" s="32">
        <f t="shared" si="48"/>
        <v>0.17898594990836897</v>
      </c>
      <c r="L101" s="18">
        <f>IF(ISNUMBER(J101), $B118 * K101, "")</f>
        <v>17898.594990836897</v>
      </c>
      <c r="M101" s="31">
        <v>19200</v>
      </c>
      <c r="N101" s="32">
        <f t="shared" si="49"/>
        <v>0.17287721441661577</v>
      </c>
      <c r="O101" s="18">
        <f>IF(ISNUMBER(M101), $B118 * N101, "")</f>
        <v>17287.721441661579</v>
      </c>
      <c r="Q101" s="264"/>
      <c r="R101" s="264"/>
      <c r="S101" s="264"/>
    </row>
    <row r="102" spans="1:19" ht="17.25" thickBot="1">
      <c r="A102" s="127" t="s">
        <v>114</v>
      </c>
      <c r="B102" s="128">
        <v>523</v>
      </c>
      <c r="C102" s="78">
        <v>0.1444201313</v>
      </c>
      <c r="D102" s="20">
        <v>593</v>
      </c>
      <c r="E102" s="21">
        <f t="shared" si="46"/>
        <v>0.13384321223709369</v>
      </c>
      <c r="F102" s="22">
        <f>IF(ISNUMBER(D102), $B118 * E102, "")</f>
        <v>13384.32122370937</v>
      </c>
      <c r="G102" s="30">
        <v>562</v>
      </c>
      <c r="H102" s="21">
        <f t="shared" si="47"/>
        <v>7.4569789674952203E-2</v>
      </c>
      <c r="I102" s="105">
        <f>IF(ISNUMBER(G102), $B118 * H102, "")</f>
        <v>7456.9789674952199</v>
      </c>
      <c r="J102" s="20">
        <v>569</v>
      </c>
      <c r="K102" s="21">
        <f t="shared" si="48"/>
        <v>8.7954110898661564E-2</v>
      </c>
      <c r="L102" s="22">
        <f>IF(ISNUMBER(J102), $B118 * K102, "")</f>
        <v>8795.4110898661565</v>
      </c>
      <c r="M102" s="30">
        <v>568</v>
      </c>
      <c r="N102" s="21">
        <f t="shared" si="49"/>
        <v>8.6042065009560229E-2</v>
      </c>
      <c r="O102" s="22">
        <f>IF(ISNUMBER(M102), $B118 * N102, "")</f>
        <v>8604.2065009560229</v>
      </c>
      <c r="Q102" s="264"/>
      <c r="R102" s="264"/>
      <c r="S102" s="264"/>
    </row>
    <row r="103" spans="1:19" ht="17.25" thickBot="1">
      <c r="A103" s="125" t="s">
        <v>128</v>
      </c>
      <c r="B103" s="129">
        <v>78.7</v>
      </c>
      <c r="C103" s="80">
        <v>0.14389534879999999</v>
      </c>
      <c r="D103" s="106">
        <v>77.7</v>
      </c>
      <c r="E103" s="107">
        <f>IF(ISNUMBER(D103), (D103 - $B103) / $B103, "")</f>
        <v>-1.2706480304955527E-2</v>
      </c>
      <c r="F103" s="108">
        <f>IF(ISNUMBER(D103), $B118 * E103, "")</f>
        <v>-1270.6480304955528</v>
      </c>
      <c r="G103" s="109">
        <v>78.3</v>
      </c>
      <c r="H103" s="107">
        <f>IF(ISNUMBER(G103), (G103 - $B103) / $B103, "")</f>
        <v>-5.0825921219822831E-3</v>
      </c>
      <c r="I103" s="110">
        <f>IF(ISNUMBER(G103), $B118 * H103, "")</f>
        <v>-508.25921219822834</v>
      </c>
      <c r="J103" s="106">
        <v>78.599999999999994</v>
      </c>
      <c r="K103" s="107">
        <f>IF(ISNUMBER(J103), (J103 - $B103) / $B103, "")</f>
        <v>-1.270648030495661E-3</v>
      </c>
      <c r="L103" s="108">
        <f>IF(ISNUMBER(J103), $B118 * K103, "")</f>
        <v>-127.06480304956609</v>
      </c>
      <c r="M103" s="109">
        <v>79.3</v>
      </c>
      <c r="N103" s="107">
        <f>IF(ISNUMBER(M103), (M103 - $B103) / $B103, "")</f>
        <v>7.6238881829732439E-3</v>
      </c>
      <c r="O103" s="108">
        <f>IF(ISNUMBER(M103), $B118 * N103, "")</f>
        <v>762.38881829732441</v>
      </c>
      <c r="Q103" s="264"/>
      <c r="R103" s="264"/>
      <c r="S103" s="264"/>
    </row>
    <row r="104" spans="1:19" ht="17.25" thickBot="1">
      <c r="A104" s="125" t="s">
        <v>267</v>
      </c>
      <c r="B104" s="126">
        <v>228</v>
      </c>
      <c r="C104" s="77">
        <v>0.1231527094</v>
      </c>
      <c r="D104" s="15">
        <v>227</v>
      </c>
      <c r="E104" s="32">
        <f t="shared" ref="E104:E107" si="50">IF(ISNUMBER(D104), (D104 - $B104) / $B104, "")</f>
        <v>-4.3859649122807015E-3</v>
      </c>
      <c r="F104" s="18">
        <f>IF(ISNUMBER(D104), $B118 * E104, "")</f>
        <v>-438.59649122807014</v>
      </c>
      <c r="G104" s="31">
        <v>224</v>
      </c>
      <c r="H104" s="32">
        <f t="shared" ref="H104:H107" si="51">IF(ISNUMBER(G104), (G104 - $B104) / $B104, "")</f>
        <v>-1.7543859649122806E-2</v>
      </c>
      <c r="I104" s="101">
        <f>IF(ISNUMBER(G104), $B118 * H104, "")</f>
        <v>-1754.3859649122805</v>
      </c>
      <c r="J104" s="15">
        <v>224</v>
      </c>
      <c r="K104" s="32">
        <f t="shared" ref="K104:K107" si="52">IF(ISNUMBER(J104), (J104 - $B104) / $B104, "")</f>
        <v>-1.7543859649122806E-2</v>
      </c>
      <c r="L104" s="18">
        <f>IF(ISNUMBER(J104), $B118 * K104, "")</f>
        <v>-1754.3859649122805</v>
      </c>
      <c r="M104" s="31">
        <v>226</v>
      </c>
      <c r="N104" s="32">
        <f t="shared" ref="N104:N107" si="53">IF(ISNUMBER(M104), (M104 - $B104) / $B104, "")</f>
        <v>-8.771929824561403E-3</v>
      </c>
      <c r="O104" s="18">
        <f>IF(ISNUMBER(M104), $B118 * N104, "")</f>
        <v>-877.19298245614027</v>
      </c>
      <c r="Q104" s="264"/>
      <c r="R104" s="264"/>
      <c r="S104" s="264"/>
    </row>
    <row r="105" spans="1:19" ht="17.25" thickBot="1">
      <c r="A105" s="125" t="s">
        <v>200</v>
      </c>
      <c r="B105" s="126">
        <v>98.8</v>
      </c>
      <c r="C105" s="77">
        <v>0.1163841808</v>
      </c>
      <c r="D105" s="15">
        <v>104</v>
      </c>
      <c r="E105" s="32">
        <f t="shared" si="50"/>
        <v>5.2631578947368453E-2</v>
      </c>
      <c r="F105" s="18">
        <f>IF(ISNUMBER(D105), $B118 * E105, "")</f>
        <v>5263.1578947368453</v>
      </c>
      <c r="G105" s="31">
        <v>101</v>
      </c>
      <c r="H105" s="32">
        <f t="shared" si="51"/>
        <v>2.2267206477732823E-2</v>
      </c>
      <c r="I105" s="101">
        <f>IF(ISNUMBER(G105), $B118 * H105, "")</f>
        <v>2226.7206477732825</v>
      </c>
      <c r="J105" s="15">
        <v>102</v>
      </c>
      <c r="K105" s="32">
        <f t="shared" si="52"/>
        <v>3.2388663967611364E-2</v>
      </c>
      <c r="L105" s="18">
        <f>IF(ISNUMBER(J105), $B118 * K105, "")</f>
        <v>3238.8663967611365</v>
      </c>
      <c r="M105" s="31">
        <v>102</v>
      </c>
      <c r="N105" s="32">
        <f t="shared" si="53"/>
        <v>3.2388663967611364E-2</v>
      </c>
      <c r="O105" s="18">
        <f>IF(ISNUMBER(M105), $B118 * N105, "")</f>
        <v>3238.8663967611365</v>
      </c>
      <c r="Q105" s="264"/>
      <c r="R105" s="264"/>
      <c r="S105" s="264"/>
    </row>
    <row r="106" spans="1:19" ht="17.25" thickBot="1">
      <c r="A106" s="125" t="s">
        <v>134</v>
      </c>
      <c r="B106" s="126">
        <v>14450</v>
      </c>
      <c r="C106" s="77">
        <v>0.11153846150000001</v>
      </c>
      <c r="D106" s="15">
        <v>14320</v>
      </c>
      <c r="E106" s="32">
        <f t="shared" si="50"/>
        <v>-8.996539792387544E-3</v>
      </c>
      <c r="F106" s="18">
        <f>IF(ISNUMBER(D106), $B118 * E106, "")</f>
        <v>-899.65397923875446</v>
      </c>
      <c r="G106" s="31">
        <v>14450</v>
      </c>
      <c r="H106" s="32">
        <f t="shared" si="51"/>
        <v>0</v>
      </c>
      <c r="I106" s="101">
        <f>IF(ISNUMBER(G106), $B118 * H106, "")</f>
        <v>0</v>
      </c>
      <c r="J106" s="15">
        <v>14710</v>
      </c>
      <c r="K106" s="32">
        <f t="shared" si="52"/>
        <v>1.7993079584775088E-2</v>
      </c>
      <c r="L106" s="18">
        <f>IF(ISNUMBER(J106), $B118 * K106, "")</f>
        <v>1799.3079584775089</v>
      </c>
      <c r="M106" s="31">
        <v>14970</v>
      </c>
      <c r="N106" s="32">
        <f t="shared" si="53"/>
        <v>3.5986159169550176E-2</v>
      </c>
      <c r="O106" s="18">
        <f>IF(ISNUMBER(M106), $B118 * N106, "")</f>
        <v>3598.6159169550178</v>
      </c>
      <c r="Q106" s="33"/>
      <c r="R106" s="33"/>
    </row>
    <row r="107" spans="1:19" ht="17.25" thickBot="1">
      <c r="A107" s="130" t="s">
        <v>156</v>
      </c>
      <c r="B107" s="131">
        <v>1310</v>
      </c>
      <c r="C107" s="79">
        <v>0.11016949149999999</v>
      </c>
      <c r="D107" s="24">
        <v>1325</v>
      </c>
      <c r="E107" s="25">
        <f t="shared" si="50"/>
        <v>1.1450381679389313E-2</v>
      </c>
      <c r="F107" s="104">
        <f>IF(ISNUMBER(D107), $B118 * E107, "")</f>
        <v>1145.0381679389313</v>
      </c>
      <c r="G107" s="102">
        <v>1295</v>
      </c>
      <c r="H107" s="25">
        <f t="shared" si="51"/>
        <v>-1.1450381679389313E-2</v>
      </c>
      <c r="I107" s="103">
        <f>IF(ISNUMBER(G107), $B118 * H107, "")</f>
        <v>-1145.0381679389313</v>
      </c>
      <c r="J107" s="24">
        <v>1305</v>
      </c>
      <c r="K107" s="25">
        <f t="shared" si="52"/>
        <v>-3.8167938931297708E-3</v>
      </c>
      <c r="L107" s="104">
        <f>IF(ISNUMBER(J107), $B118 * K107, "")</f>
        <v>-381.67938931297709</v>
      </c>
      <c r="M107" s="102">
        <v>1310</v>
      </c>
      <c r="N107" s="25">
        <f t="shared" si="53"/>
        <v>0</v>
      </c>
      <c r="O107" s="104">
        <f>IF(ISNUMBER(M107), $B118 * N107, "")</f>
        <v>0</v>
      </c>
      <c r="Q107" s="265"/>
      <c r="R107" s="266"/>
      <c r="S107" s="267"/>
    </row>
    <row r="108" spans="1:19">
      <c r="A108" s="123" t="s">
        <v>61</v>
      </c>
      <c r="B108" s="124">
        <v>681</v>
      </c>
      <c r="C108" s="76">
        <v>0.1091205212</v>
      </c>
      <c r="D108" s="13">
        <v>699</v>
      </c>
      <c r="E108" s="14">
        <f>IF(ISNUMBER(D108), (D108 - $B108) / $B108, "")</f>
        <v>2.643171806167401E-2</v>
      </c>
      <c r="F108" s="16">
        <f>IF(ISNUMBER(D108), $B118 * E108, "")</f>
        <v>2643.171806167401</v>
      </c>
      <c r="G108" s="29">
        <v>679</v>
      </c>
      <c r="H108" s="14">
        <f>IF(ISNUMBER(G108), (G108 - $B108) / $B108, "")</f>
        <v>-2.936857562408223E-3</v>
      </c>
      <c r="I108" s="100">
        <f>IF(ISNUMBER(G108), $B118 * H108, "")</f>
        <v>-293.68575624082229</v>
      </c>
      <c r="J108" s="13">
        <v>686</v>
      </c>
      <c r="K108" s="14">
        <f>IF(ISNUMBER(J108), (J108 - $B108) / $B108, "")</f>
        <v>7.3421439060205578E-3</v>
      </c>
      <c r="L108" s="16">
        <f>IF(ISNUMBER(J108), $B118 * K108, "")</f>
        <v>734.2143906020558</v>
      </c>
      <c r="M108" s="29">
        <v>690</v>
      </c>
      <c r="N108" s="14">
        <f>IF(ISNUMBER(M108), (M108 - $B108) / $B108, "")</f>
        <v>1.3215859030837005E-2</v>
      </c>
      <c r="O108" s="16">
        <f>IF(ISNUMBER(M108), $B118 * N108, "")</f>
        <v>1321.5859030837005</v>
      </c>
      <c r="Q108" s="268"/>
      <c r="R108" s="269"/>
      <c r="S108" s="270"/>
    </row>
    <row r="109" spans="1:19" ht="17.25" thickBot="1">
      <c r="A109" s="125" t="s">
        <v>194</v>
      </c>
      <c r="B109" s="126">
        <v>117</v>
      </c>
      <c r="C109" s="77">
        <v>0.10377358489999999</v>
      </c>
      <c r="D109" s="15">
        <v>118</v>
      </c>
      <c r="E109" s="32">
        <f t="shared" ref="E109:E112" si="54">IF(ISNUMBER(D109), (D109 - $B109) / $B109, "")</f>
        <v>8.5470085470085479E-3</v>
      </c>
      <c r="F109" s="18">
        <f>IF(ISNUMBER(D109), $B118 * E109, "")</f>
        <v>854.70085470085473</v>
      </c>
      <c r="G109" s="31">
        <v>115</v>
      </c>
      <c r="H109" s="32">
        <f t="shared" ref="H109:H112" si="55">IF(ISNUMBER(G109), (G109 - $B109) / $B109, "")</f>
        <v>-1.7094017094017096E-2</v>
      </c>
      <c r="I109" s="101">
        <f>IF(ISNUMBER(G109), $B118 * H109, "")</f>
        <v>-1709.4017094017095</v>
      </c>
      <c r="J109" s="15">
        <v>115</v>
      </c>
      <c r="K109" s="32">
        <f t="shared" ref="K109:K112" si="56">IF(ISNUMBER(J109), (J109 - $B109) / $B109, "")</f>
        <v>-1.7094017094017096E-2</v>
      </c>
      <c r="L109" s="18">
        <f>IF(ISNUMBER(J109), $B118 * K109, "")</f>
        <v>-1709.4017094017095</v>
      </c>
      <c r="M109" s="31">
        <v>116</v>
      </c>
      <c r="N109" s="32">
        <f t="shared" ref="N109:N112" si="57">IF(ISNUMBER(M109), (M109 - $B109) / $B109, "")</f>
        <v>-8.5470085470085479E-3</v>
      </c>
      <c r="O109" s="18">
        <f>IF(ISNUMBER(M109), $B118 * N109, "")</f>
        <v>-854.70085470085473</v>
      </c>
      <c r="Q109" s="271"/>
      <c r="R109" s="272"/>
      <c r="S109" s="273"/>
    </row>
    <row r="110" spans="1:19" ht="17.25" thickBot="1">
      <c r="A110" s="125" t="s">
        <v>74</v>
      </c>
      <c r="B110" s="126">
        <v>12340</v>
      </c>
      <c r="C110" s="77">
        <v>0.1017857143</v>
      </c>
      <c r="D110" s="15">
        <v>12300</v>
      </c>
      <c r="E110" s="32">
        <f t="shared" si="54"/>
        <v>-3.2414910858995136E-3</v>
      </c>
      <c r="F110" s="18">
        <f>IF(ISNUMBER(D110), $B118 * E110, "")</f>
        <v>-324.14910858995137</v>
      </c>
      <c r="G110" s="31">
        <v>12690</v>
      </c>
      <c r="H110" s="32">
        <f t="shared" si="55"/>
        <v>2.8363047001620744E-2</v>
      </c>
      <c r="I110" s="101">
        <f>IF(ISNUMBER(G110), $B118 * H110, "")</f>
        <v>2836.3047001620744</v>
      </c>
      <c r="J110" s="15">
        <v>12760</v>
      </c>
      <c r="K110" s="32">
        <f t="shared" si="56"/>
        <v>3.4035656401944892E-2</v>
      </c>
      <c r="L110" s="18">
        <f>IF(ISNUMBER(J110), $B118 * K110, "")</f>
        <v>3403.5656401944893</v>
      </c>
      <c r="M110" s="31">
        <v>13090</v>
      </c>
      <c r="N110" s="32">
        <f t="shared" si="57"/>
        <v>6.0777957860615885E-2</v>
      </c>
      <c r="O110" s="18">
        <f>IF(ISNUMBER(M110), $B118 * N110, "")</f>
        <v>6077.7957860615888</v>
      </c>
      <c r="Q110" s="264"/>
      <c r="R110" s="264"/>
      <c r="S110" s="264"/>
    </row>
    <row r="111" spans="1:19" ht="17.25" thickBot="1">
      <c r="A111" s="125" t="s">
        <v>168</v>
      </c>
      <c r="B111" s="126">
        <v>1060</v>
      </c>
      <c r="C111" s="77">
        <v>0.10072689510000001</v>
      </c>
      <c r="D111" s="15">
        <v>1240</v>
      </c>
      <c r="E111" s="32">
        <f t="shared" si="54"/>
        <v>0.16981132075471697</v>
      </c>
      <c r="F111" s="18">
        <f>IF(ISNUMBER(D111), $B118 * E111, "")</f>
        <v>16981.132075471698</v>
      </c>
      <c r="G111" s="31">
        <v>1205</v>
      </c>
      <c r="H111" s="32">
        <f t="shared" si="55"/>
        <v>0.13679245283018868</v>
      </c>
      <c r="I111" s="101">
        <f>IF(ISNUMBER(G111), $B118 * H111, "")</f>
        <v>13679.245283018867</v>
      </c>
      <c r="J111" s="15">
        <v>1220</v>
      </c>
      <c r="K111" s="32">
        <f t="shared" si="56"/>
        <v>0.15094339622641509</v>
      </c>
      <c r="L111" s="18">
        <f>IF(ISNUMBER(J111), $B118 * K111, "")</f>
        <v>15094.339622641508</v>
      </c>
      <c r="M111" s="31">
        <v>1215</v>
      </c>
      <c r="N111" s="32">
        <f t="shared" si="57"/>
        <v>0.14622641509433962</v>
      </c>
      <c r="O111" s="18">
        <f>IF(ISNUMBER(M111), $B118 * N111, "")</f>
        <v>14622.641509433961</v>
      </c>
      <c r="Q111" s="274"/>
      <c r="R111" s="274"/>
      <c r="S111" s="274"/>
    </row>
    <row r="112" spans="1:19" ht="17.25" thickBot="1">
      <c r="A112" s="127" t="s">
        <v>82</v>
      </c>
      <c r="B112" s="128">
        <v>1380</v>
      </c>
      <c r="C112" s="78">
        <v>9.9601593599999996E-2</v>
      </c>
      <c r="D112" s="20">
        <v>1380</v>
      </c>
      <c r="E112" s="21">
        <f t="shared" si="54"/>
        <v>0</v>
      </c>
      <c r="F112" s="22">
        <f>IF(ISNUMBER(D112), $B118 * E112, "")</f>
        <v>0</v>
      </c>
      <c r="G112" s="30">
        <v>1375</v>
      </c>
      <c r="H112" s="21">
        <f t="shared" si="55"/>
        <v>-3.6231884057971015E-3</v>
      </c>
      <c r="I112" s="105">
        <f>IF(ISNUMBER(G112), $B118 * H112, "")</f>
        <v>-362.31884057971013</v>
      </c>
      <c r="J112" s="20">
        <v>1380</v>
      </c>
      <c r="K112" s="21">
        <f t="shared" si="56"/>
        <v>0</v>
      </c>
      <c r="L112" s="22">
        <f>IF(ISNUMBER(J112), $B118 * K112, "")</f>
        <v>0</v>
      </c>
      <c r="M112" s="30">
        <v>1395</v>
      </c>
      <c r="N112" s="21">
        <f t="shared" si="57"/>
        <v>1.0869565217391304E-2</v>
      </c>
      <c r="O112" s="22">
        <f>IF(ISNUMBER(M112), $B118 * N112, "")</f>
        <v>1086.9565217391305</v>
      </c>
      <c r="Q112" s="274"/>
      <c r="R112" s="274"/>
      <c r="S112" s="274"/>
    </row>
    <row r="113" spans="1:19" ht="17.25" thickBot="1">
      <c r="A113" s="125" t="s">
        <v>76</v>
      </c>
      <c r="B113" s="129">
        <v>17840</v>
      </c>
      <c r="C113" s="80">
        <v>9.4478527600000001E-2</v>
      </c>
      <c r="D113" s="106">
        <v>18000</v>
      </c>
      <c r="E113" s="107">
        <f>IF(ISNUMBER(D113), (D113 - $B113) / $B113, "")</f>
        <v>8.9686098654708519E-3</v>
      </c>
      <c r="F113" s="108">
        <f>IF(ISNUMBER(D113), $B118 * E113, "")</f>
        <v>896.86098654708519</v>
      </c>
      <c r="G113" s="109">
        <v>17990</v>
      </c>
      <c r="H113" s="107">
        <f>IF(ISNUMBER(G113), (G113 - $B113) / $B113, "")</f>
        <v>8.4080717488789238E-3</v>
      </c>
      <c r="I113" s="110">
        <f>IF(ISNUMBER(G113), $B118 * H113, "")</f>
        <v>840.80717488789242</v>
      </c>
      <c r="J113" s="106">
        <v>18040</v>
      </c>
      <c r="K113" s="107">
        <f>IF(ISNUMBER(J113), (J113 - $B113) / $B113, "")</f>
        <v>1.1210762331838564E-2</v>
      </c>
      <c r="L113" s="108">
        <f>IF(ISNUMBER(J113), $B118 * K113, "")</f>
        <v>1121.0762331838564</v>
      </c>
      <c r="M113" s="109">
        <v>18270</v>
      </c>
      <c r="N113" s="107">
        <f>IF(ISNUMBER(M113), (M113 - $B113) / $B113, "")</f>
        <v>2.4103139013452915E-2</v>
      </c>
      <c r="O113" s="108">
        <f>IF(ISNUMBER(M113), $B118 * N113, "")</f>
        <v>2410.3139013452915</v>
      </c>
      <c r="Q113" s="264"/>
      <c r="R113" s="264"/>
      <c r="S113" s="264"/>
    </row>
    <row r="114" spans="1:19" ht="17.25" thickBot="1">
      <c r="A114" s="125" t="s">
        <v>220</v>
      </c>
      <c r="B114" s="126">
        <v>151</v>
      </c>
      <c r="C114" s="77">
        <v>9.4202898600000001E-2</v>
      </c>
      <c r="D114" s="15">
        <v>162</v>
      </c>
      <c r="E114" s="32">
        <f t="shared" ref="E114:E117" si="58">IF(ISNUMBER(D114), (D114 - $B114) / $B114, "")</f>
        <v>7.2847682119205295E-2</v>
      </c>
      <c r="F114" s="18">
        <f>IF(ISNUMBER(D114), $B118 * E114, "")</f>
        <v>7284.7682119205292</v>
      </c>
      <c r="G114" s="31">
        <v>157</v>
      </c>
      <c r="H114" s="32">
        <f t="shared" ref="H114:H117" si="59">IF(ISNUMBER(G114), (G114 - $B114) / $B114, "")</f>
        <v>3.9735099337748346E-2</v>
      </c>
      <c r="I114" s="101">
        <f>IF(ISNUMBER(G114), $B118 * H114, "")</f>
        <v>3973.5099337748347</v>
      </c>
      <c r="J114" s="15">
        <v>161</v>
      </c>
      <c r="K114" s="32">
        <f t="shared" ref="K114:K117" si="60">IF(ISNUMBER(J114), (J114 - $B114) / $B114, "")</f>
        <v>6.6225165562913912E-2</v>
      </c>
      <c r="L114" s="18">
        <f>IF(ISNUMBER(J114), $B118 * K114, "")</f>
        <v>6622.5165562913917</v>
      </c>
      <c r="M114" s="31">
        <v>160</v>
      </c>
      <c r="N114" s="32">
        <f t="shared" ref="N114:N117" si="61">IF(ISNUMBER(M114), (M114 - $B114) / $B114, "")</f>
        <v>5.9602649006622516E-2</v>
      </c>
      <c r="O114" s="18">
        <f>IF(ISNUMBER(M114), $B118 * N114, "")</f>
        <v>5960.2649006622514</v>
      </c>
      <c r="Q114" s="264"/>
      <c r="R114" s="264"/>
      <c r="S114" s="264"/>
    </row>
    <row r="115" spans="1:19" ht="17.25" thickBot="1">
      <c r="A115" s="125" t="s">
        <v>104</v>
      </c>
      <c r="B115" s="126">
        <v>710</v>
      </c>
      <c r="C115" s="77">
        <v>9.2307692299999994E-2</v>
      </c>
      <c r="D115" s="15">
        <v>732</v>
      </c>
      <c r="E115" s="32">
        <f t="shared" si="58"/>
        <v>3.0985915492957747E-2</v>
      </c>
      <c r="F115" s="18">
        <f>IF(ISNUMBER(D115), $B118 * E115, "")</f>
        <v>3098.5915492957747</v>
      </c>
      <c r="G115" s="31">
        <v>730</v>
      </c>
      <c r="H115" s="32">
        <f t="shared" si="59"/>
        <v>2.8169014084507043E-2</v>
      </c>
      <c r="I115" s="101">
        <f>IF(ISNUMBER(G115), $B118 * H115, "")</f>
        <v>2816.9014084507044</v>
      </c>
      <c r="J115" s="15">
        <v>734</v>
      </c>
      <c r="K115" s="32">
        <f t="shared" si="60"/>
        <v>3.3802816901408447E-2</v>
      </c>
      <c r="L115" s="18">
        <f>IF(ISNUMBER(J115), $B118 * K115, "")</f>
        <v>3380.2816901408446</v>
      </c>
      <c r="M115" s="31">
        <v>740</v>
      </c>
      <c r="N115" s="32">
        <f t="shared" si="61"/>
        <v>4.2253521126760563E-2</v>
      </c>
      <c r="O115" s="18">
        <f>IF(ISNUMBER(M115), $B118 * N115, "")</f>
        <v>4225.3521126760561</v>
      </c>
      <c r="Q115" s="264"/>
      <c r="R115" s="264"/>
      <c r="S115" s="264"/>
    </row>
    <row r="116" spans="1:19">
      <c r="A116" s="125" t="s">
        <v>196</v>
      </c>
      <c r="B116" s="126">
        <v>2465</v>
      </c>
      <c r="C116" s="77">
        <v>9.0707964599999996E-2</v>
      </c>
      <c r="D116" s="15">
        <v>2805</v>
      </c>
      <c r="E116" s="32">
        <f t="shared" si="58"/>
        <v>0.13793103448275862</v>
      </c>
      <c r="F116" s="18">
        <f>IF(ISNUMBER(D116), $B118 * E116, "")</f>
        <v>13793.103448275862</v>
      </c>
      <c r="G116" s="31">
        <v>2720</v>
      </c>
      <c r="H116" s="32">
        <f t="shared" si="59"/>
        <v>0.10344827586206896</v>
      </c>
      <c r="I116" s="101">
        <f>IF(ISNUMBER(G116), $B118 * H116, "")</f>
        <v>10344.827586206897</v>
      </c>
      <c r="J116" s="15">
        <v>2750</v>
      </c>
      <c r="K116" s="32">
        <f t="shared" si="60"/>
        <v>0.11561866125760649</v>
      </c>
      <c r="L116" s="18">
        <f>IF(ISNUMBER(J116), $B118 * K116, "")</f>
        <v>11561.866125760649</v>
      </c>
      <c r="M116" s="31">
        <v>2745</v>
      </c>
      <c r="N116" s="32">
        <f t="shared" si="61"/>
        <v>0.11359026369168357</v>
      </c>
      <c r="O116" s="18">
        <f>IF(ISNUMBER(M116), $B118 * N116, "")</f>
        <v>11359.026369168358</v>
      </c>
      <c r="Q116" s="253"/>
      <c r="R116" s="254"/>
      <c r="S116" s="255"/>
    </row>
    <row r="117" spans="1:19" ht="17.25" thickBot="1">
      <c r="A117" s="130" t="s">
        <v>86</v>
      </c>
      <c r="B117" s="131">
        <v>268</v>
      </c>
      <c r="C117" s="79">
        <v>8.9430894299999994E-2</v>
      </c>
      <c r="D117" s="24">
        <v>268</v>
      </c>
      <c r="E117" s="25">
        <f t="shared" si="58"/>
        <v>0</v>
      </c>
      <c r="F117" s="104">
        <f>IF(ISNUMBER(D117), $B118 * E117, "")</f>
        <v>0</v>
      </c>
      <c r="G117" s="102">
        <v>267</v>
      </c>
      <c r="H117" s="25">
        <f t="shared" si="59"/>
        <v>-3.7313432835820895E-3</v>
      </c>
      <c r="I117" s="103">
        <f>IF(ISNUMBER(G117), $B118 * H117, "")</f>
        <v>-373.13432835820896</v>
      </c>
      <c r="J117" s="24">
        <v>268</v>
      </c>
      <c r="K117" s="25">
        <f t="shared" si="60"/>
        <v>0</v>
      </c>
      <c r="L117" s="104">
        <f>IF(ISNUMBER(J117), $B118 * K117, "")</f>
        <v>0</v>
      </c>
      <c r="M117" s="102">
        <v>272</v>
      </c>
      <c r="N117" s="25">
        <f t="shared" si="61"/>
        <v>1.4925373134328358E-2</v>
      </c>
      <c r="O117" s="104">
        <f>IF(ISNUMBER(M117), $B118 * N117, "")</f>
        <v>1492.5373134328358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5.5616914406707144E-2</v>
      </c>
      <c r="F118" s="28">
        <f>SUM(F98:F117)</f>
        <v>111233.82881341429</v>
      </c>
      <c r="G118" s="26" t="s">
        <v>272</v>
      </c>
      <c r="H118" s="27">
        <f>IF(COUNT(H98:H117), SUM(H98:H117) / COUNT(H98:H117), 0)</f>
        <v>3.4663937664979806E-2</v>
      </c>
      <c r="I118" s="28">
        <f>SUM(I98:I117)</f>
        <v>69327.875329959599</v>
      </c>
      <c r="J118" s="26" t="s">
        <v>272</v>
      </c>
      <c r="K118" s="27">
        <f>IF(COUNT(K98:K117), SUM(K98:K117) / COUNT(K98:K117), 0)</f>
        <v>4.5190273483398852E-2</v>
      </c>
      <c r="L118" s="28">
        <f>SUM(L98:L117)</f>
        <v>90380.546966797716</v>
      </c>
      <c r="M118" s="26" t="s">
        <v>272</v>
      </c>
      <c r="N118" s="27">
        <f>IF(COUNT(N98:N117), SUM(N98:N117) / COUNT(N98:N117), 0)</f>
        <v>5.4540189711431875E-2</v>
      </c>
      <c r="O118" s="28">
        <f>SUM(O98:O117)</f>
        <v>109080.37942286374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41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2021-07-22(목) 오전 00:00</v>
      </c>
      <c r="C123" s="316"/>
      <c r="D123" s="288" t="str">
        <f>TEXT($G$1, "[$-ko-KR]yyyy-mm-dd(ddd) ") &amp; "오후 14:00"</f>
        <v>2021-07-22(목) 오후 14:00</v>
      </c>
      <c r="E123" s="289"/>
      <c r="F123" s="290"/>
      <c r="G123" s="288" t="str">
        <f>TEXT($G$1, "[$-ko-KR]yyyy-mm-dd(ddd) ") &amp; "오후 19:00"</f>
        <v>2021-07-22(목) 오후 19:00</v>
      </c>
      <c r="H123" s="289"/>
      <c r="I123" s="290"/>
      <c r="J123" s="288" t="str">
        <f>TEXT($G$1, "[$-ko-KR]yyyy-mm-dd(ddd) ") &amp; "오후 21:00"</f>
        <v>2021-07-22(목) 오후 21:00</v>
      </c>
      <c r="K123" s="289"/>
      <c r="L123" s="290"/>
      <c r="M123" s="288" t="str">
        <f>TEXT($G$1+1, "[$-ko-KR]yyyy-mm-dd(ddd) ") &amp; "오전 00:00"</f>
        <v>2021-07-23(금)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2" t="s">
        <v>58</v>
      </c>
      <c r="H124" s="243" t="s">
        <v>269</v>
      </c>
      <c r="I124" s="24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202</v>
      </c>
      <c r="B125" s="124">
        <v>47</v>
      </c>
      <c r="C125" s="76">
        <v>6.8181818199999994E-2</v>
      </c>
      <c r="D125" s="13">
        <v>47.3</v>
      </c>
      <c r="E125" s="14">
        <f>IF(ISNUMBER(D125), (D125 - $B125) / $B125, "")</f>
        <v>6.3829787234041951E-3</v>
      </c>
      <c r="F125" s="16">
        <f>IF(ISNUMBER(D125), $B145 * E125, "")</f>
        <v>638.29787234041953</v>
      </c>
      <c r="G125" s="29">
        <v>46.8</v>
      </c>
      <c r="H125" s="14">
        <f>IF(ISNUMBER(G125), (G125 - $B125) / $B125, "")</f>
        <v>-4.255319148936231E-3</v>
      </c>
      <c r="I125" s="100">
        <f>IF(ISNUMBER(G125), $B145 * H125, "")</f>
        <v>-425.53191489362308</v>
      </c>
      <c r="J125" s="13">
        <v>47</v>
      </c>
      <c r="K125" s="14">
        <f>IF(ISNUMBER(J125), (J125 - $B125) / $B125, "")</f>
        <v>0</v>
      </c>
      <c r="L125" s="16">
        <f>IF(ISNUMBER(J125), $B145 * K125, "")</f>
        <v>0</v>
      </c>
      <c r="M125" s="29">
        <v>47.1</v>
      </c>
      <c r="N125" s="14">
        <f>IF(ISNUMBER(M125), (M125 - $B125) / $B125, "")</f>
        <v>2.1276595744681155E-3</v>
      </c>
      <c r="O125" s="16">
        <f>IF(ISNUMBER(M125), $B145 * N125, "")</f>
        <v>212.76595744681154</v>
      </c>
      <c r="Q125" s="274"/>
      <c r="R125" s="274"/>
      <c r="S125" s="274"/>
    </row>
    <row r="126" spans="1:19" ht="17.25" thickBot="1">
      <c r="A126" s="125" t="s">
        <v>162</v>
      </c>
      <c r="B126" s="126">
        <v>64.7</v>
      </c>
      <c r="C126" s="77">
        <v>6.7656765699999996E-2</v>
      </c>
      <c r="D126" s="15">
        <v>74.099999999999994</v>
      </c>
      <c r="E126" s="32">
        <f t="shared" ref="E126:E129" si="62">IF(ISNUMBER(D126), (D126 - $B126) / $B126, "")</f>
        <v>0.14528593508500759</v>
      </c>
      <c r="F126" s="18">
        <f>IF(ISNUMBER(D126), $B145 * E126, "")</f>
        <v>14528.593508500759</v>
      </c>
      <c r="G126" s="31">
        <v>79.5</v>
      </c>
      <c r="H126" s="32">
        <f t="shared" ref="H126:H129" si="63">IF(ISNUMBER(G126), (G126 - $B126) / $B126, "")</f>
        <v>0.22874806800618233</v>
      </c>
      <c r="I126" s="101">
        <f>IF(ISNUMBER(G126), $B145 * H126, "")</f>
        <v>22874.806800618233</v>
      </c>
      <c r="J126" s="15">
        <v>81.099999999999994</v>
      </c>
      <c r="K126" s="32">
        <f t="shared" ref="K126:K129" si="64">IF(ISNUMBER(J126), (J126 - $B126) / $B126, "")</f>
        <v>0.25347758887171545</v>
      </c>
      <c r="L126" s="18">
        <f>IF(ISNUMBER(J126), $B145 * K126, "")</f>
        <v>25347.758887171545</v>
      </c>
      <c r="M126" s="31">
        <v>80.599999999999994</v>
      </c>
      <c r="N126" s="32">
        <f t="shared" ref="N126:N129" si="65">IF(ISNUMBER(M126), (M126 - $B126) / $B126, "")</f>
        <v>0.24574961360123634</v>
      </c>
      <c r="O126" s="18">
        <f>IF(ISNUMBER(M126), $B145 * N126, "")</f>
        <v>24574.961360123634</v>
      </c>
      <c r="Q126" s="274"/>
      <c r="R126" s="274"/>
      <c r="S126" s="274"/>
    </row>
    <row r="127" spans="1:19" ht="17.25" thickBot="1">
      <c r="A127" s="125" t="s">
        <v>110</v>
      </c>
      <c r="B127" s="126">
        <v>97.1</v>
      </c>
      <c r="C127" s="77">
        <v>6.7032966999999999E-2</v>
      </c>
      <c r="D127" s="15">
        <v>100</v>
      </c>
      <c r="E127" s="32">
        <f t="shared" si="62"/>
        <v>2.9866117404737446E-2</v>
      </c>
      <c r="F127" s="18">
        <f>IF(ISNUMBER(D127), $B145 * E127, "")</f>
        <v>2986.6117404737447</v>
      </c>
      <c r="G127" s="31">
        <v>98.6</v>
      </c>
      <c r="H127" s="32">
        <f t="shared" si="63"/>
        <v>1.5447991761071062E-2</v>
      </c>
      <c r="I127" s="101">
        <f>IF(ISNUMBER(G127), $B145 * H127, "")</f>
        <v>1544.7991761071062</v>
      </c>
      <c r="J127" s="15">
        <v>99.6</v>
      </c>
      <c r="K127" s="32">
        <f t="shared" si="64"/>
        <v>2.5746652935118436E-2</v>
      </c>
      <c r="L127" s="18">
        <f>IF(ISNUMBER(J127), $B145 * K127, "")</f>
        <v>2574.6652935118436</v>
      </c>
      <c r="M127" s="31">
        <v>101</v>
      </c>
      <c r="N127" s="32">
        <f t="shared" si="65"/>
        <v>4.0164778578784817E-2</v>
      </c>
      <c r="O127" s="18">
        <f>IF(ISNUMBER(M127), $B145 * N127, "")</f>
        <v>4016.4778578784817</v>
      </c>
      <c r="Q127" s="264"/>
      <c r="R127" s="264"/>
      <c r="S127" s="264"/>
    </row>
    <row r="128" spans="1:19" ht="17.25" thickBot="1">
      <c r="A128" s="125" t="s">
        <v>204</v>
      </c>
      <c r="B128" s="126">
        <v>10.1</v>
      </c>
      <c r="C128" s="77">
        <v>6.5400843900000005E-2</v>
      </c>
      <c r="D128" s="15">
        <v>10.5</v>
      </c>
      <c r="E128" s="32">
        <f t="shared" si="62"/>
        <v>3.9603960396039639E-2</v>
      </c>
      <c r="F128" s="18">
        <f>IF(ISNUMBER(D128), $B145 * E128, "")</f>
        <v>3960.3960396039638</v>
      </c>
      <c r="G128" s="31">
        <v>10.3</v>
      </c>
      <c r="H128" s="32">
        <f t="shared" si="63"/>
        <v>1.980198019801991E-2</v>
      </c>
      <c r="I128" s="101">
        <f>IF(ISNUMBER(G128), $B145 * H128, "")</f>
        <v>1980.198019801991</v>
      </c>
      <c r="J128" s="15">
        <v>10.3</v>
      </c>
      <c r="K128" s="32">
        <f t="shared" si="64"/>
        <v>1.980198019801991E-2</v>
      </c>
      <c r="L128" s="18">
        <f>IF(ISNUMBER(J128), $B145 * K128, "")</f>
        <v>1980.198019801991</v>
      </c>
      <c r="M128" s="31">
        <v>10.5</v>
      </c>
      <c r="N128" s="32">
        <f t="shared" si="65"/>
        <v>3.9603960396039639E-2</v>
      </c>
      <c r="O128" s="18">
        <f>IF(ISNUMBER(M128), $B145 * N128, "")</f>
        <v>3960.3960396039638</v>
      </c>
      <c r="Q128" s="264"/>
      <c r="R128" s="264"/>
      <c r="S128" s="264"/>
    </row>
    <row r="129" spans="1:19" ht="17.25" thickBot="1">
      <c r="A129" s="127" t="s">
        <v>152</v>
      </c>
      <c r="B129" s="128">
        <v>63.8</v>
      </c>
      <c r="C129" s="78">
        <v>6.5108514199999995E-2</v>
      </c>
      <c r="D129" s="20">
        <v>63.6</v>
      </c>
      <c r="E129" s="21">
        <f t="shared" si="62"/>
        <v>-3.1347962382444476E-3</v>
      </c>
      <c r="F129" s="22">
        <f>IF(ISNUMBER(D129), $B145 * E129, "")</f>
        <v>-313.47962382444479</v>
      </c>
      <c r="G129" s="30">
        <v>63.4</v>
      </c>
      <c r="H129" s="21">
        <f t="shared" si="63"/>
        <v>-6.2695924764890063E-3</v>
      </c>
      <c r="I129" s="105">
        <f>IF(ISNUMBER(G129), $B145 * H129, "")</f>
        <v>-626.9592476489006</v>
      </c>
      <c r="J129" s="20">
        <v>63.9</v>
      </c>
      <c r="K129" s="21">
        <f t="shared" si="64"/>
        <v>1.5673981191222793E-3</v>
      </c>
      <c r="L129" s="22">
        <f>IF(ISNUMBER(J129), $B145 * K129, "")</f>
        <v>156.73981191222794</v>
      </c>
      <c r="M129" s="30">
        <v>64.599999999999994</v>
      </c>
      <c r="N129" s="21">
        <f t="shared" si="65"/>
        <v>1.2539184952978013E-2</v>
      </c>
      <c r="O129" s="22">
        <f>IF(ISNUMBER(M129), $B145 * N129, "")</f>
        <v>1253.9184952978012</v>
      </c>
      <c r="Q129" s="264"/>
      <c r="R129" s="264"/>
      <c r="S129" s="264"/>
    </row>
    <row r="130" spans="1:19" ht="17.25" thickBot="1">
      <c r="A130" s="125" t="s">
        <v>251</v>
      </c>
      <c r="B130" s="129">
        <v>46.4</v>
      </c>
      <c r="C130" s="80">
        <v>5.9360730600000002E-2</v>
      </c>
      <c r="D130" s="106">
        <v>46.6</v>
      </c>
      <c r="E130" s="107">
        <f>IF(ISNUMBER(D130), (D130 - $B130) / $B130, "")</f>
        <v>4.3103448275862684E-3</v>
      </c>
      <c r="F130" s="108">
        <f>IF(ISNUMBER(D130), $B145 * E130, "")</f>
        <v>431.03448275862684</v>
      </c>
      <c r="G130" s="109">
        <v>46.5</v>
      </c>
      <c r="H130" s="107">
        <f>IF(ISNUMBER(G130), (G130 - $B130) / $B130, "")</f>
        <v>2.1551724137931342E-3</v>
      </c>
      <c r="I130" s="110">
        <f>IF(ISNUMBER(G130), $B145 * H130, "")</f>
        <v>215.51724137931342</v>
      </c>
      <c r="J130" s="106">
        <v>46.8</v>
      </c>
      <c r="K130" s="107">
        <f>IF(ISNUMBER(J130), (J130 - $B130) / $B130, "")</f>
        <v>8.6206896551723842E-3</v>
      </c>
      <c r="L130" s="108">
        <f>IF(ISNUMBER(J130), $B145 * K130, "")</f>
        <v>862.06896551723844</v>
      </c>
      <c r="M130" s="109">
        <v>47.7</v>
      </c>
      <c r="N130" s="107">
        <f>IF(ISNUMBER(M130), (M130 - $B130) / $B130, "")</f>
        <v>2.8017241379310439E-2</v>
      </c>
      <c r="O130" s="108">
        <f>IF(ISNUMBER(M130), $B145 * N130, "")</f>
        <v>2801.724137931044</v>
      </c>
      <c r="Q130" s="264"/>
      <c r="R130" s="264"/>
      <c r="S130" s="264"/>
    </row>
    <row r="131" spans="1:19" ht="17.25" thickBot="1">
      <c r="A131" s="125" t="s">
        <v>222</v>
      </c>
      <c r="B131" s="126">
        <v>88.6</v>
      </c>
      <c r="C131" s="77">
        <v>5.85424134E-2</v>
      </c>
      <c r="D131" s="15">
        <v>97.8</v>
      </c>
      <c r="E131" s="32">
        <f t="shared" ref="E131:E134" si="66">IF(ISNUMBER(D131), (D131 - $B131) / $B131, "")</f>
        <v>0.10383747178329575</v>
      </c>
      <c r="F131" s="18">
        <f>IF(ISNUMBER(D131), $B145 * E131, "")</f>
        <v>10383.747178329575</v>
      </c>
      <c r="G131" s="31">
        <v>94.6</v>
      </c>
      <c r="H131" s="32">
        <f t="shared" ref="H131:H134" si="67">IF(ISNUMBER(G131), (G131 - $B131) / $B131, "")</f>
        <v>6.772009029345373E-2</v>
      </c>
      <c r="I131" s="101">
        <f>IF(ISNUMBER(G131), $B145 * H131, "")</f>
        <v>6772.0090293453732</v>
      </c>
      <c r="J131" s="15">
        <v>95.6</v>
      </c>
      <c r="K131" s="32">
        <f t="shared" ref="K131:K134" si="68">IF(ISNUMBER(J131), (J131 - $B131) / $B131, "")</f>
        <v>7.900677200902935E-2</v>
      </c>
      <c r="L131" s="18">
        <f>IF(ISNUMBER(J131), $B145 * K131, "")</f>
        <v>7900.6772009029346</v>
      </c>
      <c r="M131" s="31">
        <v>95.3</v>
      </c>
      <c r="N131" s="32">
        <f t="shared" ref="N131:N134" si="69">IF(ISNUMBER(M131), (M131 - $B131) / $B131, "")</f>
        <v>7.56207674943567E-2</v>
      </c>
      <c r="O131" s="18">
        <f>IF(ISNUMBER(M131), $B145 * N131, "")</f>
        <v>7562.0767494356696</v>
      </c>
      <c r="Q131" s="264"/>
      <c r="R131" s="264"/>
      <c r="S131" s="264"/>
    </row>
    <row r="132" spans="1:19" ht="17.25" thickBot="1">
      <c r="A132" s="125" t="s">
        <v>235</v>
      </c>
      <c r="B132" s="126">
        <v>44.7</v>
      </c>
      <c r="C132" s="77">
        <v>5.6737588700000001E-2</v>
      </c>
      <c r="D132" s="15">
        <v>45.9</v>
      </c>
      <c r="E132" s="32">
        <f t="shared" si="66"/>
        <v>2.684563758389252E-2</v>
      </c>
      <c r="F132" s="18">
        <f>IF(ISNUMBER(D132), $B145 * E132, "")</f>
        <v>2684.5637583892521</v>
      </c>
      <c r="G132" s="31">
        <v>44.8</v>
      </c>
      <c r="H132" s="32">
        <f t="shared" si="67"/>
        <v>2.2371364653242577E-3</v>
      </c>
      <c r="I132" s="101">
        <f>IF(ISNUMBER(G132), $B145 * H132, "")</f>
        <v>223.71364653242577</v>
      </c>
      <c r="J132" s="15">
        <v>45.1</v>
      </c>
      <c r="K132" s="32">
        <f t="shared" si="68"/>
        <v>8.948545861297506E-3</v>
      </c>
      <c r="L132" s="18">
        <f>IF(ISNUMBER(J132), $B145 * K132, "")</f>
        <v>894.8545861297506</v>
      </c>
      <c r="M132" s="31">
        <v>45.4</v>
      </c>
      <c r="N132" s="32">
        <f t="shared" si="69"/>
        <v>1.5659955257270597E-2</v>
      </c>
      <c r="O132" s="18">
        <f>IF(ISNUMBER(M132), $B145 * N132, "")</f>
        <v>1565.9955257270597</v>
      </c>
      <c r="Q132" s="264"/>
      <c r="R132" s="264"/>
      <c r="S132" s="264"/>
    </row>
    <row r="133" spans="1:19" ht="17.25" thickBot="1">
      <c r="A133" s="125" t="s">
        <v>150</v>
      </c>
      <c r="B133" s="126">
        <v>8.1199999999999992</v>
      </c>
      <c r="C133" s="77">
        <v>5.45454545E-2</v>
      </c>
      <c r="D133" s="15">
        <v>8.0299999999999994</v>
      </c>
      <c r="E133" s="32">
        <f t="shared" si="66"/>
        <v>-1.1083743842364515E-2</v>
      </c>
      <c r="F133" s="18">
        <f>IF(ISNUMBER(D133), $B145 * E133, "")</f>
        <v>-1108.3743842364515</v>
      </c>
      <c r="G133" s="31">
        <v>7.95</v>
      </c>
      <c r="H133" s="32">
        <f t="shared" si="67"/>
        <v>-2.0935960591132889E-2</v>
      </c>
      <c r="I133" s="101">
        <f>IF(ISNUMBER(G133), $B145 * H133, "")</f>
        <v>-2093.5960591132889</v>
      </c>
      <c r="J133" s="15">
        <v>7.98</v>
      </c>
      <c r="K133" s="32">
        <f t="shared" si="68"/>
        <v>-1.7241379310344682E-2</v>
      </c>
      <c r="L133" s="18">
        <f>IF(ISNUMBER(J133), $B145 * K133, "")</f>
        <v>-1724.1379310344682</v>
      </c>
      <c r="M133" s="31">
        <v>8.0299999999999994</v>
      </c>
      <c r="N133" s="32">
        <f t="shared" si="69"/>
        <v>-1.1083743842364515E-2</v>
      </c>
      <c r="O133" s="18">
        <f>IF(ISNUMBER(M133), $B145 * N133, "")</f>
        <v>-1108.3743842364515</v>
      </c>
      <c r="Q133" s="33"/>
      <c r="R133" s="33"/>
    </row>
    <row r="134" spans="1:19" ht="17.25" thickBot="1">
      <c r="A134" s="130" t="s">
        <v>241</v>
      </c>
      <c r="B134" s="131">
        <v>44.5</v>
      </c>
      <c r="C134" s="79">
        <v>5.4502369699999997E-2</v>
      </c>
      <c r="D134" s="24">
        <v>45</v>
      </c>
      <c r="E134" s="25">
        <f t="shared" si="66"/>
        <v>1.1235955056179775E-2</v>
      </c>
      <c r="F134" s="104">
        <f>IF(ISNUMBER(D134), $B145 * E134, "")</f>
        <v>1123.5955056179776</v>
      </c>
      <c r="G134" s="102">
        <v>44.7</v>
      </c>
      <c r="H134" s="25">
        <f t="shared" si="67"/>
        <v>4.4943820224719738E-3</v>
      </c>
      <c r="I134" s="103">
        <f>IF(ISNUMBER(G134), $B145 * H134, "")</f>
        <v>449.43820224719741</v>
      </c>
      <c r="J134" s="24">
        <v>44.9</v>
      </c>
      <c r="K134" s="25">
        <f t="shared" si="68"/>
        <v>8.9887640449437881E-3</v>
      </c>
      <c r="L134" s="104">
        <f>IF(ISNUMBER(J134), $B145 * K134, "")</f>
        <v>898.87640449437879</v>
      </c>
      <c r="M134" s="102">
        <v>45.5</v>
      </c>
      <c r="N134" s="25">
        <f t="shared" si="69"/>
        <v>2.247191011235955E-2</v>
      </c>
      <c r="O134" s="104">
        <f>IF(ISNUMBER(M134), $B145 * N134, "")</f>
        <v>2247.1910112359551</v>
      </c>
      <c r="Q134" s="265"/>
      <c r="R134" s="266"/>
      <c r="S134" s="267"/>
    </row>
    <row r="135" spans="1:19">
      <c r="A135" s="123" t="s">
        <v>190</v>
      </c>
      <c r="B135" s="124">
        <v>11.7</v>
      </c>
      <c r="C135" s="76">
        <v>5.4054054099999999E-2</v>
      </c>
      <c r="D135" s="13">
        <v>11.9</v>
      </c>
      <c r="E135" s="14">
        <f>IF(ISNUMBER(D135), (D135 - $B135) / $B135, "")</f>
        <v>1.7094017094017186E-2</v>
      </c>
      <c r="F135" s="16">
        <f>IF(ISNUMBER(D135), $B145 * E135, "")</f>
        <v>1709.4017094017186</v>
      </c>
      <c r="G135" s="29">
        <v>11.8</v>
      </c>
      <c r="H135" s="14">
        <f>IF(ISNUMBER(G135), (G135 - $B135) / $B135, "")</f>
        <v>8.5470085470086693E-3</v>
      </c>
      <c r="I135" s="100">
        <f>IF(ISNUMBER(G135), $B145 * H135, "")</f>
        <v>854.7008547008669</v>
      </c>
      <c r="J135" s="13">
        <v>11.8</v>
      </c>
      <c r="K135" s="14">
        <f>IF(ISNUMBER(J135), (J135 - $B135) / $B135, "")</f>
        <v>8.5470085470086693E-3</v>
      </c>
      <c r="L135" s="16">
        <f>IF(ISNUMBER(J135), $B145 * K135, "")</f>
        <v>854.7008547008669</v>
      </c>
      <c r="M135" s="29">
        <v>11.9</v>
      </c>
      <c r="N135" s="14">
        <f>IF(ISNUMBER(M135), (M135 - $B135) / $B135, "")</f>
        <v>1.7094017094017186E-2</v>
      </c>
      <c r="O135" s="16">
        <f>IF(ISNUMBER(M135), $B145 * N135, "")</f>
        <v>1709.4017094017186</v>
      </c>
      <c r="Q135" s="268"/>
      <c r="R135" s="269"/>
      <c r="S135" s="270"/>
    </row>
    <row r="136" spans="1:19" ht="17.25" thickBot="1">
      <c r="A136" s="125" t="s">
        <v>178</v>
      </c>
      <c r="B136" s="126">
        <v>11.8</v>
      </c>
      <c r="C136" s="77">
        <v>5.3571428599999998E-2</v>
      </c>
      <c r="D136" s="15">
        <v>11.8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11.8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11.7</v>
      </c>
      <c r="K136" s="32">
        <f t="shared" ref="K136:K139" si="72">IF(ISNUMBER(J136), (J136 - $B136) / $B136, "")</f>
        <v>-8.4745762711865603E-3</v>
      </c>
      <c r="L136" s="18">
        <f>IF(ISNUMBER(J136), $B145 * K136, "")</f>
        <v>-847.45762711865598</v>
      </c>
      <c r="M136" s="31">
        <v>11.9</v>
      </c>
      <c r="N136" s="32">
        <f t="shared" ref="N136:N139" si="73">IF(ISNUMBER(M136), (M136 - $B136) / $B136, "")</f>
        <v>8.4745762711864094E-3</v>
      </c>
      <c r="O136" s="18">
        <f>IF(ISNUMBER(M136), $B145 * N136, "")</f>
        <v>847.45762711864097</v>
      </c>
      <c r="Q136" s="271"/>
      <c r="R136" s="272"/>
      <c r="S136" s="273"/>
    </row>
    <row r="137" spans="1:19" ht="17.25" thickBot="1">
      <c r="A137" s="125" t="s">
        <v>122</v>
      </c>
      <c r="B137" s="126">
        <v>17.7</v>
      </c>
      <c r="C137" s="77">
        <v>5.3571428599999998E-2</v>
      </c>
      <c r="D137" s="15">
        <v>18.2</v>
      </c>
      <c r="E137" s="32">
        <f t="shared" si="70"/>
        <v>2.8248587570621469E-2</v>
      </c>
      <c r="F137" s="18">
        <f>IF(ISNUMBER(D137), $B145 * E137, "")</f>
        <v>2824.8587570621471</v>
      </c>
      <c r="G137" s="31">
        <v>18</v>
      </c>
      <c r="H137" s="32">
        <f t="shared" si="71"/>
        <v>1.6949152542372923E-2</v>
      </c>
      <c r="I137" s="101">
        <f>IF(ISNUMBER(G137), $B145 * H137, "")</f>
        <v>1694.9152542372924</v>
      </c>
      <c r="J137" s="15">
        <v>18.3</v>
      </c>
      <c r="K137" s="32">
        <f t="shared" si="72"/>
        <v>3.3898305084745846E-2</v>
      </c>
      <c r="L137" s="18">
        <f>IF(ISNUMBER(J137), $B145 * K137, "")</f>
        <v>3389.8305084745848</v>
      </c>
      <c r="M137" s="31">
        <v>18.2</v>
      </c>
      <c r="N137" s="32">
        <f t="shared" si="73"/>
        <v>2.8248587570621469E-2</v>
      </c>
      <c r="O137" s="18">
        <f>IF(ISNUMBER(M137), $B145 * N137, "")</f>
        <v>2824.8587570621471</v>
      </c>
      <c r="Q137" s="264"/>
      <c r="R137" s="264"/>
      <c r="S137" s="264"/>
    </row>
    <row r="138" spans="1:19" ht="17.25" thickBot="1">
      <c r="A138" s="125" t="s">
        <v>218</v>
      </c>
      <c r="B138" s="126">
        <v>90.4</v>
      </c>
      <c r="C138" s="77">
        <v>5.1162790700000002E-2</v>
      </c>
      <c r="D138" s="15">
        <v>92.9</v>
      </c>
      <c r="E138" s="32">
        <f t="shared" si="70"/>
        <v>2.7654867256637166E-2</v>
      </c>
      <c r="F138" s="18">
        <f>IF(ISNUMBER(D138), $B145 * E138, "")</f>
        <v>2765.4867256637167</v>
      </c>
      <c r="G138" s="31">
        <v>91.2</v>
      </c>
      <c r="H138" s="32">
        <f t="shared" si="71"/>
        <v>8.8495575221238625E-3</v>
      </c>
      <c r="I138" s="101">
        <f>IF(ISNUMBER(G138), $B145 * H138, "")</f>
        <v>884.9557522123863</v>
      </c>
      <c r="J138" s="15">
        <v>91.5</v>
      </c>
      <c r="K138" s="32">
        <f t="shared" si="72"/>
        <v>1.216814159292029E-2</v>
      </c>
      <c r="L138" s="18">
        <f>IF(ISNUMBER(J138), $B145 * K138, "")</f>
        <v>1216.814159292029</v>
      </c>
      <c r="M138" s="31">
        <v>91.5</v>
      </c>
      <c r="N138" s="32">
        <f t="shared" si="73"/>
        <v>1.216814159292029E-2</v>
      </c>
      <c r="O138" s="18">
        <f>IF(ISNUMBER(M138), $B145 * N138, "")</f>
        <v>1216.814159292029</v>
      </c>
      <c r="Q138" s="274"/>
      <c r="R138" s="274"/>
      <c r="S138" s="274"/>
    </row>
    <row r="139" spans="1:19" ht="17.25" thickBot="1">
      <c r="A139" s="127" t="s">
        <v>239</v>
      </c>
      <c r="B139" s="128">
        <v>61.3</v>
      </c>
      <c r="C139" s="78">
        <v>4.9657534199999999E-2</v>
      </c>
      <c r="D139" s="20">
        <v>62.2</v>
      </c>
      <c r="E139" s="21">
        <f t="shared" si="70"/>
        <v>1.4681892332789654E-2</v>
      </c>
      <c r="F139" s="22">
        <f>IF(ISNUMBER(D139), $B145 * E139, "")</f>
        <v>1468.1892332789653</v>
      </c>
      <c r="G139" s="30">
        <v>61.7</v>
      </c>
      <c r="H139" s="21">
        <f t="shared" si="71"/>
        <v>6.5252854812398974E-3</v>
      </c>
      <c r="I139" s="105">
        <f>IF(ISNUMBER(G139), $B145 * H139, "")</f>
        <v>652.52854812398971</v>
      </c>
      <c r="J139" s="20">
        <v>61.9</v>
      </c>
      <c r="K139" s="21">
        <f t="shared" si="72"/>
        <v>9.7879282218597298E-3</v>
      </c>
      <c r="L139" s="22">
        <f>IF(ISNUMBER(J139), $B145 * K139, "")</f>
        <v>978.79282218597302</v>
      </c>
      <c r="M139" s="30">
        <v>62.8</v>
      </c>
      <c r="N139" s="21">
        <f t="shared" si="73"/>
        <v>2.4469820554649267E-2</v>
      </c>
      <c r="O139" s="22">
        <f>IF(ISNUMBER(M139), $B145 * N139, "")</f>
        <v>2446.9820554649268</v>
      </c>
      <c r="Q139" s="274"/>
      <c r="R139" s="274"/>
      <c r="S139" s="274"/>
    </row>
    <row r="140" spans="1:19" ht="17.25" thickBot="1">
      <c r="A140" s="125" t="s">
        <v>208</v>
      </c>
      <c r="B140" s="129">
        <v>8.0500000000000007</v>
      </c>
      <c r="C140" s="80">
        <v>4.9543676699999997E-2</v>
      </c>
      <c r="D140" s="106">
        <v>7.98</v>
      </c>
      <c r="E140" s="107">
        <f>IF(ISNUMBER(D140), (D140 - $B140) / $B140, "")</f>
        <v>-8.6956521739130783E-3</v>
      </c>
      <c r="F140" s="108">
        <f>IF(ISNUMBER(D140), $B145 * E140, "")</f>
        <v>-869.56521739130778</v>
      </c>
      <c r="G140" s="109">
        <v>7.95</v>
      </c>
      <c r="H140" s="107">
        <f>IF(ISNUMBER(G140), (G140 - $B140) / $B140, "")</f>
        <v>-1.242236024844727E-2</v>
      </c>
      <c r="I140" s="110">
        <f>IF(ISNUMBER(G140), $B145 * H140, "")</f>
        <v>-1242.2360248447269</v>
      </c>
      <c r="J140" s="106">
        <v>8.02</v>
      </c>
      <c r="K140" s="107">
        <f>IF(ISNUMBER(J140), (J140 - $B140) / $B140, "")</f>
        <v>-3.7267080745343024E-3</v>
      </c>
      <c r="L140" s="108">
        <f>IF(ISNUMBER(J140), $B145 * K140, "")</f>
        <v>-372.67080745343026</v>
      </c>
      <c r="M140" s="109">
        <v>8.0500000000000007</v>
      </c>
      <c r="N140" s="107">
        <f>IF(ISNUMBER(M140), (M140 - $B140) / $B140, "")</f>
        <v>0</v>
      </c>
      <c r="O140" s="108">
        <f>IF(ISNUMBER(M140), $B145 * N140, "")</f>
        <v>0</v>
      </c>
      <c r="Q140" s="264"/>
      <c r="R140" s="264"/>
      <c r="S140" s="264"/>
    </row>
    <row r="141" spans="1:19" ht="17.25" thickBot="1">
      <c r="A141" s="125" t="s">
        <v>216</v>
      </c>
      <c r="B141" s="126">
        <v>6.8</v>
      </c>
      <c r="C141" s="77">
        <v>4.9382716E-2</v>
      </c>
      <c r="D141" s="15">
        <v>6.98</v>
      </c>
      <c r="E141" s="32">
        <f t="shared" ref="E141:E144" si="74">IF(ISNUMBER(D141), (D141 - $B141) / $B141, "")</f>
        <v>2.6470588235294207E-2</v>
      </c>
      <c r="F141" s="18">
        <f>IF(ISNUMBER(D141), $B145 * E141, "")</f>
        <v>2647.0588235294208</v>
      </c>
      <c r="G141" s="31">
        <v>6.89</v>
      </c>
      <c r="H141" s="32">
        <f t="shared" ref="H141:H144" si="75">IF(ISNUMBER(G141), (G141 - $B141) / $B141, "")</f>
        <v>1.3235294117647038E-2</v>
      </c>
      <c r="I141" s="101">
        <f>IF(ISNUMBER(G141), $B145 * H141, "")</f>
        <v>1323.5294117647038</v>
      </c>
      <c r="J141" s="15">
        <v>7.01</v>
      </c>
      <c r="K141" s="32">
        <f t="shared" ref="K141:K144" si="76">IF(ISNUMBER(J141), (J141 - $B141) / $B141, "")</f>
        <v>3.0882352941176465E-2</v>
      </c>
      <c r="L141" s="18">
        <f>IF(ISNUMBER(J141), $B145 * K141, "")</f>
        <v>3088.2352941176464</v>
      </c>
      <c r="M141" s="31">
        <v>7.04</v>
      </c>
      <c r="N141" s="32">
        <f t="shared" ref="N141:N144" si="77">IF(ISNUMBER(M141), (M141 - $B141) / $B141, "")</f>
        <v>3.5294117647058858E-2</v>
      </c>
      <c r="O141" s="18">
        <f>IF(ISNUMBER(M141), $B145 * N141, "")</f>
        <v>3529.4117647058856</v>
      </c>
      <c r="Q141" s="264"/>
      <c r="R141" s="264"/>
      <c r="S141" s="264"/>
    </row>
    <row r="142" spans="1:19" ht="17.25" thickBot="1">
      <c r="A142" s="125" t="s">
        <v>210</v>
      </c>
      <c r="B142" s="126">
        <v>8.0399999999999991</v>
      </c>
      <c r="C142" s="77">
        <v>4.82398957E-2</v>
      </c>
      <c r="D142" s="15">
        <v>8.09</v>
      </c>
      <c r="E142" s="32">
        <f t="shared" si="74"/>
        <v>6.2189054726369047E-3</v>
      </c>
      <c r="F142" s="18">
        <f>IF(ISNUMBER(D142), $B145 * E142, "")</f>
        <v>621.89054726369045</v>
      </c>
      <c r="G142" s="31">
        <v>8.01</v>
      </c>
      <c r="H142" s="32">
        <f t="shared" si="75"/>
        <v>-3.7313432835820106E-3</v>
      </c>
      <c r="I142" s="101">
        <f>IF(ISNUMBER(G142), $B145 * H142, "")</f>
        <v>-373.13432835820106</v>
      </c>
      <c r="J142" s="15">
        <v>8.06</v>
      </c>
      <c r="K142" s="32">
        <f t="shared" si="76"/>
        <v>2.4875621890548946E-3</v>
      </c>
      <c r="L142" s="18">
        <f>IF(ISNUMBER(J142), $B145 * K142, "")</f>
        <v>248.75621890548945</v>
      </c>
      <c r="M142" s="31">
        <v>8.18</v>
      </c>
      <c r="N142" s="32">
        <f t="shared" si="77"/>
        <v>1.7412935323383158E-2</v>
      </c>
      <c r="O142" s="18">
        <f>IF(ISNUMBER(M142), $B145 * N142, "")</f>
        <v>1741.2935323383158</v>
      </c>
      <c r="Q142" s="264"/>
      <c r="R142" s="264"/>
      <c r="S142" s="264"/>
    </row>
    <row r="143" spans="1:19">
      <c r="A143" s="125" t="s">
        <v>72</v>
      </c>
      <c r="B143" s="126">
        <v>16</v>
      </c>
      <c r="C143" s="77">
        <v>4.5751633999999999E-2</v>
      </c>
      <c r="D143" s="15">
        <v>16.3</v>
      </c>
      <c r="E143" s="32">
        <f t="shared" si="74"/>
        <v>1.8750000000000044E-2</v>
      </c>
      <c r="F143" s="18">
        <f>IF(ISNUMBER(D143), $B145 * E143, "")</f>
        <v>1875.0000000000045</v>
      </c>
      <c r="G143" s="31">
        <v>16.3</v>
      </c>
      <c r="H143" s="32">
        <f t="shared" si="75"/>
        <v>1.8750000000000044E-2</v>
      </c>
      <c r="I143" s="101">
        <f>IF(ISNUMBER(G143), $B145 * H143, "")</f>
        <v>1875.0000000000045</v>
      </c>
      <c r="J143" s="15">
        <v>16.3</v>
      </c>
      <c r="K143" s="32">
        <f t="shared" si="76"/>
        <v>1.8750000000000044E-2</v>
      </c>
      <c r="L143" s="18">
        <f>IF(ISNUMBER(J143), $B145 * K143, "")</f>
        <v>1875.0000000000045</v>
      </c>
      <c r="M143" s="31">
        <v>16.600000000000001</v>
      </c>
      <c r="N143" s="32">
        <f t="shared" si="77"/>
        <v>3.7500000000000089E-2</v>
      </c>
      <c r="O143" s="18">
        <f>IF(ISNUMBER(M143), $B145 * N143, "")</f>
        <v>3750.0000000000091</v>
      </c>
      <c r="Q143" s="253"/>
      <c r="R143" s="254"/>
      <c r="S143" s="255"/>
    </row>
    <row r="144" spans="1:19" ht="17.25" thickBot="1">
      <c r="A144" s="130" t="s">
        <v>188</v>
      </c>
      <c r="B144" s="131">
        <v>9.1999999999999993</v>
      </c>
      <c r="C144" s="79">
        <v>1.5452538599999999E-2</v>
      </c>
      <c r="D144" s="24">
        <v>9.33</v>
      </c>
      <c r="E144" s="25">
        <f t="shared" si="74"/>
        <v>1.4130434782608782E-2</v>
      </c>
      <c r="F144" s="104">
        <f>IF(ISNUMBER(D144), $B145 * E144, "")</f>
        <v>1413.0434782608781</v>
      </c>
      <c r="G144" s="102">
        <v>9.19</v>
      </c>
      <c r="H144" s="25">
        <f t="shared" si="75"/>
        <v>-1.0869565217391072E-3</v>
      </c>
      <c r="I144" s="103">
        <f>IF(ISNUMBER(G144), $B145 * H144, "")</f>
        <v>-108.69565217391073</v>
      </c>
      <c r="J144" s="24">
        <v>9.2100000000000009</v>
      </c>
      <c r="K144" s="25">
        <f t="shared" si="76"/>
        <v>1.0869565217393005E-3</v>
      </c>
      <c r="L144" s="104">
        <f>IF(ISNUMBER(J144), $B145 * K144, "")</f>
        <v>108.69565217393004</v>
      </c>
      <c r="M144" s="102">
        <v>9.27</v>
      </c>
      <c r="N144" s="25">
        <f t="shared" si="77"/>
        <v>7.6086956521739446E-3</v>
      </c>
      <c r="O144" s="104">
        <f>IF(ISNUMBER(M144), $B145 * N144, "")</f>
        <v>760.86956521739444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2.4885175067511332E-2</v>
      </c>
      <c r="F145" s="28">
        <f>SUM(F125:F144)</f>
        <v>49770.350135022658</v>
      </c>
      <c r="G145" s="26" t="s">
        <v>272</v>
      </c>
      <c r="H145" s="27">
        <f>IF(COUNT(H125:H144), SUM(H125:H144) / COUNT(H125:H144), 0)</f>
        <v>1.8237979355019116E-2</v>
      </c>
      <c r="I145" s="28">
        <f>SUM(I125:I144)</f>
        <v>36475.958710038234</v>
      </c>
      <c r="J145" s="26" t="s">
        <v>272</v>
      </c>
      <c r="K145" s="27">
        <f>IF(COUNT(K125:K144), SUM(K125:K144) / COUNT(K125:K144), 0)</f>
        <v>2.4716199156842943E-2</v>
      </c>
      <c r="L145" s="28">
        <f>SUM(L125:L144)</f>
        <v>49432.398313685888</v>
      </c>
      <c r="M145" s="26" t="s">
        <v>272</v>
      </c>
      <c r="N145" s="27">
        <f>IF(COUNT(N125:N144), SUM(N125:N144) / COUNT(N125:N144), 0)</f>
        <v>3.295711096052252E-2</v>
      </c>
      <c r="O145" s="28">
        <f>SUM(O125:O144)</f>
        <v>65914.221921045042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41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2021-07-22(목) 오전 00:00</v>
      </c>
      <c r="C150" s="316"/>
      <c r="D150" s="288" t="str">
        <f>TEXT($G$1, "[$-ko-KR]yyyy-mm-dd(ddd) ") &amp; "오후 14:00"</f>
        <v>2021-07-22(목) 오후 14:00</v>
      </c>
      <c r="E150" s="289"/>
      <c r="F150" s="290"/>
      <c r="G150" s="288" t="str">
        <f>TEXT($G$1, "[$-ko-KR]yyyy-mm-dd(ddd) ") &amp; "오후 19:00"</f>
        <v>2021-07-22(목) 오후 19:00</v>
      </c>
      <c r="H150" s="289"/>
      <c r="I150" s="290"/>
      <c r="J150" s="288" t="str">
        <f>TEXT($G$1, "[$-ko-KR]yyyy-mm-dd(ddd) ") &amp; "오후 21:00"</f>
        <v>2021-07-22(목) 오후 21:00</v>
      </c>
      <c r="K150" s="289"/>
      <c r="L150" s="290"/>
      <c r="M150" s="288" t="str">
        <f>TEXT($G$1+1, "[$-ko-KR]yyyy-mm-dd(ddd) ") &amp; "오전 00:00"</f>
        <v>2021-07-23(금)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2" t="s">
        <v>58</v>
      </c>
      <c r="H151" s="243" t="s">
        <v>269</v>
      </c>
      <c r="I151" s="24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174</v>
      </c>
      <c r="B152" s="124">
        <v>192</v>
      </c>
      <c r="C152" s="76">
        <v>6.07734807E-2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520.83333333333326</v>
      </c>
      <c r="G152" s="29">
        <v>193</v>
      </c>
      <c r="H152" s="14">
        <f>IF(ISNUMBER(G152), (G152 - $B152) / $B152, "")</f>
        <v>5.208333333333333E-3</v>
      </c>
      <c r="I152" s="100">
        <f>IF(ISNUMBER(G152), $B172 * H152, "")</f>
        <v>520.83333333333326</v>
      </c>
      <c r="J152" s="13">
        <v>194</v>
      </c>
      <c r="K152" s="14">
        <f>IF(ISNUMBER(J152), (J152 - $B152) / $B152, "")</f>
        <v>1.0416666666666666E-2</v>
      </c>
      <c r="L152" s="16">
        <f>IF(ISNUMBER(J152), $B172 * K152, "")</f>
        <v>1041.6666666666665</v>
      </c>
      <c r="M152" s="29">
        <v>196</v>
      </c>
      <c r="N152" s="14">
        <f>IF(ISNUMBER(M152), (M152 - $B152) / $B152, "")</f>
        <v>2.0833333333333332E-2</v>
      </c>
      <c r="O152" s="16">
        <f>IF(ISNUMBER(M152), $B172 * N152, "")</f>
        <v>2083.333333333333</v>
      </c>
      <c r="Q152" s="274"/>
      <c r="R152" s="274"/>
      <c r="S152" s="274"/>
    </row>
    <row r="153" spans="1:19" ht="17.25" thickBot="1">
      <c r="A153" s="125" t="s">
        <v>124</v>
      </c>
      <c r="B153" s="126">
        <v>228</v>
      </c>
      <c r="C153" s="77">
        <v>6.0465116300000003E-2</v>
      </c>
      <c r="D153" s="15">
        <v>237</v>
      </c>
      <c r="E153" s="32">
        <f t="shared" ref="E153:E156" si="78">IF(ISNUMBER(D153), (D153 - $B153) / $B153, "")</f>
        <v>3.9473684210526314E-2</v>
      </c>
      <c r="F153" s="18">
        <f>IF(ISNUMBER(D153), $B172 * E153, "")</f>
        <v>3947.3684210526312</v>
      </c>
      <c r="G153" s="31">
        <v>235</v>
      </c>
      <c r="H153" s="32">
        <f t="shared" ref="H153:H156" si="79">IF(ISNUMBER(G153), (G153 - $B153) / $B153, "")</f>
        <v>3.0701754385964911E-2</v>
      </c>
      <c r="I153" s="101">
        <f>IF(ISNUMBER(G153), $B172 * H153, "")</f>
        <v>3070.1754385964909</v>
      </c>
      <c r="J153" s="15">
        <v>239</v>
      </c>
      <c r="K153" s="32">
        <f t="shared" ref="K153:K156" si="80">IF(ISNUMBER(J153), (J153 - $B153) / $B153, "")</f>
        <v>4.8245614035087717E-2</v>
      </c>
      <c r="L153" s="18">
        <f>IF(ISNUMBER(J153), $B172 * K153, "")</f>
        <v>4824.5614035087719</v>
      </c>
      <c r="M153" s="31">
        <v>241</v>
      </c>
      <c r="N153" s="32">
        <f t="shared" ref="N153:N156" si="81">IF(ISNUMBER(M153), (M153 - $B153) / $B153, "")</f>
        <v>5.701754385964912E-2</v>
      </c>
      <c r="O153" s="18">
        <f>IF(ISNUMBER(M153), $B172 * N153, "")</f>
        <v>5701.7543859649122</v>
      </c>
      <c r="Q153" s="274"/>
      <c r="R153" s="274"/>
      <c r="S153" s="274"/>
    </row>
    <row r="154" spans="1:19" ht="17.25" thickBot="1">
      <c r="A154" s="125" t="s">
        <v>253</v>
      </c>
      <c r="B154" s="126">
        <v>650</v>
      </c>
      <c r="C154" s="77">
        <v>6.0358890700000001E-2</v>
      </c>
      <c r="D154" s="15">
        <v>663</v>
      </c>
      <c r="E154" s="32">
        <f t="shared" si="78"/>
        <v>0.02</v>
      </c>
      <c r="F154" s="18">
        <f>IF(ISNUMBER(D154), $B172 * E154, "")</f>
        <v>2000</v>
      </c>
      <c r="G154" s="31">
        <v>653</v>
      </c>
      <c r="H154" s="32">
        <f t="shared" si="79"/>
        <v>4.6153846153846158E-3</v>
      </c>
      <c r="I154" s="101">
        <f>IF(ISNUMBER(G154), $B172 * H154, "")</f>
        <v>461.5384615384616</v>
      </c>
      <c r="J154" s="15">
        <v>658</v>
      </c>
      <c r="K154" s="32">
        <f t="shared" si="80"/>
        <v>1.2307692307692308E-2</v>
      </c>
      <c r="L154" s="18">
        <f>IF(ISNUMBER(J154), $B172 * K154, "")</f>
        <v>1230.7692307692307</v>
      </c>
      <c r="M154" s="31">
        <v>663</v>
      </c>
      <c r="N154" s="32">
        <f t="shared" si="81"/>
        <v>0.02</v>
      </c>
      <c r="O154" s="18">
        <f>IF(ISNUMBER(M154), $B172 * N154, "")</f>
        <v>2000</v>
      </c>
      <c r="Q154" s="264"/>
      <c r="R154" s="264"/>
      <c r="S154" s="264"/>
    </row>
    <row r="155" spans="1:19" ht="17.25" thickBot="1">
      <c r="A155" s="125" t="s">
        <v>54</v>
      </c>
      <c r="B155" s="126">
        <v>198</v>
      </c>
      <c r="C155" s="77">
        <v>5.8823529399999998E-2</v>
      </c>
      <c r="D155" s="15">
        <v>199</v>
      </c>
      <c r="E155" s="32">
        <f t="shared" si="78"/>
        <v>5.0505050505050509E-3</v>
      </c>
      <c r="F155" s="18">
        <f>IF(ISNUMBER(D155), $B172 * E155, "")</f>
        <v>505.05050505050508</v>
      </c>
      <c r="G155" s="31">
        <v>197</v>
      </c>
      <c r="H155" s="32">
        <f t="shared" si="79"/>
        <v>-5.0505050505050509E-3</v>
      </c>
      <c r="I155" s="101">
        <f>IF(ISNUMBER(G155), $B172 * H155, "")</f>
        <v>-505.05050505050508</v>
      </c>
      <c r="J155" s="15">
        <v>197</v>
      </c>
      <c r="K155" s="32">
        <f t="shared" si="80"/>
        <v>-5.0505050505050509E-3</v>
      </c>
      <c r="L155" s="18">
        <f>IF(ISNUMBER(J155), $B172 * K155, "")</f>
        <v>-505.05050505050508</v>
      </c>
      <c r="M155" s="31">
        <v>197</v>
      </c>
      <c r="N155" s="32">
        <f t="shared" si="81"/>
        <v>-5.0505050505050509E-3</v>
      </c>
      <c r="O155" s="18">
        <f>IF(ISNUMBER(M155), $B172 * N155, "")</f>
        <v>-505.05050505050508</v>
      </c>
      <c r="Q155" s="264"/>
      <c r="R155" s="264"/>
      <c r="S155" s="264"/>
    </row>
    <row r="156" spans="1:19" ht="17.25" thickBot="1">
      <c r="A156" s="127" t="s">
        <v>233</v>
      </c>
      <c r="B156" s="128">
        <v>331</v>
      </c>
      <c r="C156" s="78">
        <v>5.7507987199999999E-2</v>
      </c>
      <c r="D156" s="20">
        <v>340</v>
      </c>
      <c r="E156" s="21">
        <f t="shared" si="78"/>
        <v>2.7190332326283987E-2</v>
      </c>
      <c r="F156" s="22">
        <f>IF(ISNUMBER(D156), $B172 * E156, "")</f>
        <v>2719.0332326283988</v>
      </c>
      <c r="G156" s="30">
        <v>338</v>
      </c>
      <c r="H156" s="21">
        <f t="shared" si="79"/>
        <v>2.1148036253776436E-2</v>
      </c>
      <c r="I156" s="105">
        <f>IF(ISNUMBER(G156), $B172 * H156, "")</f>
        <v>2114.8036253776436</v>
      </c>
      <c r="J156" s="20">
        <v>338</v>
      </c>
      <c r="K156" s="21">
        <f t="shared" si="80"/>
        <v>2.1148036253776436E-2</v>
      </c>
      <c r="L156" s="22">
        <f>IF(ISNUMBER(J156), $B172 * K156, "")</f>
        <v>2114.8036253776436</v>
      </c>
      <c r="M156" s="30">
        <v>341</v>
      </c>
      <c r="N156" s="21">
        <f t="shared" si="81"/>
        <v>3.0211480362537766E-2</v>
      </c>
      <c r="O156" s="22">
        <f>IF(ISNUMBER(M156), $B172 * N156, "")</f>
        <v>3021.1480362537768</v>
      </c>
      <c r="Q156" s="264"/>
      <c r="R156" s="264"/>
      <c r="S156" s="264"/>
    </row>
    <row r="157" spans="1:19" ht="17.25" thickBot="1">
      <c r="A157" s="125" t="s">
        <v>80</v>
      </c>
      <c r="B157" s="129">
        <v>584</v>
      </c>
      <c r="C157" s="80">
        <v>5.6057866200000001E-2</v>
      </c>
      <c r="D157" s="106">
        <v>599</v>
      </c>
      <c r="E157" s="107">
        <f>IF(ISNUMBER(D157), (D157 - $B157) / $B157, "")</f>
        <v>2.5684931506849314E-2</v>
      </c>
      <c r="F157" s="108">
        <f>IF(ISNUMBER(D157), $B172 * E157, "")</f>
        <v>2568.4931506849312</v>
      </c>
      <c r="G157" s="109">
        <v>589</v>
      </c>
      <c r="H157" s="107">
        <f>IF(ISNUMBER(G157), (G157 - $B157) / $B157, "")</f>
        <v>8.5616438356164379E-3</v>
      </c>
      <c r="I157" s="110">
        <f>IF(ISNUMBER(G157), $B172 * H157, "")</f>
        <v>856.16438356164383</v>
      </c>
      <c r="J157" s="106">
        <v>596</v>
      </c>
      <c r="K157" s="107">
        <f>IF(ISNUMBER(J157), (J157 - $B157) / $B157, "")</f>
        <v>2.0547945205479451E-2</v>
      </c>
      <c r="L157" s="108">
        <f>IF(ISNUMBER(J157), $B172 * K157, "")</f>
        <v>2054.794520547945</v>
      </c>
      <c r="M157" s="109">
        <v>607</v>
      </c>
      <c r="N157" s="107">
        <f>IF(ISNUMBER(M157), (M157 - $B157) / $B157, "")</f>
        <v>3.9383561643835614E-2</v>
      </c>
      <c r="O157" s="108">
        <f>IF(ISNUMBER(M157), $B172 * N157, "")</f>
        <v>3938.3561643835615</v>
      </c>
      <c r="Q157" s="264"/>
      <c r="R157" s="264"/>
      <c r="S157" s="264"/>
    </row>
    <row r="158" spans="1:19" ht="17.25" thickBot="1">
      <c r="A158" s="125" t="s">
        <v>192</v>
      </c>
      <c r="B158" s="126">
        <v>151</v>
      </c>
      <c r="C158" s="77">
        <v>5.5944055899999998E-2</v>
      </c>
      <c r="D158" s="15">
        <v>156</v>
      </c>
      <c r="E158" s="32">
        <f t="shared" ref="E158:E161" si="82">IF(ISNUMBER(D158), (D158 - $B158) / $B158, "")</f>
        <v>3.3112582781456956E-2</v>
      </c>
      <c r="F158" s="18">
        <f>IF(ISNUMBER(D158), $B172 * E158, "")</f>
        <v>3311.2582781456958</v>
      </c>
      <c r="G158" s="31">
        <v>157</v>
      </c>
      <c r="H158" s="32">
        <f t="shared" ref="H158:H161" si="83">IF(ISNUMBER(G158), (G158 - $B158) / $B158, "")</f>
        <v>3.9735099337748346E-2</v>
      </c>
      <c r="I158" s="101">
        <f>IF(ISNUMBER(G158), $B172 * H158, "")</f>
        <v>3973.5099337748347</v>
      </c>
      <c r="J158" s="15">
        <v>156</v>
      </c>
      <c r="K158" s="32">
        <f t="shared" ref="K158:K161" si="84">IF(ISNUMBER(J158), (J158 - $B158) / $B158, "")</f>
        <v>3.3112582781456956E-2</v>
      </c>
      <c r="L158" s="18">
        <f>IF(ISNUMBER(J158), $B172 * K158, "")</f>
        <v>3311.2582781456958</v>
      </c>
      <c r="M158" s="31">
        <v>158</v>
      </c>
      <c r="N158" s="32">
        <f t="shared" ref="N158:N161" si="85">IF(ISNUMBER(M158), (M158 - $B158) / $B158, "")</f>
        <v>4.6357615894039736E-2</v>
      </c>
      <c r="O158" s="18">
        <f>IF(ISNUMBER(M158), $B172 * N158, "")</f>
        <v>4635.7615894039736</v>
      </c>
      <c r="Q158" s="264"/>
      <c r="R158" s="264"/>
      <c r="S158" s="264"/>
    </row>
    <row r="159" spans="1:19" ht="17.25" thickBot="1">
      <c r="A159" s="125" t="s">
        <v>90</v>
      </c>
      <c r="B159" s="126">
        <v>661</v>
      </c>
      <c r="C159" s="77">
        <v>5.42264753E-2</v>
      </c>
      <c r="D159" s="15">
        <v>678</v>
      </c>
      <c r="E159" s="32">
        <f t="shared" si="82"/>
        <v>2.5718608169440244E-2</v>
      </c>
      <c r="F159" s="18">
        <f>IF(ISNUMBER(D159), $B172 * E159, "")</f>
        <v>2571.8608169440245</v>
      </c>
      <c r="G159" s="31">
        <v>674</v>
      </c>
      <c r="H159" s="32">
        <f t="shared" si="83"/>
        <v>1.9667170953101363E-2</v>
      </c>
      <c r="I159" s="101">
        <f>IF(ISNUMBER(G159), $B172 * H159, "")</f>
        <v>1966.7170953101363</v>
      </c>
      <c r="J159" s="15">
        <v>676</v>
      </c>
      <c r="K159" s="32">
        <f t="shared" si="84"/>
        <v>2.2692889561270801E-2</v>
      </c>
      <c r="L159" s="18">
        <f>IF(ISNUMBER(J159), $B172 * K159, "")</f>
        <v>2269.2889561270799</v>
      </c>
      <c r="M159" s="31">
        <v>689</v>
      </c>
      <c r="N159" s="32">
        <f t="shared" si="85"/>
        <v>4.2360060514372161E-2</v>
      </c>
      <c r="O159" s="18">
        <f>IF(ISNUMBER(M159), $B172 * N159, "")</f>
        <v>4236.0060514372162</v>
      </c>
      <c r="Q159" s="264"/>
      <c r="R159" s="264"/>
      <c r="S159" s="264"/>
    </row>
    <row r="160" spans="1:19" ht="17.25" thickBot="1">
      <c r="A160" s="125" t="s">
        <v>160</v>
      </c>
      <c r="B160" s="126">
        <v>884</v>
      </c>
      <c r="C160" s="77">
        <v>5.3635280100000002E-2</v>
      </c>
      <c r="D160" s="15">
        <v>894</v>
      </c>
      <c r="E160" s="32">
        <f t="shared" si="82"/>
        <v>1.1312217194570135E-2</v>
      </c>
      <c r="F160" s="18">
        <f>IF(ISNUMBER(D160), $B172 * E160, "")</f>
        <v>1131.2217194570135</v>
      </c>
      <c r="G160" s="31">
        <v>880</v>
      </c>
      <c r="H160" s="32">
        <f t="shared" si="83"/>
        <v>-4.5248868778280547E-3</v>
      </c>
      <c r="I160" s="101">
        <f>IF(ISNUMBER(G160), $B172 * H160, "")</f>
        <v>-452.48868778280547</v>
      </c>
      <c r="J160" s="15">
        <v>888</v>
      </c>
      <c r="K160" s="32">
        <f t="shared" si="84"/>
        <v>4.5248868778280547E-3</v>
      </c>
      <c r="L160" s="18">
        <f>IF(ISNUMBER(J160), $B172 * K160, "")</f>
        <v>452.48868778280547</v>
      </c>
      <c r="M160" s="31">
        <v>899</v>
      </c>
      <c r="N160" s="32">
        <f t="shared" si="85"/>
        <v>1.6968325791855202E-2</v>
      </c>
      <c r="O160" s="18">
        <f>IF(ISNUMBER(M160), $B172 * N160, "")</f>
        <v>1696.8325791855202</v>
      </c>
      <c r="Q160" s="33"/>
      <c r="R160" s="33"/>
    </row>
    <row r="161" spans="1:19" ht="17.25" thickBot="1">
      <c r="A161" s="130" t="s">
        <v>102</v>
      </c>
      <c r="B161" s="131">
        <v>710</v>
      </c>
      <c r="C161" s="79">
        <v>5.3412462899999999E-2</v>
      </c>
      <c r="D161" s="24">
        <v>720</v>
      </c>
      <c r="E161" s="25">
        <f t="shared" si="82"/>
        <v>1.4084507042253521E-2</v>
      </c>
      <c r="F161" s="104">
        <f>IF(ISNUMBER(D161), $B172 * E161, "")</f>
        <v>1408.4507042253522</v>
      </c>
      <c r="G161" s="102">
        <v>721</v>
      </c>
      <c r="H161" s="25">
        <f t="shared" si="83"/>
        <v>1.5492957746478873E-2</v>
      </c>
      <c r="I161" s="103">
        <f>IF(ISNUMBER(G161), $B172 * H161, "")</f>
        <v>1549.2957746478874</v>
      </c>
      <c r="J161" s="24">
        <v>723</v>
      </c>
      <c r="K161" s="25">
        <f t="shared" si="84"/>
        <v>1.8309859154929577E-2</v>
      </c>
      <c r="L161" s="104">
        <f>IF(ISNUMBER(J161), $B172 * K161, "")</f>
        <v>1830.9859154929577</v>
      </c>
      <c r="M161" s="102">
        <v>734</v>
      </c>
      <c r="N161" s="25">
        <f t="shared" si="85"/>
        <v>3.3802816901408447E-2</v>
      </c>
      <c r="O161" s="104">
        <f>IF(ISNUMBER(M161), $B172 * N161, "")</f>
        <v>3380.2816901408446</v>
      </c>
      <c r="Q161" s="265"/>
      <c r="R161" s="266"/>
      <c r="S161" s="267"/>
    </row>
    <row r="162" spans="1:19">
      <c r="A162" s="123" t="s">
        <v>206</v>
      </c>
      <c r="B162" s="124">
        <v>217</v>
      </c>
      <c r="C162" s="76">
        <v>5.3398058300000002E-2</v>
      </c>
      <c r="D162" s="13">
        <v>223</v>
      </c>
      <c r="E162" s="14">
        <f>IF(ISNUMBER(D162), (D162 - $B162) / $B162, "")</f>
        <v>2.7649769585253458E-2</v>
      </c>
      <c r="F162" s="16">
        <f>IF(ISNUMBER(D162), $B172 * E162, "")</f>
        <v>2764.9769585253457</v>
      </c>
      <c r="G162" s="29">
        <v>215</v>
      </c>
      <c r="H162" s="14">
        <f>IF(ISNUMBER(G162), (G162 - $B162) / $B162, "")</f>
        <v>-9.2165898617511521E-3</v>
      </c>
      <c r="I162" s="100">
        <f>IF(ISNUMBER(G162), $B172 * H162, "")</f>
        <v>-921.65898617511516</v>
      </c>
      <c r="J162" s="13">
        <v>216</v>
      </c>
      <c r="K162" s="14">
        <f>IF(ISNUMBER(J162), (J162 - $B162) / $B162, "")</f>
        <v>-4.608294930875576E-3</v>
      </c>
      <c r="L162" s="16">
        <f>IF(ISNUMBER(J162), $B172 * K162, "")</f>
        <v>-460.82949308755758</v>
      </c>
      <c r="M162" s="29">
        <v>219</v>
      </c>
      <c r="N162" s="14">
        <f>IF(ISNUMBER(M162), (M162 - $B162) / $B162, "")</f>
        <v>9.2165898617511521E-3</v>
      </c>
      <c r="O162" s="16">
        <f>IF(ISNUMBER(M162), $B172 * N162, "")</f>
        <v>921.65898617511516</v>
      </c>
      <c r="Q162" s="268"/>
      <c r="R162" s="269"/>
      <c r="S162" s="270"/>
    </row>
    <row r="163" spans="1:19" ht="17.25" thickBot="1">
      <c r="A163" s="125" t="s">
        <v>228</v>
      </c>
      <c r="B163" s="126">
        <v>278</v>
      </c>
      <c r="C163" s="77">
        <v>5.3030303000000001E-2</v>
      </c>
      <c r="D163" s="15">
        <v>282</v>
      </c>
      <c r="E163" s="32">
        <f t="shared" ref="E163:E166" si="86">IF(ISNUMBER(D163), (D163 - $B163) / $B163, "")</f>
        <v>1.4388489208633094E-2</v>
      </c>
      <c r="F163" s="18">
        <f>IF(ISNUMBER(D163), $B172 * E163, "")</f>
        <v>1438.8489208633093</v>
      </c>
      <c r="G163" s="31">
        <v>279</v>
      </c>
      <c r="H163" s="32">
        <f t="shared" ref="H163:H166" si="87">IF(ISNUMBER(G163), (G163 - $B163) / $B163, "")</f>
        <v>3.5971223021582736E-3</v>
      </c>
      <c r="I163" s="101">
        <f>IF(ISNUMBER(G163), $B172 * H163, "")</f>
        <v>359.71223021582733</v>
      </c>
      <c r="J163" s="15">
        <v>281</v>
      </c>
      <c r="K163" s="32">
        <f t="shared" ref="K163:K166" si="88">IF(ISNUMBER(J163), (J163 - $B163) / $B163, "")</f>
        <v>1.0791366906474821E-2</v>
      </c>
      <c r="L163" s="18">
        <f>IF(ISNUMBER(J163), $B172 * K163, "")</f>
        <v>1079.1366906474821</v>
      </c>
      <c r="M163" s="31">
        <v>284</v>
      </c>
      <c r="N163" s="32">
        <f t="shared" ref="N163:N166" si="89">IF(ISNUMBER(M163), (M163 - $B163) / $B163, "")</f>
        <v>2.1582733812949641E-2</v>
      </c>
      <c r="O163" s="18">
        <f>IF(ISNUMBER(M163), $B172 * N163, "")</f>
        <v>2158.2733812949641</v>
      </c>
      <c r="Q163" s="271"/>
      <c r="R163" s="272"/>
      <c r="S163" s="273"/>
    </row>
    <row r="164" spans="1:19" ht="17.25" thickBot="1">
      <c r="A164" s="125" t="s">
        <v>57</v>
      </c>
      <c r="B164" s="126">
        <v>162</v>
      </c>
      <c r="C164" s="77">
        <v>5.19480519E-2</v>
      </c>
      <c r="D164" s="15">
        <v>168</v>
      </c>
      <c r="E164" s="32">
        <f t="shared" si="86"/>
        <v>3.7037037037037035E-2</v>
      </c>
      <c r="F164" s="18">
        <f>IF(ISNUMBER(D164), $B172 * E164, "")</f>
        <v>3703.7037037037035</v>
      </c>
      <c r="G164" s="31">
        <v>167</v>
      </c>
      <c r="H164" s="32">
        <f t="shared" si="87"/>
        <v>3.0864197530864196E-2</v>
      </c>
      <c r="I164" s="101">
        <f>IF(ISNUMBER(G164), $B172 * H164, "")</f>
        <v>3086.4197530864194</v>
      </c>
      <c r="J164" s="15">
        <v>171</v>
      </c>
      <c r="K164" s="32">
        <f t="shared" si="88"/>
        <v>5.5555555555555552E-2</v>
      </c>
      <c r="L164" s="18">
        <f>IF(ISNUMBER(J164), $B172 * K164, "")</f>
        <v>5555.5555555555557</v>
      </c>
      <c r="M164" s="31">
        <v>171</v>
      </c>
      <c r="N164" s="32">
        <f t="shared" si="89"/>
        <v>5.5555555555555552E-2</v>
      </c>
      <c r="O164" s="18">
        <f>IF(ISNUMBER(M164), $B172 * N164, "")</f>
        <v>5555.5555555555557</v>
      </c>
      <c r="Q164" s="264"/>
      <c r="R164" s="264"/>
      <c r="S164" s="264"/>
    </row>
    <row r="165" spans="1:19" ht="17.25" thickBot="1">
      <c r="A165" s="125" t="s">
        <v>176</v>
      </c>
      <c r="B165" s="126">
        <v>952</v>
      </c>
      <c r="C165" s="77">
        <v>5.0772626899999999E-2</v>
      </c>
      <c r="D165" s="15">
        <v>960</v>
      </c>
      <c r="E165" s="32">
        <f t="shared" si="86"/>
        <v>8.4033613445378148E-3</v>
      </c>
      <c r="F165" s="18">
        <f>IF(ISNUMBER(D165), $B172 * E165, "")</f>
        <v>840.33613445378148</v>
      </c>
      <c r="G165" s="31">
        <v>960</v>
      </c>
      <c r="H165" s="32">
        <f t="shared" si="87"/>
        <v>8.4033613445378148E-3</v>
      </c>
      <c r="I165" s="101">
        <f>IF(ISNUMBER(G165), $B172 * H165, "")</f>
        <v>840.33613445378148</v>
      </c>
      <c r="J165" s="15">
        <v>967</v>
      </c>
      <c r="K165" s="32">
        <f t="shared" si="88"/>
        <v>1.5756302521008403E-2</v>
      </c>
      <c r="L165" s="18">
        <f>IF(ISNUMBER(J165), $B172 * K165, "")</f>
        <v>1575.6302521008404</v>
      </c>
      <c r="M165" s="31">
        <v>969</v>
      </c>
      <c r="N165" s="32">
        <f t="shared" si="89"/>
        <v>1.7857142857142856E-2</v>
      </c>
      <c r="O165" s="18">
        <f>IF(ISNUMBER(M165), $B172 * N165, "")</f>
        <v>1785.7142857142856</v>
      </c>
      <c r="Q165" s="274"/>
      <c r="R165" s="274"/>
      <c r="S165" s="274"/>
    </row>
    <row r="166" spans="1:19" ht="17.25" thickBot="1">
      <c r="A166" s="127" t="s">
        <v>118</v>
      </c>
      <c r="B166" s="128">
        <v>127</v>
      </c>
      <c r="C166" s="78">
        <v>4.9586776899999997E-2</v>
      </c>
      <c r="D166" s="20">
        <v>130</v>
      </c>
      <c r="E166" s="21">
        <f t="shared" si="86"/>
        <v>2.3622047244094488E-2</v>
      </c>
      <c r="F166" s="22">
        <f>IF(ISNUMBER(D166), $B172 * E166, "")</f>
        <v>2362.2047244094488</v>
      </c>
      <c r="G166" s="30">
        <v>130</v>
      </c>
      <c r="H166" s="21">
        <f t="shared" si="87"/>
        <v>2.3622047244094488E-2</v>
      </c>
      <c r="I166" s="105">
        <f>IF(ISNUMBER(G166), $B172 * H166, "")</f>
        <v>2362.2047244094488</v>
      </c>
      <c r="J166" s="20">
        <v>130</v>
      </c>
      <c r="K166" s="21">
        <f t="shared" si="88"/>
        <v>2.3622047244094488E-2</v>
      </c>
      <c r="L166" s="22">
        <f>IF(ISNUMBER(J166), $B172 * K166, "")</f>
        <v>2362.2047244094488</v>
      </c>
      <c r="M166" s="30">
        <v>131</v>
      </c>
      <c r="N166" s="21">
        <f t="shared" si="89"/>
        <v>3.1496062992125984E-2</v>
      </c>
      <c r="O166" s="22">
        <f>IF(ISNUMBER(M166), $B172 * N166, "")</f>
        <v>3149.6062992125985</v>
      </c>
      <c r="Q166" s="274"/>
      <c r="R166" s="274"/>
      <c r="S166" s="274"/>
    </row>
    <row r="167" spans="1:19" ht="17.25" thickBot="1">
      <c r="A167" s="125" t="s">
        <v>51</v>
      </c>
      <c r="B167" s="129">
        <v>264</v>
      </c>
      <c r="C167" s="80">
        <v>4.7619047599999999E-2</v>
      </c>
      <c r="D167" s="106">
        <v>280</v>
      </c>
      <c r="E167" s="107">
        <f>IF(ISNUMBER(D167), (D167 - $B167) / $B167, "")</f>
        <v>6.0606060606060608E-2</v>
      </c>
      <c r="F167" s="108">
        <f>IF(ISNUMBER(D167), $B172 * E167, "")</f>
        <v>6060.606060606061</v>
      </c>
      <c r="G167" s="109">
        <v>290</v>
      </c>
      <c r="H167" s="107">
        <f>IF(ISNUMBER(G167), (G167 - $B167) / $B167, "")</f>
        <v>9.8484848484848481E-2</v>
      </c>
      <c r="I167" s="110">
        <f>IF(ISNUMBER(G167), $B172 * H167, "")</f>
        <v>9848.484848484848</v>
      </c>
      <c r="J167" s="106">
        <v>295</v>
      </c>
      <c r="K167" s="107">
        <f>IF(ISNUMBER(J167), (J167 - $B167) / $B167, "")</f>
        <v>0.11742424242424243</v>
      </c>
      <c r="L167" s="108">
        <f>IF(ISNUMBER(J167), $B172 * K167, "")</f>
        <v>11742.424242424244</v>
      </c>
      <c r="M167" s="109">
        <v>307</v>
      </c>
      <c r="N167" s="107">
        <f>IF(ISNUMBER(M167), (M167 - $B167) / $B167, "")</f>
        <v>0.16287878787878787</v>
      </c>
      <c r="O167" s="108">
        <f>IF(ISNUMBER(M167), $B172 * N167, "")</f>
        <v>16287.878787878788</v>
      </c>
      <c r="Q167" s="264"/>
      <c r="R167" s="264"/>
      <c r="S167" s="264"/>
    </row>
    <row r="168" spans="1:19" ht="17.25" thickBot="1">
      <c r="A168" s="125" t="s">
        <v>214</v>
      </c>
      <c r="B168" s="126">
        <v>201</v>
      </c>
      <c r="C168" s="77">
        <v>4.6875E-2</v>
      </c>
      <c r="D168" s="15">
        <v>205</v>
      </c>
      <c r="E168" s="32">
        <f t="shared" ref="E168:E171" si="90">IF(ISNUMBER(D168), (D168 - $B168) / $B168, "")</f>
        <v>1.9900497512437811E-2</v>
      </c>
      <c r="F168" s="18">
        <f>IF(ISNUMBER(D168), $B172 * E168, "")</f>
        <v>1990.049751243781</v>
      </c>
      <c r="G168" s="31">
        <v>205</v>
      </c>
      <c r="H168" s="32">
        <f t="shared" ref="H168:H171" si="91">IF(ISNUMBER(G168), (G168 - $B168) / $B168, "")</f>
        <v>1.9900497512437811E-2</v>
      </c>
      <c r="I168" s="101">
        <f>IF(ISNUMBER(G168), $B172 * H168, "")</f>
        <v>1990.049751243781</v>
      </c>
      <c r="J168" s="15">
        <v>204</v>
      </c>
      <c r="K168" s="32">
        <f t="shared" ref="K168:K171" si="92">IF(ISNUMBER(J168), (J168 - $B168) / $B168, "")</f>
        <v>1.4925373134328358E-2</v>
      </c>
      <c r="L168" s="18">
        <f>IF(ISNUMBER(J168), $B172 * K168, "")</f>
        <v>1492.5373134328358</v>
      </c>
      <c r="M168" s="31">
        <v>207</v>
      </c>
      <c r="N168" s="32">
        <f t="shared" ref="N168:N171" si="93">IF(ISNUMBER(M168), (M168 - $B168) / $B168, "")</f>
        <v>2.9850746268656716E-2</v>
      </c>
      <c r="O168" s="18">
        <f>IF(ISNUMBER(M168), $B172 * N168, "")</f>
        <v>2985.0746268656717</v>
      </c>
      <c r="Q168" s="264"/>
      <c r="R168" s="264"/>
      <c r="S168" s="264"/>
    </row>
    <row r="169" spans="1:19" ht="17.25" thickBot="1">
      <c r="A169" s="125" t="s">
        <v>237</v>
      </c>
      <c r="B169" s="126">
        <v>404</v>
      </c>
      <c r="C169" s="77">
        <v>4.6632124400000002E-2</v>
      </c>
      <c r="D169" s="15">
        <v>412</v>
      </c>
      <c r="E169" s="32">
        <f t="shared" si="90"/>
        <v>1.9801980198019802E-2</v>
      </c>
      <c r="F169" s="18">
        <f>IF(ISNUMBER(D169), $B172 * E169, "")</f>
        <v>1980.1980198019803</v>
      </c>
      <c r="G169" s="31">
        <v>413</v>
      </c>
      <c r="H169" s="32">
        <f t="shared" si="91"/>
        <v>2.2277227722772276E-2</v>
      </c>
      <c r="I169" s="101">
        <f>IF(ISNUMBER(G169), $B172 * H169, "")</f>
        <v>2227.7227722772277</v>
      </c>
      <c r="J169" s="15">
        <v>415</v>
      </c>
      <c r="K169" s="32">
        <f t="shared" si="92"/>
        <v>2.7227722772277228E-2</v>
      </c>
      <c r="L169" s="18">
        <f>IF(ISNUMBER(J169), $B172 * K169, "")</f>
        <v>2722.772277227723</v>
      </c>
      <c r="M169" s="31">
        <v>420</v>
      </c>
      <c r="N169" s="32">
        <f t="shared" si="93"/>
        <v>3.9603960396039604E-2</v>
      </c>
      <c r="O169" s="18">
        <f>IF(ISNUMBER(M169), $B172 * N169, "")</f>
        <v>3960.3960396039606</v>
      </c>
      <c r="Q169" s="264"/>
      <c r="R169" s="264"/>
      <c r="S169" s="264"/>
    </row>
    <row r="170" spans="1:19">
      <c r="A170" s="125" t="s">
        <v>255</v>
      </c>
      <c r="B170" s="126">
        <v>155</v>
      </c>
      <c r="C170" s="77">
        <v>4.0268456399999999E-2</v>
      </c>
      <c r="D170" s="15">
        <v>158</v>
      </c>
      <c r="E170" s="32">
        <f t="shared" si="90"/>
        <v>1.935483870967742E-2</v>
      </c>
      <c r="F170" s="18">
        <f>IF(ISNUMBER(D170), $B172 * E170, "")</f>
        <v>1935.483870967742</v>
      </c>
      <c r="G170" s="31">
        <v>156</v>
      </c>
      <c r="H170" s="32">
        <f t="shared" si="91"/>
        <v>6.4516129032258064E-3</v>
      </c>
      <c r="I170" s="101">
        <f>IF(ISNUMBER(G170), $B172 * H170, "")</f>
        <v>645.16129032258061</v>
      </c>
      <c r="J170" s="15">
        <v>157</v>
      </c>
      <c r="K170" s="32">
        <f t="shared" si="92"/>
        <v>1.2903225806451613E-2</v>
      </c>
      <c r="L170" s="18">
        <f>IF(ISNUMBER(J170), $B172 * K170, "")</f>
        <v>1290.3225806451612</v>
      </c>
      <c r="M170" s="31">
        <v>161</v>
      </c>
      <c r="N170" s="32">
        <f t="shared" si="93"/>
        <v>3.870967741935484E-2</v>
      </c>
      <c r="O170" s="18">
        <f>IF(ISNUMBER(M170), $B172 * N170, "")</f>
        <v>3870.9677419354839</v>
      </c>
      <c r="Q170" s="253"/>
      <c r="R170" s="254"/>
      <c r="S170" s="255"/>
    </row>
    <row r="171" spans="1:19" ht="17.25" thickBot="1">
      <c r="A171" s="130" t="s">
        <v>243</v>
      </c>
      <c r="B171" s="131">
        <v>361</v>
      </c>
      <c r="C171" s="79">
        <v>8.3798883000000008E-3</v>
      </c>
      <c r="D171" s="24">
        <v>362</v>
      </c>
      <c r="E171" s="25">
        <f t="shared" si="90"/>
        <v>2.7700831024930748E-3</v>
      </c>
      <c r="F171" s="104">
        <f>IF(ISNUMBER(D171), $B172 * E171, "")</f>
        <v>277.0083102493075</v>
      </c>
      <c r="G171" s="102">
        <v>357</v>
      </c>
      <c r="H171" s="25">
        <f t="shared" si="91"/>
        <v>-1.1080332409972299E-2</v>
      </c>
      <c r="I171" s="103">
        <f>IF(ISNUMBER(G171), $B172 * H171, "")</f>
        <v>-1108.03324099723</v>
      </c>
      <c r="J171" s="24">
        <v>360</v>
      </c>
      <c r="K171" s="25">
        <f t="shared" si="92"/>
        <v>-2.7700831024930748E-3</v>
      </c>
      <c r="L171" s="104">
        <f>IF(ISNUMBER(J171), $B172 * K171, "")</f>
        <v>-277.0083102493075</v>
      </c>
      <c r="M171" s="102">
        <v>360</v>
      </c>
      <c r="N171" s="25">
        <f t="shared" si="93"/>
        <v>-2.7700831024930748E-3</v>
      </c>
      <c r="O171" s="104">
        <f>IF(ISNUMBER(M171), $B172 * N171, "")</f>
        <v>-277.0083102493075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2.2018493308173175E-2</v>
      </c>
      <c r="F172" s="28">
        <f>SUM(F152:F171)</f>
        <v>44036.986616346352</v>
      </c>
      <c r="G172" s="26" t="s">
        <v>272</v>
      </c>
      <c r="H172" s="27">
        <f>IF(COUNT(H152:H171), SUM(H152:H171) / COUNT(H152:H171), 0)</f>
        <v>1.644294906531435E-2</v>
      </c>
      <c r="I172" s="28">
        <f>SUM(I152:I171)</f>
        <v>32885.898130628695</v>
      </c>
      <c r="J172" s="26" t="s">
        <v>272</v>
      </c>
      <c r="K172" s="27">
        <f>IF(COUNT(K152:K171), SUM(K152:K171) / COUNT(K152:K171), 0)</f>
        <v>2.2854156306237359E-2</v>
      </c>
      <c r="L172" s="28">
        <f>SUM(L152:L171)</f>
        <v>45708.312612474714</v>
      </c>
      <c r="M172" s="26" t="s">
        <v>272</v>
      </c>
      <c r="N172" s="27">
        <f>IF(COUNT(N152:N171), SUM(N152:N171) / COUNT(N152:N171), 0)</f>
        <v>3.5293270359519874E-2</v>
      </c>
      <c r="O172" s="28">
        <f>SUM(O152:O171)</f>
        <v>70586.540719039738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41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2021-07-22(목) 오전 00:00</v>
      </c>
      <c r="C177" s="316"/>
      <c r="D177" s="288" t="str">
        <f>TEXT($G$1, "[$-ko-KR]yyyy-mm-dd(ddd) ") &amp; "오후 14:00"</f>
        <v>2021-07-22(목) 오후 14:00</v>
      </c>
      <c r="E177" s="289"/>
      <c r="F177" s="290"/>
      <c r="G177" s="288" t="str">
        <f>TEXT($G$1, "[$-ko-KR]yyyy-mm-dd(ddd) ") &amp; "오후 19:00"</f>
        <v>2021-07-22(목) 오후 19:00</v>
      </c>
      <c r="H177" s="289"/>
      <c r="I177" s="290"/>
      <c r="J177" s="288" t="str">
        <f>TEXT($G$1, "[$-ko-KR]yyyy-mm-dd(ddd) ") &amp; "오후 21:00"</f>
        <v>2021-07-22(목) 오후 21:00</v>
      </c>
      <c r="K177" s="289"/>
      <c r="L177" s="290"/>
      <c r="M177" s="288" t="str">
        <f>TEXT($G$1+1, "[$-ko-KR]yyyy-mm-dd(ddd) ") &amp; "오전 00:00"</f>
        <v>2021-07-23(금)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2" t="s">
        <v>58</v>
      </c>
      <c r="H178" s="243" t="s">
        <v>269</v>
      </c>
      <c r="I178" s="24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218</v>
      </c>
      <c r="B179" s="124">
        <v>90.4</v>
      </c>
      <c r="C179" s="76">
        <v>5.1162790700000002E-2</v>
      </c>
      <c r="D179" s="13">
        <v>92.9</v>
      </c>
      <c r="E179" s="14">
        <f>IF(ISNUMBER(D179), (D179 - $B179) / $B179, "")</f>
        <v>2.7654867256637166E-2</v>
      </c>
      <c r="F179" s="16">
        <f>IF(ISNUMBER(D179), $B199 * E179, "")</f>
        <v>2765.4867256637167</v>
      </c>
      <c r="G179" s="29">
        <v>91.2</v>
      </c>
      <c r="H179" s="14">
        <f>IF(ISNUMBER(G179), (G179 - $B179) / $B179, "")</f>
        <v>8.8495575221238625E-3</v>
      </c>
      <c r="I179" s="100">
        <f>IF(ISNUMBER(G179), $B199 * H179, "")</f>
        <v>884.9557522123863</v>
      </c>
      <c r="J179" s="13">
        <v>91.5</v>
      </c>
      <c r="K179" s="14">
        <f>IF(ISNUMBER(J179), (J179 - $B179) / $B179, "")</f>
        <v>1.216814159292029E-2</v>
      </c>
      <c r="L179" s="16">
        <f>IF(ISNUMBER(J179), $B199 * K179, "")</f>
        <v>1216.814159292029</v>
      </c>
      <c r="M179" s="29">
        <v>91.5</v>
      </c>
      <c r="N179" s="14">
        <f>IF(ISNUMBER(M179), (M179 - $B179) / $B179, "")</f>
        <v>1.216814159292029E-2</v>
      </c>
      <c r="O179" s="16">
        <f>IF(ISNUMBER(M179), $B199 * N179, "")</f>
        <v>1216.814159292029</v>
      </c>
      <c r="Q179" s="274"/>
      <c r="R179" s="274"/>
      <c r="S179" s="274"/>
    </row>
    <row r="180" spans="1:19" ht="17.25" thickBot="1">
      <c r="A180" s="125" t="s">
        <v>176</v>
      </c>
      <c r="B180" s="126">
        <v>952</v>
      </c>
      <c r="C180" s="77">
        <v>5.0772626899999999E-2</v>
      </c>
      <c r="D180" s="15">
        <v>960</v>
      </c>
      <c r="E180" s="32">
        <f t="shared" ref="E180:E183" si="94">IF(ISNUMBER(D180), (D180 - $B180) / $B180, "")</f>
        <v>8.4033613445378148E-3</v>
      </c>
      <c r="F180" s="18">
        <f>IF(ISNUMBER(D180), $B199 * E180, "")</f>
        <v>840.33613445378148</v>
      </c>
      <c r="G180" s="31">
        <v>960</v>
      </c>
      <c r="H180" s="32">
        <f t="shared" ref="H180:H183" si="95">IF(ISNUMBER(G180), (G180 - $B180) / $B180, "")</f>
        <v>8.4033613445378148E-3</v>
      </c>
      <c r="I180" s="101">
        <f>IF(ISNUMBER(G180), $B199 * H180, "")</f>
        <v>840.33613445378148</v>
      </c>
      <c r="J180" s="15">
        <v>967</v>
      </c>
      <c r="K180" s="32">
        <f t="shared" ref="K180:K183" si="96">IF(ISNUMBER(J180), (J180 - $B180) / $B180, "")</f>
        <v>1.5756302521008403E-2</v>
      </c>
      <c r="L180" s="18">
        <f>IF(ISNUMBER(J180), $B199 * K180, "")</f>
        <v>1575.6302521008404</v>
      </c>
      <c r="M180" s="31">
        <v>969</v>
      </c>
      <c r="N180" s="32">
        <f t="shared" ref="N180:N183" si="97">IF(ISNUMBER(M180), (M180 - $B180) / $B180, "")</f>
        <v>1.7857142857142856E-2</v>
      </c>
      <c r="O180" s="18">
        <f>IF(ISNUMBER(M180), $B199 * N180, "")</f>
        <v>1785.7142857142856</v>
      </c>
      <c r="Q180" s="274"/>
      <c r="R180" s="274"/>
      <c r="S180" s="274"/>
    </row>
    <row r="181" spans="1:19" ht="17.25" thickBot="1">
      <c r="A181" s="125" t="s">
        <v>88</v>
      </c>
      <c r="B181" s="126">
        <v>142500</v>
      </c>
      <c r="C181" s="77">
        <v>4.9723756899999999E-2</v>
      </c>
      <c r="D181" s="15">
        <v>143550</v>
      </c>
      <c r="E181" s="32">
        <f t="shared" si="94"/>
        <v>7.3684210526315788E-3</v>
      </c>
      <c r="F181" s="18">
        <f>IF(ISNUMBER(D181), $B199 * E181, "")</f>
        <v>736.84210526315792</v>
      </c>
      <c r="G181" s="31">
        <v>142600</v>
      </c>
      <c r="H181" s="32">
        <f t="shared" si="95"/>
        <v>7.0175438596491223E-4</v>
      </c>
      <c r="I181" s="101">
        <f>IF(ISNUMBER(G181), $B199 * H181, "")</f>
        <v>70.175438596491219</v>
      </c>
      <c r="J181" s="15">
        <v>142700</v>
      </c>
      <c r="K181" s="32">
        <f t="shared" si="96"/>
        <v>1.4035087719298245E-3</v>
      </c>
      <c r="L181" s="18">
        <f>IF(ISNUMBER(J181), $B199 * K181, "")</f>
        <v>140.35087719298244</v>
      </c>
      <c r="M181" s="31">
        <v>144400</v>
      </c>
      <c r="N181" s="32">
        <f t="shared" si="97"/>
        <v>1.3333333333333334E-2</v>
      </c>
      <c r="O181" s="18">
        <f>IF(ISNUMBER(M181), $B199 * N181, "")</f>
        <v>1333.3333333333335</v>
      </c>
      <c r="Q181" s="264"/>
      <c r="R181" s="264"/>
      <c r="S181" s="264"/>
    </row>
    <row r="182" spans="1:19" ht="17.25" thickBot="1">
      <c r="A182" s="125" t="s">
        <v>239</v>
      </c>
      <c r="B182" s="126">
        <v>61.3</v>
      </c>
      <c r="C182" s="77">
        <v>4.9657534199999999E-2</v>
      </c>
      <c r="D182" s="15">
        <v>62.2</v>
      </c>
      <c r="E182" s="32">
        <f t="shared" si="94"/>
        <v>1.4681892332789654E-2</v>
      </c>
      <c r="F182" s="18">
        <f>IF(ISNUMBER(D182), $B199 * E182, "")</f>
        <v>1468.1892332789653</v>
      </c>
      <c r="G182" s="31">
        <v>61.7</v>
      </c>
      <c r="H182" s="32">
        <f t="shared" si="95"/>
        <v>6.5252854812398974E-3</v>
      </c>
      <c r="I182" s="101">
        <f>IF(ISNUMBER(G182), $B199 * H182, "")</f>
        <v>652.52854812398971</v>
      </c>
      <c r="J182" s="15">
        <v>61.9</v>
      </c>
      <c r="K182" s="32">
        <f t="shared" si="96"/>
        <v>9.7879282218597298E-3</v>
      </c>
      <c r="L182" s="18">
        <f>IF(ISNUMBER(J182), $B199 * K182, "")</f>
        <v>978.79282218597302</v>
      </c>
      <c r="M182" s="31">
        <v>62.8</v>
      </c>
      <c r="N182" s="32">
        <f t="shared" si="97"/>
        <v>2.4469820554649267E-2</v>
      </c>
      <c r="O182" s="18">
        <f>IF(ISNUMBER(M182), $B199 * N182, "")</f>
        <v>2446.9820554649268</v>
      </c>
      <c r="Q182" s="264"/>
      <c r="R182" s="264"/>
      <c r="S182" s="264"/>
    </row>
    <row r="183" spans="1:19" ht="17.25" thickBot="1">
      <c r="A183" s="127" t="s">
        <v>118</v>
      </c>
      <c r="B183" s="128">
        <v>127</v>
      </c>
      <c r="C183" s="78">
        <v>4.9586776899999997E-2</v>
      </c>
      <c r="D183" s="20">
        <v>130</v>
      </c>
      <c r="E183" s="21">
        <f t="shared" si="94"/>
        <v>2.3622047244094488E-2</v>
      </c>
      <c r="F183" s="22">
        <f>IF(ISNUMBER(D183), $B199 * E183, "")</f>
        <v>2362.2047244094488</v>
      </c>
      <c r="G183" s="30">
        <v>130</v>
      </c>
      <c r="H183" s="21">
        <f t="shared" si="95"/>
        <v>2.3622047244094488E-2</v>
      </c>
      <c r="I183" s="105">
        <f>IF(ISNUMBER(G183), $B199 * H183, "")</f>
        <v>2362.2047244094488</v>
      </c>
      <c r="J183" s="20">
        <v>130</v>
      </c>
      <c r="K183" s="21">
        <f t="shared" si="96"/>
        <v>2.3622047244094488E-2</v>
      </c>
      <c r="L183" s="22">
        <f>IF(ISNUMBER(J183), $B199 * K183, "")</f>
        <v>2362.2047244094488</v>
      </c>
      <c r="M183" s="30">
        <v>131</v>
      </c>
      <c r="N183" s="21">
        <f t="shared" si="97"/>
        <v>3.1496062992125984E-2</v>
      </c>
      <c r="O183" s="22">
        <f>IF(ISNUMBER(M183), $B199 * N183, "")</f>
        <v>3149.6062992125985</v>
      </c>
      <c r="Q183" s="264"/>
      <c r="R183" s="264"/>
      <c r="S183" s="264"/>
    </row>
    <row r="184" spans="1:19" ht="17.25" thickBot="1">
      <c r="A184" s="125" t="s">
        <v>208</v>
      </c>
      <c r="B184" s="129">
        <v>8.0500000000000007</v>
      </c>
      <c r="C184" s="80">
        <v>4.9543676699999997E-2</v>
      </c>
      <c r="D184" s="106">
        <v>7.98</v>
      </c>
      <c r="E184" s="107">
        <f>IF(ISNUMBER(D184), (D184 - $B184) / $B184, "")</f>
        <v>-8.6956521739130783E-3</v>
      </c>
      <c r="F184" s="108">
        <f>IF(ISNUMBER(D184), $B199 * E184, "")</f>
        <v>-869.56521739130778</v>
      </c>
      <c r="G184" s="109">
        <v>7.95</v>
      </c>
      <c r="H184" s="107">
        <f>IF(ISNUMBER(G184), (G184 - $B184) / $B184, "")</f>
        <v>-1.242236024844727E-2</v>
      </c>
      <c r="I184" s="110">
        <f>IF(ISNUMBER(G184), $B199 * H184, "")</f>
        <v>-1242.2360248447269</v>
      </c>
      <c r="J184" s="106">
        <v>8.02</v>
      </c>
      <c r="K184" s="107">
        <f>IF(ISNUMBER(J184), (J184 - $B184) / $B184, "")</f>
        <v>-3.7267080745343024E-3</v>
      </c>
      <c r="L184" s="108">
        <f>IF(ISNUMBER(J184), $B199 * K184, "")</f>
        <v>-372.67080745343026</v>
      </c>
      <c r="M184" s="109">
        <v>8.0500000000000007</v>
      </c>
      <c r="N184" s="107">
        <f>IF(ISNUMBER(M184), (M184 - $B184) / $B184, "")</f>
        <v>0</v>
      </c>
      <c r="O184" s="108">
        <f>IF(ISNUMBER(M184), $B199 * N184, "")</f>
        <v>0</v>
      </c>
      <c r="Q184" s="264"/>
      <c r="R184" s="264"/>
      <c r="S184" s="264"/>
    </row>
    <row r="185" spans="1:19" ht="17.25" thickBot="1">
      <c r="A185" s="125" t="s">
        <v>216</v>
      </c>
      <c r="B185" s="126">
        <v>6.8</v>
      </c>
      <c r="C185" s="77">
        <v>4.9382716E-2</v>
      </c>
      <c r="D185" s="15">
        <v>6.98</v>
      </c>
      <c r="E185" s="32">
        <f t="shared" ref="E185:E188" si="98">IF(ISNUMBER(D185), (D185 - $B185) / $B185, "")</f>
        <v>2.6470588235294207E-2</v>
      </c>
      <c r="F185" s="18">
        <f>IF(ISNUMBER(D185), $B199 * E185, "")</f>
        <v>2647.0588235294208</v>
      </c>
      <c r="G185" s="31">
        <v>6.89</v>
      </c>
      <c r="H185" s="32">
        <f t="shared" ref="H185:H188" si="99">IF(ISNUMBER(G185), (G185 - $B185) / $B185, "")</f>
        <v>1.3235294117647038E-2</v>
      </c>
      <c r="I185" s="101">
        <f>IF(ISNUMBER(G185), $B199 * H185, "")</f>
        <v>1323.5294117647038</v>
      </c>
      <c r="J185" s="15">
        <v>7.01</v>
      </c>
      <c r="K185" s="32">
        <f t="shared" ref="K185:K188" si="100">IF(ISNUMBER(J185), (J185 - $B185) / $B185, "")</f>
        <v>3.0882352941176465E-2</v>
      </c>
      <c r="L185" s="18">
        <f>IF(ISNUMBER(J185), $B199 * K185, "")</f>
        <v>3088.2352941176464</v>
      </c>
      <c r="M185" s="31">
        <v>7.04</v>
      </c>
      <c r="N185" s="32">
        <f t="shared" ref="N185:N188" si="101">IF(ISNUMBER(M185), (M185 - $B185) / $B185, "")</f>
        <v>3.5294117647058858E-2</v>
      </c>
      <c r="O185" s="18">
        <f>IF(ISNUMBER(M185), $B199 * N185, "")</f>
        <v>3529.4117647058856</v>
      </c>
      <c r="Q185" s="264"/>
      <c r="R185" s="264"/>
      <c r="S185" s="264"/>
    </row>
    <row r="186" spans="1:19" ht="17.25" thickBot="1">
      <c r="A186" s="125" t="s">
        <v>210</v>
      </c>
      <c r="B186" s="126">
        <v>8.0399999999999991</v>
      </c>
      <c r="C186" s="77">
        <v>4.82398957E-2</v>
      </c>
      <c r="D186" s="15">
        <v>8.09</v>
      </c>
      <c r="E186" s="32">
        <f t="shared" si="98"/>
        <v>6.2189054726369047E-3</v>
      </c>
      <c r="F186" s="18">
        <f>IF(ISNUMBER(D186), $B199 * E186, "")</f>
        <v>621.89054726369045</v>
      </c>
      <c r="G186" s="31">
        <v>8.01</v>
      </c>
      <c r="H186" s="32">
        <f t="shared" si="99"/>
        <v>-3.7313432835820106E-3</v>
      </c>
      <c r="I186" s="101">
        <f>IF(ISNUMBER(G186), $B199 * H186, "")</f>
        <v>-373.13432835820106</v>
      </c>
      <c r="J186" s="15">
        <v>8.06</v>
      </c>
      <c r="K186" s="32">
        <f t="shared" si="100"/>
        <v>2.4875621890548946E-3</v>
      </c>
      <c r="L186" s="18">
        <f>IF(ISNUMBER(J186), $B199 * K186, "")</f>
        <v>248.75621890548945</v>
      </c>
      <c r="M186" s="31">
        <v>8.18</v>
      </c>
      <c r="N186" s="32">
        <f t="shared" si="101"/>
        <v>1.7412935323383158E-2</v>
      </c>
      <c r="O186" s="18">
        <f>IF(ISNUMBER(M186), $B199 * N186, "")</f>
        <v>1741.2935323383158</v>
      </c>
      <c r="Q186" s="264"/>
      <c r="R186" s="264"/>
      <c r="S186" s="264"/>
    </row>
    <row r="187" spans="1:19" ht="17.25" thickBot="1">
      <c r="A187" s="125" t="s">
        <v>51</v>
      </c>
      <c r="B187" s="126">
        <v>264</v>
      </c>
      <c r="C187" s="77">
        <v>4.7619047599999999E-2</v>
      </c>
      <c r="D187" s="15">
        <v>280</v>
      </c>
      <c r="E187" s="32">
        <f t="shared" si="98"/>
        <v>6.0606060606060608E-2</v>
      </c>
      <c r="F187" s="18">
        <f>IF(ISNUMBER(D187), $B199 * E187, "")</f>
        <v>6060.606060606061</v>
      </c>
      <c r="G187" s="31">
        <v>290</v>
      </c>
      <c r="H187" s="32">
        <f t="shared" si="99"/>
        <v>9.8484848484848481E-2</v>
      </c>
      <c r="I187" s="101">
        <f>IF(ISNUMBER(G187), $B199 * H187, "")</f>
        <v>9848.484848484848</v>
      </c>
      <c r="J187" s="15">
        <v>295</v>
      </c>
      <c r="K187" s="32">
        <f t="shared" si="100"/>
        <v>0.11742424242424243</v>
      </c>
      <c r="L187" s="18">
        <f>IF(ISNUMBER(J187), $B199 * K187, "")</f>
        <v>11742.424242424244</v>
      </c>
      <c r="M187" s="31">
        <v>307</v>
      </c>
      <c r="N187" s="32">
        <f t="shared" si="101"/>
        <v>0.16287878787878787</v>
      </c>
      <c r="O187" s="18">
        <f>IF(ISNUMBER(M187), $B199 * N187, "")</f>
        <v>16287.878787878788</v>
      </c>
      <c r="Q187" s="33"/>
      <c r="R187" s="33"/>
    </row>
    <row r="188" spans="1:19" ht="17.25" thickBot="1">
      <c r="A188" s="130" t="s">
        <v>224</v>
      </c>
      <c r="B188" s="131">
        <v>2665</v>
      </c>
      <c r="C188" s="79">
        <v>4.7151276999999998E-2</v>
      </c>
      <c r="D188" s="24">
        <v>2635</v>
      </c>
      <c r="E188" s="25">
        <f t="shared" si="98"/>
        <v>-1.125703564727955E-2</v>
      </c>
      <c r="F188" s="104">
        <f>IF(ISNUMBER(D188), $B199 * E188, "")</f>
        <v>-1125.7035647279549</v>
      </c>
      <c r="G188" s="102">
        <v>2650</v>
      </c>
      <c r="H188" s="25">
        <f t="shared" si="99"/>
        <v>-5.6285178236397749E-3</v>
      </c>
      <c r="I188" s="103">
        <f>IF(ISNUMBER(G188), $B199 * H188, "")</f>
        <v>-562.85178236397746</v>
      </c>
      <c r="J188" s="24">
        <v>2685</v>
      </c>
      <c r="K188" s="25">
        <f t="shared" si="100"/>
        <v>7.5046904315196998E-3</v>
      </c>
      <c r="L188" s="104">
        <f>IF(ISNUMBER(J188), $B199 * K188, "")</f>
        <v>750.46904315197003</v>
      </c>
      <c r="M188" s="102">
        <v>2700</v>
      </c>
      <c r="N188" s="25">
        <f t="shared" si="101"/>
        <v>1.3133208255159476E-2</v>
      </c>
      <c r="O188" s="104">
        <f>IF(ISNUMBER(M188), $B199 * N188, "")</f>
        <v>1313.3208255159475</v>
      </c>
      <c r="Q188" s="265"/>
      <c r="R188" s="266"/>
      <c r="S188" s="267"/>
    </row>
    <row r="189" spans="1:19">
      <c r="A189" s="123" t="s">
        <v>214</v>
      </c>
      <c r="B189" s="124">
        <v>201</v>
      </c>
      <c r="C189" s="76">
        <v>4.6875E-2</v>
      </c>
      <c r="D189" s="13">
        <v>205</v>
      </c>
      <c r="E189" s="14">
        <f>IF(ISNUMBER(D189), (D189 - $B189) / $B189, "")</f>
        <v>1.9900497512437811E-2</v>
      </c>
      <c r="F189" s="16">
        <f>IF(ISNUMBER(D189), $B199 * E189, "")</f>
        <v>1990.049751243781</v>
      </c>
      <c r="G189" s="29">
        <v>205</v>
      </c>
      <c r="H189" s="14">
        <f>IF(ISNUMBER(G189), (G189 - $B189) / $B189, "")</f>
        <v>1.9900497512437811E-2</v>
      </c>
      <c r="I189" s="100">
        <f>IF(ISNUMBER(G189), $B199 * H189, "")</f>
        <v>1990.049751243781</v>
      </c>
      <c r="J189" s="13">
        <v>204</v>
      </c>
      <c r="K189" s="14">
        <f>IF(ISNUMBER(J189), (J189 - $B189) / $B189, "")</f>
        <v>1.4925373134328358E-2</v>
      </c>
      <c r="L189" s="16">
        <f>IF(ISNUMBER(J189), $B199 * K189, "")</f>
        <v>1492.5373134328358</v>
      </c>
      <c r="M189" s="29">
        <v>207</v>
      </c>
      <c r="N189" s="14">
        <f>IF(ISNUMBER(M189), (M189 - $B189) / $B189, "")</f>
        <v>2.9850746268656716E-2</v>
      </c>
      <c r="O189" s="16">
        <f>IF(ISNUMBER(M189), $B199 * N189, "")</f>
        <v>2985.0746268656717</v>
      </c>
      <c r="Q189" s="268"/>
      <c r="R189" s="269"/>
      <c r="S189" s="270"/>
    </row>
    <row r="190" spans="1:19" ht="17.25" thickBot="1">
      <c r="A190" s="125" t="s">
        <v>237</v>
      </c>
      <c r="B190" s="126">
        <v>404</v>
      </c>
      <c r="C190" s="77">
        <v>4.6632124400000002E-2</v>
      </c>
      <c r="D190" s="15">
        <v>412</v>
      </c>
      <c r="E190" s="32">
        <f t="shared" ref="E190:E193" si="102">IF(ISNUMBER(D190), (D190 - $B190) / $B190, "")</f>
        <v>1.9801980198019802E-2</v>
      </c>
      <c r="F190" s="18">
        <f>IF(ISNUMBER(D190), $B199 * E190, "")</f>
        <v>1980.1980198019803</v>
      </c>
      <c r="G190" s="31">
        <v>413</v>
      </c>
      <c r="H190" s="32">
        <f t="shared" ref="H190:H193" si="103">IF(ISNUMBER(G190), (G190 - $B190) / $B190, "")</f>
        <v>2.2277227722772276E-2</v>
      </c>
      <c r="I190" s="101">
        <f>IF(ISNUMBER(G190), $B199 * H190, "")</f>
        <v>2227.7227722772277</v>
      </c>
      <c r="J190" s="15">
        <v>415</v>
      </c>
      <c r="K190" s="32">
        <f t="shared" ref="K190:K193" si="104">IF(ISNUMBER(J190), (J190 - $B190) / $B190, "")</f>
        <v>2.7227722772277228E-2</v>
      </c>
      <c r="L190" s="18">
        <f>IF(ISNUMBER(J190), $B199 * K190, "")</f>
        <v>2722.772277227723</v>
      </c>
      <c r="M190" s="31">
        <v>420</v>
      </c>
      <c r="N190" s="32">
        <f t="shared" ref="N190:N193" si="105">IF(ISNUMBER(M190), (M190 - $B190) / $B190, "")</f>
        <v>3.9603960396039604E-2</v>
      </c>
      <c r="O190" s="18">
        <f>IF(ISNUMBER(M190), $B199 * N190, "")</f>
        <v>3960.3960396039606</v>
      </c>
      <c r="Q190" s="271"/>
      <c r="R190" s="272"/>
      <c r="S190" s="273"/>
    </row>
    <row r="191" spans="1:19" ht="17.25" thickBot="1">
      <c r="A191" s="125" t="s">
        <v>72</v>
      </c>
      <c r="B191" s="126">
        <v>16</v>
      </c>
      <c r="C191" s="77">
        <v>4.5751633999999999E-2</v>
      </c>
      <c r="D191" s="15">
        <v>16.3</v>
      </c>
      <c r="E191" s="32">
        <f t="shared" si="102"/>
        <v>1.8750000000000044E-2</v>
      </c>
      <c r="F191" s="18">
        <f>IF(ISNUMBER(D191), $B199 * E191, "")</f>
        <v>1875.0000000000045</v>
      </c>
      <c r="G191" s="31">
        <v>16.3</v>
      </c>
      <c r="H191" s="32">
        <f t="shared" si="103"/>
        <v>1.8750000000000044E-2</v>
      </c>
      <c r="I191" s="101">
        <f>IF(ISNUMBER(G191), $B199 * H191, "")</f>
        <v>1875.0000000000045</v>
      </c>
      <c r="J191" s="15">
        <v>16.3</v>
      </c>
      <c r="K191" s="32">
        <f t="shared" si="104"/>
        <v>1.8750000000000044E-2</v>
      </c>
      <c r="L191" s="18">
        <f>IF(ISNUMBER(J191), $B199 * K191, "")</f>
        <v>1875.0000000000045</v>
      </c>
      <c r="M191" s="31">
        <v>16.600000000000001</v>
      </c>
      <c r="N191" s="32">
        <f t="shared" si="105"/>
        <v>3.7500000000000089E-2</v>
      </c>
      <c r="O191" s="18">
        <f>IF(ISNUMBER(M191), $B199 * N191, "")</f>
        <v>3750.0000000000091</v>
      </c>
      <c r="Q191" s="264"/>
      <c r="R191" s="264"/>
      <c r="S191" s="264"/>
    </row>
    <row r="192" spans="1:19" ht="17.25" thickBot="1">
      <c r="A192" s="125" t="s">
        <v>106</v>
      </c>
      <c r="B192" s="126">
        <v>28570</v>
      </c>
      <c r="C192" s="77">
        <v>4.5371386800000003E-2</v>
      </c>
      <c r="D192" s="15">
        <v>29300</v>
      </c>
      <c r="E192" s="32">
        <f t="shared" si="102"/>
        <v>2.5551277563878195E-2</v>
      </c>
      <c r="F192" s="18">
        <f>IF(ISNUMBER(D192), $B199 * E192, "")</f>
        <v>2555.1277563878193</v>
      </c>
      <c r="G192" s="31">
        <v>28880</v>
      </c>
      <c r="H192" s="32">
        <f t="shared" si="103"/>
        <v>1.0850542527126356E-2</v>
      </c>
      <c r="I192" s="101">
        <f>IF(ISNUMBER(G192), $B199 * H192, "")</f>
        <v>1085.0542527126356</v>
      </c>
      <c r="J192" s="15">
        <v>28930</v>
      </c>
      <c r="K192" s="32">
        <f t="shared" si="104"/>
        <v>1.2600630031501575E-2</v>
      </c>
      <c r="L192" s="18">
        <f>IF(ISNUMBER(J192), $B199 * K192, "")</f>
        <v>1260.0630031501576</v>
      </c>
      <c r="M192" s="31">
        <v>29330</v>
      </c>
      <c r="N192" s="32">
        <f t="shared" si="105"/>
        <v>2.6601330066503327E-2</v>
      </c>
      <c r="O192" s="18">
        <f>IF(ISNUMBER(M192), $B199 * N192, "")</f>
        <v>2660.1330066503328</v>
      </c>
      <c r="Q192" s="274"/>
      <c r="R192" s="274"/>
      <c r="S192" s="274"/>
    </row>
    <row r="193" spans="1:19" ht="17.25" thickBot="1">
      <c r="A193" s="127" t="s">
        <v>247</v>
      </c>
      <c r="B193" s="128">
        <v>6710</v>
      </c>
      <c r="C193" s="78">
        <v>4.5171339599999999E-2</v>
      </c>
      <c r="D193" s="20">
        <v>6755</v>
      </c>
      <c r="E193" s="21">
        <f t="shared" si="102"/>
        <v>6.7064083457526085E-3</v>
      </c>
      <c r="F193" s="22">
        <f>IF(ISNUMBER(D193), $B199 * E193, "")</f>
        <v>670.6408345752609</v>
      </c>
      <c r="G193" s="30">
        <v>6715</v>
      </c>
      <c r="H193" s="21">
        <f t="shared" si="103"/>
        <v>7.4515648286140089E-4</v>
      </c>
      <c r="I193" s="105">
        <f>IF(ISNUMBER(G193), $B199 * H193, "")</f>
        <v>74.515648286140092</v>
      </c>
      <c r="J193" s="20">
        <v>6765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6790</v>
      </c>
      <c r="N193" s="21">
        <f t="shared" si="105"/>
        <v>1.1922503725782414E-2</v>
      </c>
      <c r="O193" s="22">
        <f>IF(ISNUMBER(M193), $B199 * N193, "")</f>
        <v>1192.2503725782415</v>
      </c>
      <c r="Q193" s="274"/>
      <c r="R193" s="274"/>
      <c r="S193" s="274"/>
    </row>
    <row r="194" spans="1:19" ht="17.25" thickBot="1">
      <c r="A194" s="125" t="s">
        <v>255</v>
      </c>
      <c r="B194" s="129">
        <v>155</v>
      </c>
      <c r="C194" s="80">
        <v>4.0268456399999999E-2</v>
      </c>
      <c r="D194" s="106">
        <v>158</v>
      </c>
      <c r="E194" s="107">
        <f>IF(ISNUMBER(D194), (D194 - $B194) / $B194, "")</f>
        <v>1.935483870967742E-2</v>
      </c>
      <c r="F194" s="108">
        <f>IF(ISNUMBER(D194), $B199 * E194, "")</f>
        <v>1935.483870967742</v>
      </c>
      <c r="G194" s="109">
        <v>156</v>
      </c>
      <c r="H194" s="107">
        <f>IF(ISNUMBER(G194), (G194 - $B194) / $B194, "")</f>
        <v>6.4516129032258064E-3</v>
      </c>
      <c r="I194" s="110">
        <f>IF(ISNUMBER(G194), $B199 * H194, "")</f>
        <v>645.16129032258061</v>
      </c>
      <c r="J194" s="106">
        <v>157</v>
      </c>
      <c r="K194" s="107">
        <f>IF(ISNUMBER(J194), (J194 - $B194) / $B194, "")</f>
        <v>1.2903225806451613E-2</v>
      </c>
      <c r="L194" s="108">
        <f>IF(ISNUMBER(J194), $B199 * K194, "")</f>
        <v>1290.3225806451612</v>
      </c>
      <c r="M194" s="109">
        <v>161</v>
      </c>
      <c r="N194" s="107">
        <f>IF(ISNUMBER(M194), (M194 - $B194) / $B194, "")</f>
        <v>3.870967741935484E-2</v>
      </c>
      <c r="O194" s="108">
        <f>IF(ISNUMBER(M194), $B199 * N194, "")</f>
        <v>3870.9677419354839</v>
      </c>
      <c r="Q194" s="264"/>
      <c r="R194" s="264"/>
      <c r="S194" s="264"/>
    </row>
    <row r="195" spans="1:19" ht="17.25" thickBot="1">
      <c r="A195" s="125" t="s">
        <v>170</v>
      </c>
      <c r="B195" s="126">
        <v>18400</v>
      </c>
      <c r="C195" s="77">
        <v>3.8961039000000003E-2</v>
      </c>
      <c r="D195" s="15">
        <v>18680</v>
      </c>
      <c r="E195" s="32">
        <f t="shared" ref="E195:E198" si="106">IF(ISNUMBER(D195), (D195 - $B195) / $B195, "")</f>
        <v>1.5217391304347827E-2</v>
      </c>
      <c r="F195" s="18">
        <f>IF(ISNUMBER(D195), $B199 * E195, "")</f>
        <v>1521.7391304347827</v>
      </c>
      <c r="G195" s="31">
        <v>18470</v>
      </c>
      <c r="H195" s="32">
        <f t="shared" ref="H195:H198" si="107">IF(ISNUMBER(G195), (G195 - $B195) / $B195, "")</f>
        <v>3.8043478260869567E-3</v>
      </c>
      <c r="I195" s="101">
        <f>IF(ISNUMBER(G195), $B199 * H195, "")</f>
        <v>380.43478260869568</v>
      </c>
      <c r="J195" s="15">
        <v>18760</v>
      </c>
      <c r="K195" s="32">
        <f t="shared" ref="K195:K198" si="108">IF(ISNUMBER(J195), (J195 - $B195) / $B195, "")</f>
        <v>1.9565217391304349E-2</v>
      </c>
      <c r="L195" s="18">
        <f>IF(ISNUMBER(J195), $B199 * K195, "")</f>
        <v>1956.521739130435</v>
      </c>
      <c r="M195" s="31">
        <v>19050</v>
      </c>
      <c r="N195" s="32">
        <f t="shared" ref="N195:N198" si="109">IF(ISNUMBER(M195), (M195 - $B195) / $B195, "")</f>
        <v>3.5326086956521736E-2</v>
      </c>
      <c r="O195" s="18">
        <f>IF(ISNUMBER(M195), $B199 * N195, "")</f>
        <v>3532.6086956521735</v>
      </c>
      <c r="Q195" s="264"/>
      <c r="R195" s="264"/>
      <c r="S195" s="264"/>
    </row>
    <row r="196" spans="1:19" ht="17.25" thickBot="1">
      <c r="A196" s="125" t="s">
        <v>186</v>
      </c>
      <c r="B196" s="126">
        <v>6345</v>
      </c>
      <c r="C196" s="77">
        <v>2.5869038E-2</v>
      </c>
      <c r="D196" s="15">
        <v>6540</v>
      </c>
      <c r="E196" s="32">
        <f t="shared" si="106"/>
        <v>3.0732860520094562E-2</v>
      </c>
      <c r="F196" s="18">
        <f>IF(ISNUMBER(D196), $B199 * E196, "")</f>
        <v>3073.2860520094564</v>
      </c>
      <c r="G196" s="31">
        <v>6400</v>
      </c>
      <c r="H196" s="32">
        <f t="shared" si="107"/>
        <v>8.6682427107959027E-3</v>
      </c>
      <c r="I196" s="101">
        <f>IF(ISNUMBER(G196), $B199 * H196, "")</f>
        <v>866.82427107959029</v>
      </c>
      <c r="J196" s="15">
        <v>6465</v>
      </c>
      <c r="K196" s="32">
        <f t="shared" si="108"/>
        <v>1.8912529550827423E-2</v>
      </c>
      <c r="L196" s="18">
        <f>IF(ISNUMBER(J196), $B199 * K196, "")</f>
        <v>1891.2529550827423</v>
      </c>
      <c r="M196" s="31">
        <v>6535</v>
      </c>
      <c r="N196" s="32">
        <f t="shared" si="109"/>
        <v>2.9944838455476755E-2</v>
      </c>
      <c r="O196" s="18">
        <f>IF(ISNUMBER(M196), $B199 * N196, "")</f>
        <v>2994.4838455476756</v>
      </c>
      <c r="Q196" s="264"/>
      <c r="R196" s="264"/>
      <c r="S196" s="264"/>
    </row>
    <row r="197" spans="1:19">
      <c r="A197" s="125" t="s">
        <v>188</v>
      </c>
      <c r="B197" s="126">
        <v>9.1999999999999993</v>
      </c>
      <c r="C197" s="77">
        <v>1.5452538599999999E-2</v>
      </c>
      <c r="D197" s="15">
        <v>9.33</v>
      </c>
      <c r="E197" s="32">
        <f t="shared" si="106"/>
        <v>1.4130434782608782E-2</v>
      </c>
      <c r="F197" s="18">
        <f>IF(ISNUMBER(D197), $B199 * E197, "")</f>
        <v>1413.0434782608781</v>
      </c>
      <c r="G197" s="31">
        <v>9.19</v>
      </c>
      <c r="H197" s="32">
        <f t="shared" si="107"/>
        <v>-1.0869565217391072E-3</v>
      </c>
      <c r="I197" s="101">
        <f>IF(ISNUMBER(G197), $B199 * H197, "")</f>
        <v>-108.69565217391073</v>
      </c>
      <c r="J197" s="15">
        <v>9.2100000000000009</v>
      </c>
      <c r="K197" s="32">
        <f t="shared" si="108"/>
        <v>1.0869565217393005E-3</v>
      </c>
      <c r="L197" s="18">
        <f>IF(ISNUMBER(J197), $B199 * K197, "")</f>
        <v>108.69565217393004</v>
      </c>
      <c r="M197" s="31">
        <v>9.27</v>
      </c>
      <c r="N197" s="32">
        <f t="shared" si="109"/>
        <v>7.6086956521739446E-3</v>
      </c>
      <c r="O197" s="18">
        <f>IF(ISNUMBER(M197), $B199 * N197, "")</f>
        <v>760.86956521739444</v>
      </c>
      <c r="Q197" s="253"/>
      <c r="R197" s="254"/>
      <c r="S197" s="255"/>
    </row>
    <row r="198" spans="1:19" ht="17.25" thickBot="1">
      <c r="A198" s="130" t="s">
        <v>243</v>
      </c>
      <c r="B198" s="131">
        <v>361</v>
      </c>
      <c r="C198" s="79">
        <v>8.3798883000000008E-3</v>
      </c>
      <c r="D198" s="24">
        <v>362</v>
      </c>
      <c r="E198" s="25">
        <f t="shared" si="106"/>
        <v>2.7700831024930748E-3</v>
      </c>
      <c r="F198" s="104">
        <f>IF(ISNUMBER(D198), $B199 * E198, "")</f>
        <v>277.0083102493075</v>
      </c>
      <c r="G198" s="102">
        <v>357</v>
      </c>
      <c r="H198" s="25">
        <f t="shared" si="107"/>
        <v>-1.1080332409972299E-2</v>
      </c>
      <c r="I198" s="103">
        <f>IF(ISNUMBER(G198), $B199 * H198, "")</f>
        <v>-1108.03324099723</v>
      </c>
      <c r="J198" s="24">
        <v>360</v>
      </c>
      <c r="K198" s="25">
        <f t="shared" si="108"/>
        <v>-2.7700831024930748E-3</v>
      </c>
      <c r="L198" s="104">
        <f>IF(ISNUMBER(J198), $B199 * K198, "")</f>
        <v>-277.0083102493075</v>
      </c>
      <c r="M198" s="102">
        <v>360</v>
      </c>
      <c r="N198" s="25">
        <f t="shared" si="109"/>
        <v>-2.7700831024930748E-3</v>
      </c>
      <c r="O198" s="104">
        <f>IF(ISNUMBER(M198), $B199 * N198, "")</f>
        <v>-277.0083102493075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1.6399461388139993E-2</v>
      </c>
      <c r="F199" s="28">
        <f>SUM(F179:F198)</f>
        <v>32798.922776279993</v>
      </c>
      <c r="G199" s="26" t="s">
        <v>272</v>
      </c>
      <c r="H199" s="27">
        <f>IF(COUNT(H179:H198), SUM(H179:H198) / COUNT(H179:H198), 0)</f>
        <v>1.086601329891913E-2</v>
      </c>
      <c r="I199" s="28">
        <f>SUM(I179:I198)</f>
        <v>21732.026597838256</v>
      </c>
      <c r="J199" s="26" t="s">
        <v>272</v>
      </c>
      <c r="K199" s="27">
        <f>IF(COUNT(K179:K198), SUM(K179:K198) / COUNT(K179:K198), 0)</f>
        <v>1.7435418084034211E-2</v>
      </c>
      <c r="L199" s="28">
        <f>SUM(L179:L198)</f>
        <v>34870.836168068417</v>
      </c>
      <c r="M199" s="26" t="s">
        <v>272</v>
      </c>
      <c r="N199" s="27">
        <f>IF(COUNT(N179:N198), SUM(N179:N198) / COUNT(N179:N198), 0)</f>
        <v>2.911706531362887E-2</v>
      </c>
      <c r="O199" s="28">
        <f>SUM(O179:O198)</f>
        <v>58234.130627257757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03BB-30D3-465F-B584-89D3F2B5EB5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44400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40,670 KRW (2.03%)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8,163 KRW (0.41%)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29,266 KRW (1.46%)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45,401 KRW (2.27%)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4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2021-07-23(금) 오전 00:00</v>
      </c>
      <c r="C15" s="314"/>
      <c r="D15" s="288" t="str">
        <f>TEXT($G$1, "[$-ko-KR]yyyy-mm-dd(ddd) ") &amp; "오후 14:00"</f>
        <v>2021-07-23(금) 오후 14:00</v>
      </c>
      <c r="E15" s="289"/>
      <c r="F15" s="290"/>
      <c r="G15" s="288" t="str">
        <f>TEXT($G$1, "[$-ko-KR]yyyy-mm-dd(ddd) ") &amp; "오후 19:00"</f>
        <v>2021-07-23(금) 오후 19:00</v>
      </c>
      <c r="H15" s="289"/>
      <c r="I15" s="290"/>
      <c r="J15" s="288" t="str">
        <f>TEXT($G$1, "[$-ko-KR]yyyy-mm-dd(ddd) ") &amp; "오후 21:00"</f>
        <v>2021-07-23(금) 오후 21:00</v>
      </c>
      <c r="K15" s="289"/>
      <c r="L15" s="290"/>
      <c r="M15" s="288" t="str">
        <f>TEXT($G$1+1, "[$-ko-KR]yyyy-mm-dd(ddd) ") &amp; "오전 00:00"</f>
        <v>2021-07-24(토)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45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2021-07-23(금) 오전 00:00</v>
      </c>
      <c r="C42" s="316"/>
      <c r="D42" s="288" t="str">
        <f>TEXT($G$1, "[$-ko-KR]yyyy-mm-dd(ddd) ") &amp; "오후 14:00"</f>
        <v>2021-07-23(금) 오후 14:00</v>
      </c>
      <c r="E42" s="289"/>
      <c r="F42" s="290"/>
      <c r="G42" s="288" t="str">
        <f>TEXT($G$1, "[$-ko-KR]yyyy-mm-dd(ddd) ") &amp; "오후 19:00"</f>
        <v>2021-07-23(금) 오후 19:00</v>
      </c>
      <c r="H42" s="289"/>
      <c r="I42" s="290"/>
      <c r="J42" s="288" t="str">
        <f>TEXT($G$1, "[$-ko-KR]yyyy-mm-dd(ddd) ") &amp; "오후 21:00"</f>
        <v>2021-07-23(금) 오후 21:00</v>
      </c>
      <c r="K42" s="289"/>
      <c r="L42" s="290"/>
      <c r="M42" s="288" t="str">
        <f>TEXT($G$1+1, "[$-ko-KR]yyyy-mm-dd(ddd) ") &amp; "오전 00:00"</f>
        <v>2021-07-24(토)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6" t="s">
        <v>58</v>
      </c>
      <c r="H43" s="247" t="s">
        <v>269</v>
      </c>
      <c r="I43" s="24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162</v>
      </c>
      <c r="B44" s="124">
        <v>80.599999999999994</v>
      </c>
      <c r="C44" s="76">
        <v>0.24191063169999999</v>
      </c>
      <c r="D44" s="13">
        <v>77.8</v>
      </c>
      <c r="E44" s="14">
        <f>IF(ISNUMBER(D44), (D44 - $B44) / $B44, "")</f>
        <v>-3.4739454094292771E-2</v>
      </c>
      <c r="F44" s="16">
        <f>IF(ISNUMBER(D44), $B64 * E44, "")</f>
        <v>-3473.9454094292769</v>
      </c>
      <c r="G44" s="29">
        <v>74.3</v>
      </c>
      <c r="H44" s="14">
        <f>IF(ISNUMBER(G44), (G44 - $B44) / $B44, "")</f>
        <v>-7.8163771712158783E-2</v>
      </c>
      <c r="I44" s="100">
        <f>IF(ISNUMBER(G44), $B64 * H44, "")</f>
        <v>-7816.3771712158787</v>
      </c>
      <c r="J44" s="13">
        <v>75.099999999999994</v>
      </c>
      <c r="K44" s="14">
        <f>IF(ISNUMBER(J44), (J44 - $B44) / $B44, "")</f>
        <v>-6.8238213399503728E-2</v>
      </c>
      <c r="L44" s="16">
        <f>IF(ISNUMBER(J44), $B64 * K44, "")</f>
        <v>-6823.8213399503729</v>
      </c>
      <c r="M44" s="29">
        <v>75.400000000000006</v>
      </c>
      <c r="N44" s="14">
        <f>IF(ISNUMBER(M44), (M44 - $B44) / $B44, "")</f>
        <v>-6.4516129032257924E-2</v>
      </c>
      <c r="O44" s="16">
        <f>IF(ISNUMBER(M44), $B64 * N44, "")</f>
        <v>-6451.6129032257923</v>
      </c>
      <c r="Q44" s="274"/>
      <c r="R44" s="274"/>
      <c r="S44" s="274"/>
    </row>
    <row r="45" spans="1:19" ht="17.25" customHeight="1" thickBot="1">
      <c r="A45" s="125" t="s">
        <v>222</v>
      </c>
      <c r="B45" s="126">
        <v>95.3</v>
      </c>
      <c r="C45" s="77">
        <v>4.3811610100000002E-2</v>
      </c>
      <c r="D45" s="15">
        <v>97.1</v>
      </c>
      <c r="E45" s="32">
        <f t="shared" ref="E45:E48" si="14">IF(ISNUMBER(D45), (D45 - $B45) / $B45, "")</f>
        <v>1.8887722980062929E-2</v>
      </c>
      <c r="F45" s="18">
        <f>IF(ISNUMBER(D45), $B64 * E45, "")</f>
        <v>1888.7722980062929</v>
      </c>
      <c r="G45" s="31">
        <v>92.2</v>
      </c>
      <c r="H45" s="32">
        <f t="shared" ref="H45:H48" si="15">IF(ISNUMBER(G45), (G45 - $B45) / $B45, "")</f>
        <v>-3.2528856243441706E-2</v>
      </c>
      <c r="I45" s="101">
        <f>IF(ISNUMBER(G45), $B64 * H45, "")</f>
        <v>-3252.8856243441705</v>
      </c>
      <c r="J45" s="15">
        <v>94.2</v>
      </c>
      <c r="K45" s="32">
        <f t="shared" ref="K45:K48" si="16">IF(ISNUMBER(J45), (J45 - $B45) / $B45, "")</f>
        <v>-1.1542497376705083E-2</v>
      </c>
      <c r="L45" s="18">
        <f>IF(ISNUMBER(J45), $B64 * K45, "")</f>
        <v>-1154.2497376705082</v>
      </c>
      <c r="M45" s="31">
        <v>94.1</v>
      </c>
      <c r="N45" s="32">
        <f t="shared" ref="N45:N48" si="17">IF(ISNUMBER(M45), (M45 - $B45) / $B45, "")</f>
        <v>-1.2591815320042003E-2</v>
      </c>
      <c r="O45" s="18">
        <f>IF(ISNUMBER(M45), $B64 * N45, "")</f>
        <v>-1259.1815320042003</v>
      </c>
      <c r="Q45" s="274"/>
      <c r="R45" s="274"/>
      <c r="S45" s="274"/>
    </row>
    <row r="46" spans="1:19" ht="17.25" customHeight="1" thickBot="1">
      <c r="A46" s="125" t="s">
        <v>204</v>
      </c>
      <c r="B46" s="126">
        <v>10.5</v>
      </c>
      <c r="C46" s="77">
        <v>3.9603960399999999E-2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10.199999999999999</v>
      </c>
      <c r="K46" s="32">
        <f t="shared" si="16"/>
        <v>-2.857142857142864E-2</v>
      </c>
      <c r="L46" s="18">
        <f>IF(ISNUMBER(J46), $B64 * K46, "")</f>
        <v>-2857.1428571428642</v>
      </c>
      <c r="M46" s="31">
        <v>10.3</v>
      </c>
      <c r="N46" s="32">
        <f t="shared" si="17"/>
        <v>-1.904761904761898E-2</v>
      </c>
      <c r="O46" s="18">
        <f>IF(ISNUMBER(M46), $B64 * N46, "")</f>
        <v>-1904.761904761898</v>
      </c>
      <c r="Q46" s="264"/>
      <c r="R46" s="264"/>
      <c r="S46" s="264"/>
    </row>
    <row r="47" spans="1:19" ht="17.25" customHeight="1" thickBot="1">
      <c r="A47" s="125" t="s">
        <v>132</v>
      </c>
      <c r="B47" s="126">
        <v>71.8</v>
      </c>
      <c r="C47" s="77">
        <v>3.4582132600000003E-2</v>
      </c>
      <c r="D47" s="15">
        <v>73.2</v>
      </c>
      <c r="E47" s="32">
        <f t="shared" si="14"/>
        <v>1.9498607242339913E-2</v>
      </c>
      <c r="F47" s="18">
        <f>IF(ISNUMBER(D47), $B64 * E47, "")</f>
        <v>1949.8607242339913</v>
      </c>
      <c r="G47" s="31">
        <v>71.8</v>
      </c>
      <c r="H47" s="32">
        <f t="shared" si="15"/>
        <v>0</v>
      </c>
      <c r="I47" s="101">
        <f>IF(ISNUMBER(G47), $B64 * H47, "")</f>
        <v>0</v>
      </c>
      <c r="J47" s="15">
        <v>71.7</v>
      </c>
      <c r="K47" s="32">
        <f t="shared" si="16"/>
        <v>-1.3927576601670518E-3</v>
      </c>
      <c r="L47" s="18">
        <f>IF(ISNUMBER(J47), $B64 * K47, "")</f>
        <v>-139.27576601670518</v>
      </c>
      <c r="M47" s="31">
        <v>71.900000000000006</v>
      </c>
      <c r="N47" s="32">
        <f t="shared" si="17"/>
        <v>1.3927576601672498E-3</v>
      </c>
      <c r="O47" s="18">
        <f>IF(ISNUMBER(M47), $B64 * N47, "")</f>
        <v>139.27576601672499</v>
      </c>
      <c r="Q47" s="264"/>
      <c r="R47" s="264"/>
      <c r="S47" s="264"/>
    </row>
    <row r="48" spans="1:19" ht="17.25" customHeight="1" thickBot="1">
      <c r="A48" s="127" t="s">
        <v>130</v>
      </c>
      <c r="B48" s="128">
        <v>73.5</v>
      </c>
      <c r="C48" s="78">
        <v>2.36768802E-2</v>
      </c>
      <c r="D48" s="20">
        <v>73.400000000000006</v>
      </c>
      <c r="E48" s="21">
        <f t="shared" si="14"/>
        <v>-1.3605442176869975E-3</v>
      </c>
      <c r="F48" s="22">
        <f>IF(ISNUMBER(D48), $B64 * E48, "")</f>
        <v>-136.05442176869974</v>
      </c>
      <c r="G48" s="30">
        <v>71.7</v>
      </c>
      <c r="H48" s="21">
        <f t="shared" si="15"/>
        <v>-2.4489795918367308E-2</v>
      </c>
      <c r="I48" s="105">
        <f>IF(ISNUMBER(G48), $B64 * H48, "")</f>
        <v>-2448.9795918367308</v>
      </c>
      <c r="J48" s="20">
        <v>72.2</v>
      </c>
      <c r="K48" s="21">
        <f t="shared" si="16"/>
        <v>-1.7687074829931933E-2</v>
      </c>
      <c r="L48" s="22">
        <f>IF(ISNUMBER(J48), $B64 * K48, "")</f>
        <v>-1768.7074829931933</v>
      </c>
      <c r="M48" s="30">
        <v>72.5</v>
      </c>
      <c r="N48" s="21">
        <f t="shared" si="17"/>
        <v>-1.3605442176870748E-2</v>
      </c>
      <c r="O48" s="22">
        <f>IF(ISNUMBER(M48), $B64 * N48, "")</f>
        <v>-1360.5442176870747</v>
      </c>
      <c r="Q48" s="264"/>
      <c r="R48" s="264"/>
      <c r="S48" s="264"/>
    </row>
    <row r="49" spans="1:19" ht="17.25" customHeight="1" thickBot="1">
      <c r="A49" s="125" t="s">
        <v>65</v>
      </c>
      <c r="B49" s="129">
        <v>23.2</v>
      </c>
      <c r="C49" s="80">
        <v>1.75438596E-2</v>
      </c>
      <c r="D49" s="106">
        <v>23.9</v>
      </c>
      <c r="E49" s="107">
        <f>IF(ISNUMBER(D49), (D49 - $B49) / $B49, "")</f>
        <v>3.0172413793103418E-2</v>
      </c>
      <c r="F49" s="108">
        <f>IF(ISNUMBER(D49), $B64 * E49, "")</f>
        <v>3017.2413793103419</v>
      </c>
      <c r="G49" s="109">
        <v>23.7</v>
      </c>
      <c r="H49" s="107">
        <f>IF(ISNUMBER(G49), (G49 - $B49) / $B49, "")</f>
        <v>2.1551724137931036E-2</v>
      </c>
      <c r="I49" s="110">
        <f>IF(ISNUMBER(G49), $B64 * H49, "")</f>
        <v>2155.1724137931037</v>
      </c>
      <c r="J49" s="106">
        <v>24</v>
      </c>
      <c r="K49" s="107">
        <f>IF(ISNUMBER(J49), (J49 - $B49) / $B49, "")</f>
        <v>3.4482758620689689E-2</v>
      </c>
      <c r="L49" s="108">
        <f>IF(ISNUMBER(J49), $B64 * K49, "")</f>
        <v>3448.2758620689688</v>
      </c>
      <c r="M49" s="109">
        <v>24.5</v>
      </c>
      <c r="N49" s="107">
        <f>IF(ISNUMBER(M49), (M49 - $B49) / $B49, "")</f>
        <v>5.6034482758620725E-2</v>
      </c>
      <c r="O49" s="108">
        <f>IF(ISNUMBER(M49), $B64 * N49, "")</f>
        <v>5603.4482758620725</v>
      </c>
      <c r="Q49" s="264"/>
      <c r="R49" s="264"/>
      <c r="S49" s="264"/>
    </row>
    <row r="50" spans="1:19" ht="17.25" customHeight="1" thickBot="1">
      <c r="A50" s="125" t="s">
        <v>122</v>
      </c>
      <c r="B50" s="126">
        <v>18.2</v>
      </c>
      <c r="C50" s="77">
        <v>1.67597765E-2</v>
      </c>
      <c r="D50" s="15">
        <v>18.600000000000001</v>
      </c>
      <c r="E50" s="32">
        <f t="shared" ref="E50:E53" si="18">IF(ISNUMBER(D50), (D50 - $B50) / $B50, "")</f>
        <v>2.1978021978022098E-2</v>
      </c>
      <c r="F50" s="18">
        <f>IF(ISNUMBER(D50), $B64 * E50, "")</f>
        <v>2197.8021978022098</v>
      </c>
      <c r="G50" s="31">
        <v>18.100000000000001</v>
      </c>
      <c r="H50" s="32">
        <f t="shared" ref="H50:H53" si="19">IF(ISNUMBER(G50), (G50 - $B50) / $B50, "")</f>
        <v>-5.4945054945053778E-3</v>
      </c>
      <c r="I50" s="101">
        <f>IF(ISNUMBER(G50), $B64 * H50, "")</f>
        <v>-549.45054945053778</v>
      </c>
      <c r="J50" s="15">
        <v>18.3</v>
      </c>
      <c r="K50" s="32">
        <f t="shared" ref="K50:K53" si="20">IF(ISNUMBER(J50), (J50 - $B50) / $B50, "")</f>
        <v>5.494505494505573E-3</v>
      </c>
      <c r="L50" s="18">
        <f>IF(ISNUMBER(J50), $B64 * K50, "")</f>
        <v>549.45054945055733</v>
      </c>
      <c r="M50" s="31">
        <v>18.3</v>
      </c>
      <c r="N50" s="32">
        <f t="shared" ref="N50:N53" si="21">IF(ISNUMBER(M50), (M50 - $B50) / $B50, "")</f>
        <v>5.494505494505573E-3</v>
      </c>
      <c r="O50" s="18">
        <f>IF(ISNUMBER(M50), $B64 * N50, "")</f>
        <v>549.45054945055733</v>
      </c>
      <c r="Q50" s="264"/>
      <c r="R50" s="264"/>
      <c r="S50" s="264"/>
    </row>
    <row r="51" spans="1:19" ht="17.25" customHeight="1" thickBot="1">
      <c r="A51" s="125" t="s">
        <v>128</v>
      </c>
      <c r="B51" s="126">
        <v>79.3</v>
      </c>
      <c r="C51" s="77">
        <v>1.6666666699999999E-2</v>
      </c>
      <c r="D51" s="15">
        <v>80.3</v>
      </c>
      <c r="E51" s="32">
        <f t="shared" si="18"/>
        <v>1.2610340479192938E-2</v>
      </c>
      <c r="F51" s="18">
        <f>IF(ISNUMBER(D51), $B64 * E51, "")</f>
        <v>1261.0340479192939</v>
      </c>
      <c r="G51" s="31">
        <v>78.5</v>
      </c>
      <c r="H51" s="32">
        <f t="shared" si="19"/>
        <v>-1.0088272383354316E-2</v>
      </c>
      <c r="I51" s="101">
        <f>IF(ISNUMBER(G51), $B64 * H51, "")</f>
        <v>-1008.8272383354316</v>
      </c>
      <c r="J51" s="15">
        <v>78.099999999999994</v>
      </c>
      <c r="K51" s="32">
        <f t="shared" si="20"/>
        <v>-1.5132408575031562E-2</v>
      </c>
      <c r="L51" s="18">
        <f>IF(ISNUMBER(J51), $B64 * K51, "")</f>
        <v>-1513.2408575031561</v>
      </c>
      <c r="M51" s="31">
        <v>78.7</v>
      </c>
      <c r="N51" s="32">
        <f t="shared" si="21"/>
        <v>-7.5662042875156918E-3</v>
      </c>
      <c r="O51" s="18">
        <f>IF(ISNUMBER(M51), $B64 * N51, "")</f>
        <v>-756.62042875156919</v>
      </c>
      <c r="Q51" s="264"/>
      <c r="R51" s="264"/>
      <c r="S51" s="264"/>
    </row>
    <row r="52" spans="1:19" ht="17.25" customHeight="1" thickBot="1">
      <c r="A52" s="125" t="s">
        <v>152</v>
      </c>
      <c r="B52" s="126">
        <v>64.599999999999994</v>
      </c>
      <c r="C52" s="77">
        <v>1.5723270399999999E-2</v>
      </c>
      <c r="D52" s="15">
        <v>65.5</v>
      </c>
      <c r="E52" s="32">
        <f t="shared" si="18"/>
        <v>1.3931888544891731E-2</v>
      </c>
      <c r="F52" s="18">
        <f>IF(ISNUMBER(D52), $B64 * E52, "")</f>
        <v>1393.1888544891731</v>
      </c>
      <c r="G52" s="31">
        <v>64.400000000000006</v>
      </c>
      <c r="H52" s="32">
        <f t="shared" si="19"/>
        <v>-3.0959752321979665E-3</v>
      </c>
      <c r="I52" s="101">
        <f>IF(ISNUMBER(G52), $B64 * H52, "")</f>
        <v>-309.59752321979664</v>
      </c>
      <c r="J52" s="15">
        <v>64.7</v>
      </c>
      <c r="K52" s="32">
        <f t="shared" si="20"/>
        <v>1.5479876160992034E-3</v>
      </c>
      <c r="L52" s="18">
        <f>IF(ISNUMBER(J52), $B64 * K52, "")</f>
        <v>154.79876160992035</v>
      </c>
      <c r="M52" s="31">
        <v>64.5</v>
      </c>
      <c r="N52" s="32">
        <f t="shared" si="21"/>
        <v>-1.5479876160989833E-3</v>
      </c>
      <c r="O52" s="18">
        <f>IF(ISNUMBER(M52), $B64 * N52, "")</f>
        <v>-154.79876160989832</v>
      </c>
      <c r="Q52" s="33"/>
      <c r="R52" s="33"/>
    </row>
    <row r="53" spans="1:19" ht="17.25" customHeight="1" thickBot="1">
      <c r="A53" s="130" t="s">
        <v>144</v>
      </c>
      <c r="B53" s="131">
        <v>70.900000000000006</v>
      </c>
      <c r="C53" s="79">
        <v>1.4306151600000001E-2</v>
      </c>
      <c r="D53" s="24">
        <v>72</v>
      </c>
      <c r="E53" s="25">
        <f t="shared" si="18"/>
        <v>1.551480959097312E-2</v>
      </c>
      <c r="F53" s="104">
        <f>IF(ISNUMBER(D53), $B64 * E53, "")</f>
        <v>1551.4809590973121</v>
      </c>
      <c r="G53" s="102">
        <v>69.900000000000006</v>
      </c>
      <c r="H53" s="25">
        <f t="shared" si="19"/>
        <v>-1.4104372355430182E-2</v>
      </c>
      <c r="I53" s="103">
        <f>IF(ISNUMBER(G53), $B64 * H53, "")</f>
        <v>-1410.4372355430182</v>
      </c>
      <c r="J53" s="24">
        <v>70.599999999999994</v>
      </c>
      <c r="K53" s="25">
        <f t="shared" si="20"/>
        <v>-4.231311706629215E-3</v>
      </c>
      <c r="L53" s="104">
        <f>IF(ISNUMBER(J53), $B64 * K53, "")</f>
        <v>-423.13117066292148</v>
      </c>
      <c r="M53" s="102">
        <v>70.7</v>
      </c>
      <c r="N53" s="25">
        <f t="shared" si="21"/>
        <v>-2.8208744710860765E-3</v>
      </c>
      <c r="O53" s="104">
        <f>IF(ISNUMBER(M53), $B64 * N53, "")</f>
        <v>-282.08744710860765</v>
      </c>
      <c r="Q53" s="265"/>
      <c r="R53" s="266"/>
      <c r="S53" s="267"/>
    </row>
    <row r="54" spans="1:19" ht="17.25" customHeight="1">
      <c r="A54" s="123" t="s">
        <v>251</v>
      </c>
      <c r="B54" s="124">
        <v>47.7</v>
      </c>
      <c r="C54" s="76">
        <v>1.0593220299999999E-2</v>
      </c>
      <c r="D54" s="13">
        <v>48.9</v>
      </c>
      <c r="E54" s="14">
        <f>IF(ISNUMBER(D54), (D54 - $B54) / $B54, "")</f>
        <v>2.5157232704402423E-2</v>
      </c>
      <c r="F54" s="16">
        <f>IF(ISNUMBER(D54), $B64 * E54, "")</f>
        <v>2515.7232704402422</v>
      </c>
      <c r="G54" s="29">
        <v>47.5</v>
      </c>
      <c r="H54" s="14">
        <f>IF(ISNUMBER(G54), (G54 - $B54) / $B54, "")</f>
        <v>-4.1928721174004785E-3</v>
      </c>
      <c r="I54" s="100">
        <f>IF(ISNUMBER(G54), $B64 * H54, "")</f>
        <v>-419.28721174004784</v>
      </c>
      <c r="J54" s="13">
        <v>47.6</v>
      </c>
      <c r="K54" s="14">
        <f>IF(ISNUMBER(J54), (J54 - $B54) / $B54, "")</f>
        <v>-2.0964360587002392E-3</v>
      </c>
      <c r="L54" s="16">
        <f>IF(ISNUMBER(J54), $B64 * K54, "")</f>
        <v>-209.64360587002392</v>
      </c>
      <c r="M54" s="29">
        <v>47.7</v>
      </c>
      <c r="N54" s="14">
        <f>IF(ISNUMBER(M54), (M54 - $B54) / $B54, "")</f>
        <v>0</v>
      </c>
      <c r="O54" s="16">
        <f>IF(ISNUMBER(M54), $B64 * N54, "")</f>
        <v>0</v>
      </c>
      <c r="Q54" s="268"/>
      <c r="R54" s="269"/>
      <c r="S54" s="270"/>
    </row>
    <row r="55" spans="1:19" ht="17.25" customHeight="1" thickBot="1">
      <c r="A55" s="125" t="s">
        <v>239</v>
      </c>
      <c r="B55" s="126">
        <v>62.8</v>
      </c>
      <c r="C55" s="77">
        <v>9.6463022999999995E-3</v>
      </c>
      <c r="D55" s="15">
        <v>63.9</v>
      </c>
      <c r="E55" s="32">
        <f t="shared" ref="E55:E58" si="22">IF(ISNUMBER(D55), (D55 - $B55) / $B55, "")</f>
        <v>1.7515923566879005E-2</v>
      </c>
      <c r="F55" s="18">
        <f>IF(ISNUMBER(D55), $B64 * E55, "")</f>
        <v>1751.5923566879005</v>
      </c>
      <c r="G55" s="31">
        <v>62.8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63.3</v>
      </c>
      <c r="K55" s="32">
        <f t="shared" ref="K55:K58" si="24">IF(ISNUMBER(J55), (J55 - $B55) / $B55, "")</f>
        <v>7.9617834394904458E-3</v>
      </c>
      <c r="L55" s="18">
        <f>IF(ISNUMBER(J55), $B64 * K55, "")</f>
        <v>796.17834394904457</v>
      </c>
      <c r="M55" s="31">
        <v>64.599999999999994</v>
      </c>
      <c r="N55" s="32">
        <f t="shared" ref="N55:N58" si="25">IF(ISNUMBER(M55), (M55 - $B55) / $B55, "")</f>
        <v>2.8662420382165561E-2</v>
      </c>
      <c r="O55" s="18">
        <f>IF(ISNUMBER(M55), $B64 * N55, "")</f>
        <v>2866.242038216556</v>
      </c>
      <c r="Q55" s="271"/>
      <c r="R55" s="272"/>
      <c r="S55" s="273"/>
    </row>
    <row r="56" spans="1:19" ht="17.25" customHeight="1" thickBot="1">
      <c r="A56" s="125" t="s">
        <v>216</v>
      </c>
      <c r="B56" s="126">
        <v>7.04</v>
      </c>
      <c r="C56" s="77">
        <v>1.4224750999999999E-3</v>
      </c>
      <c r="D56" s="15">
        <v>7.23</v>
      </c>
      <c r="E56" s="32">
        <f t="shared" si="22"/>
        <v>2.6988636363636419E-2</v>
      </c>
      <c r="F56" s="18">
        <f>IF(ISNUMBER(D56), $B64 * E56, "")</f>
        <v>2698.8636363636419</v>
      </c>
      <c r="G56" s="31">
        <v>7.08</v>
      </c>
      <c r="H56" s="32">
        <f t="shared" si="23"/>
        <v>5.6818181818181872E-3</v>
      </c>
      <c r="I56" s="101">
        <f>IF(ISNUMBER(G56), $B64 * H56, "")</f>
        <v>568.1818181818187</v>
      </c>
      <c r="J56" s="15">
        <v>7.12</v>
      </c>
      <c r="K56" s="32">
        <f t="shared" si="24"/>
        <v>1.1363636363636374E-2</v>
      </c>
      <c r="L56" s="18">
        <f>IF(ISNUMBER(J56), $B64 * K56, "")</f>
        <v>1136.3636363636374</v>
      </c>
      <c r="M56" s="31">
        <v>7.14</v>
      </c>
      <c r="N56" s="32">
        <f t="shared" si="25"/>
        <v>1.4204545454545404E-2</v>
      </c>
      <c r="O56" s="18">
        <f>IF(ISNUMBER(M56), $B64 * N56, "")</f>
        <v>1420.4545454545403</v>
      </c>
      <c r="Q56" s="264"/>
      <c r="R56" s="264"/>
      <c r="S56" s="264"/>
    </row>
    <row r="57" spans="1:19" ht="17.25" customHeight="1" thickBot="1">
      <c r="A57" s="125" t="s">
        <v>148</v>
      </c>
      <c r="B57" s="126">
        <v>12.5</v>
      </c>
      <c r="C57" s="77">
        <v>0</v>
      </c>
      <c r="D57" s="15">
        <v>12.8</v>
      </c>
      <c r="E57" s="32">
        <f t="shared" si="22"/>
        <v>2.4000000000000056E-2</v>
      </c>
      <c r="F57" s="18">
        <f>IF(ISNUMBER(D57), $B64 * E57, "")</f>
        <v>2400.0000000000055</v>
      </c>
      <c r="G57" s="31">
        <v>12.6</v>
      </c>
      <c r="H57" s="32">
        <f t="shared" si="23"/>
        <v>7.9999999999999724E-3</v>
      </c>
      <c r="I57" s="101">
        <f>IF(ISNUMBER(G57), $B64 * H57, "")</f>
        <v>799.99999999999727</v>
      </c>
      <c r="J57" s="15">
        <v>12.6</v>
      </c>
      <c r="K57" s="32">
        <f t="shared" si="24"/>
        <v>7.9999999999999724E-3</v>
      </c>
      <c r="L57" s="18">
        <f>IF(ISNUMBER(J57), $B64 * K57, "")</f>
        <v>799.99999999999727</v>
      </c>
      <c r="M57" s="31">
        <v>12.6</v>
      </c>
      <c r="N57" s="32">
        <f t="shared" si="25"/>
        <v>7.9999999999999724E-3</v>
      </c>
      <c r="O57" s="18">
        <f>IF(ISNUMBER(M57), $B64 * N57, "")</f>
        <v>799.99999999999727</v>
      </c>
      <c r="Q57" s="274"/>
      <c r="R57" s="274"/>
      <c r="S57" s="274"/>
    </row>
    <row r="58" spans="1:19" ht="17.25" customHeight="1" thickBot="1">
      <c r="A58" s="127" t="s">
        <v>72</v>
      </c>
      <c r="B58" s="128">
        <v>16.600000000000001</v>
      </c>
      <c r="C58" s="78">
        <v>0</v>
      </c>
      <c r="D58" s="20">
        <v>16.899999999999999</v>
      </c>
      <c r="E58" s="21">
        <f t="shared" si="22"/>
        <v>1.8072289156626332E-2</v>
      </c>
      <c r="F58" s="22">
        <f>IF(ISNUMBER(D58), $B64 * E58, "")</f>
        <v>1807.2289156626332</v>
      </c>
      <c r="G58" s="30">
        <v>16.5</v>
      </c>
      <c r="H58" s="21">
        <f t="shared" si="23"/>
        <v>-6.024096385542254E-3</v>
      </c>
      <c r="I58" s="105">
        <f>IF(ISNUMBER(G58), $B64 * H58, "")</f>
        <v>-602.40963855422535</v>
      </c>
      <c r="J58" s="20">
        <v>16.5</v>
      </c>
      <c r="K58" s="21">
        <f t="shared" si="24"/>
        <v>-6.024096385542254E-3</v>
      </c>
      <c r="L58" s="22">
        <f>IF(ISNUMBER(J58), $B64 * K58, "")</f>
        <v>-602.40963855422535</v>
      </c>
      <c r="M58" s="30">
        <v>16.600000000000001</v>
      </c>
      <c r="N58" s="21">
        <f t="shared" si="25"/>
        <v>0</v>
      </c>
      <c r="O58" s="22">
        <f>IF(ISNUMBER(M58), $B64 * N58, "")</f>
        <v>0</v>
      </c>
      <c r="Q58" s="274"/>
      <c r="R58" s="274"/>
      <c r="S58" s="274"/>
    </row>
    <row r="59" spans="1:19" ht="17.25" customHeight="1" thickBot="1">
      <c r="A59" s="125" t="s">
        <v>235</v>
      </c>
      <c r="B59" s="129">
        <v>45.4</v>
      </c>
      <c r="C59" s="80">
        <v>-2.1978022000000001E-3</v>
      </c>
      <c r="D59" s="106">
        <v>46.4</v>
      </c>
      <c r="E59" s="107">
        <f>IF(ISNUMBER(D59), (D59 - $B59) / $B59, "")</f>
        <v>2.2026431718061675E-2</v>
      </c>
      <c r="F59" s="108">
        <f>IF(ISNUMBER(D59), $B64 * E59, "")</f>
        <v>2202.6431718061676</v>
      </c>
      <c r="G59" s="109">
        <v>45.3</v>
      </c>
      <c r="H59" s="107">
        <f>IF(ISNUMBER(G59), (G59 - $B59) / $B59, "")</f>
        <v>-2.2026431718061988E-3</v>
      </c>
      <c r="I59" s="110">
        <f>IF(ISNUMBER(G59), $B64 * H59, "")</f>
        <v>-220.26431718061988</v>
      </c>
      <c r="J59" s="106">
        <v>45.7</v>
      </c>
      <c r="K59" s="107">
        <f>IF(ISNUMBER(J59), (J59 - $B59) / $B59, "")</f>
        <v>6.6079295154185961E-3</v>
      </c>
      <c r="L59" s="108">
        <f>IF(ISNUMBER(J59), $B64 * K59, "")</f>
        <v>660.79295154185957</v>
      </c>
      <c r="M59" s="109">
        <v>45.6</v>
      </c>
      <c r="N59" s="107">
        <f>IF(ISNUMBER(M59), (M59 - $B59) / $B59, "")</f>
        <v>4.4052863436123977E-3</v>
      </c>
      <c r="O59" s="108">
        <f>IF(ISNUMBER(M59), $B64 * N59, "")</f>
        <v>440.52863436123977</v>
      </c>
      <c r="Q59" s="264"/>
      <c r="R59" s="264"/>
      <c r="S59" s="264"/>
    </row>
    <row r="60" spans="1:19" ht="17.25" customHeight="1" thickBot="1">
      <c r="A60" s="125" t="s">
        <v>98</v>
      </c>
      <c r="B60" s="126">
        <v>2.5099999999999998</v>
      </c>
      <c r="C60" s="77">
        <v>-3.9682540000000001E-3</v>
      </c>
      <c r="D60" s="15">
        <v>2.56</v>
      </c>
      <c r="E60" s="32">
        <f t="shared" ref="E60:E63" si="26">IF(ISNUMBER(D60), (D60 - $B60) / $B60, "")</f>
        <v>1.9920318725099709E-2</v>
      </c>
      <c r="F60" s="18">
        <f>IF(ISNUMBER(D60), $B64 * E60, "")</f>
        <v>1992.031872509971</v>
      </c>
      <c r="G60" s="31">
        <v>2.5</v>
      </c>
      <c r="H60" s="32">
        <f t="shared" ref="H60:H63" si="27">IF(ISNUMBER(G60), (G60 - $B60) / $B60, "")</f>
        <v>-3.9840637450198361E-3</v>
      </c>
      <c r="I60" s="101">
        <f>IF(ISNUMBER(G60), $B64 * H60, "")</f>
        <v>-398.40637450198363</v>
      </c>
      <c r="J60" s="15">
        <v>2.5099999999999998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2.5099999999999998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4"/>
      <c r="R60" s="264"/>
      <c r="S60" s="264"/>
    </row>
    <row r="61" spans="1:19" ht="17.25" customHeight="1" thickBot="1">
      <c r="A61" s="125" t="s">
        <v>218</v>
      </c>
      <c r="B61" s="126">
        <v>91.5</v>
      </c>
      <c r="C61" s="77">
        <v>-4.3525571000000004E-3</v>
      </c>
      <c r="D61" s="15">
        <v>93.1</v>
      </c>
      <c r="E61" s="32">
        <f t="shared" si="26"/>
        <v>1.7486338797814145E-2</v>
      </c>
      <c r="F61" s="18">
        <f>IF(ISNUMBER(D61), $B64 * E61, "")</f>
        <v>1748.6338797814144</v>
      </c>
      <c r="G61" s="31">
        <v>91.5</v>
      </c>
      <c r="H61" s="32">
        <f t="shared" si="27"/>
        <v>0</v>
      </c>
      <c r="I61" s="101">
        <f>IF(ISNUMBER(G61), $B64 * H61, "")</f>
        <v>0</v>
      </c>
      <c r="J61" s="15">
        <v>97.9</v>
      </c>
      <c r="K61" s="32">
        <f t="shared" si="28"/>
        <v>6.9945355191256886E-2</v>
      </c>
      <c r="L61" s="18">
        <f>IF(ISNUMBER(J61), $B64 * K61, "")</f>
        <v>6994.5355191256886</v>
      </c>
      <c r="M61" s="31">
        <v>94.1</v>
      </c>
      <c r="N61" s="32">
        <f t="shared" si="29"/>
        <v>2.8415300546448027E-2</v>
      </c>
      <c r="O61" s="18">
        <f>IF(ISNUMBER(M61), $B64 * N61, "")</f>
        <v>2841.5300546448025</v>
      </c>
      <c r="Q61" s="264"/>
      <c r="R61" s="264"/>
      <c r="S61" s="264"/>
    </row>
    <row r="62" spans="1:19" ht="17.25" customHeight="1">
      <c r="A62" s="125" t="s">
        <v>210</v>
      </c>
      <c r="B62" s="126">
        <v>8.18</v>
      </c>
      <c r="C62" s="77">
        <v>-4.8661800000000003E-3</v>
      </c>
      <c r="D62" s="15">
        <v>8.7200000000000006</v>
      </c>
      <c r="E62" s="32">
        <f t="shared" si="26"/>
        <v>6.6014669926650477E-2</v>
      </c>
      <c r="F62" s="18">
        <f>IF(ISNUMBER(D62), $B64 * E62, "")</f>
        <v>6601.4669926650477</v>
      </c>
      <c r="G62" s="31">
        <v>8.36</v>
      </c>
      <c r="H62" s="32">
        <f t="shared" si="27"/>
        <v>2.2004889975550088E-2</v>
      </c>
      <c r="I62" s="101">
        <f>IF(ISNUMBER(G62), $B64 * H62, "")</f>
        <v>2200.4889975550086</v>
      </c>
      <c r="J62" s="15">
        <v>8.49</v>
      </c>
      <c r="K62" s="32">
        <f t="shared" si="28"/>
        <v>3.7897310513447496E-2</v>
      </c>
      <c r="L62" s="18">
        <f>IF(ISNUMBER(J62), $B64 * K62, "")</f>
        <v>3789.7310513447496</v>
      </c>
      <c r="M62" s="31">
        <v>8.59</v>
      </c>
      <c r="N62" s="32">
        <f t="shared" si="29"/>
        <v>5.0122249388753072E-2</v>
      </c>
      <c r="O62" s="18">
        <f>IF(ISNUMBER(M62), $B64 * N62, "")</f>
        <v>5012.2249388753071</v>
      </c>
      <c r="Q62" s="253"/>
      <c r="R62" s="254"/>
      <c r="S62" s="255"/>
    </row>
    <row r="63" spans="1:19" ht="17.25" customHeight="1" thickBot="1">
      <c r="A63" s="130" t="s">
        <v>241</v>
      </c>
      <c r="B63" s="131">
        <v>45.5</v>
      </c>
      <c r="C63" s="79">
        <v>-6.5502182999999997E-3</v>
      </c>
      <c r="D63" s="24">
        <v>46.6</v>
      </c>
      <c r="E63" s="25">
        <f t="shared" si="26"/>
        <v>2.4175824175824208E-2</v>
      </c>
      <c r="F63" s="104">
        <f>IF(ISNUMBER(D63), $B64 * E63, "")</f>
        <v>2417.5824175824209</v>
      </c>
      <c r="G63" s="102">
        <v>45.2</v>
      </c>
      <c r="H63" s="25">
        <f t="shared" si="27"/>
        <v>-6.593406593406531E-3</v>
      </c>
      <c r="I63" s="103">
        <f>IF(ISNUMBER(G63), $B64 * H63, "")</f>
        <v>-659.34065934065313</v>
      </c>
      <c r="J63" s="24">
        <v>45.5</v>
      </c>
      <c r="K63" s="25">
        <f t="shared" si="28"/>
        <v>0</v>
      </c>
      <c r="L63" s="104">
        <f>IF(ISNUMBER(J63), $B64 * K63, "")</f>
        <v>0</v>
      </c>
      <c r="M63" s="102">
        <v>45.8</v>
      </c>
      <c r="N63" s="25">
        <f t="shared" si="29"/>
        <v>6.593406593406531E-3</v>
      </c>
      <c r="O63" s="104">
        <f>IF(ISNUMBER(M63), $B64 * N63, "")</f>
        <v>659.34065934065313</v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1.7892573571580039E-2</v>
      </c>
      <c r="F64" s="28">
        <f>SUM(F44:F63)</f>
        <v>35785.147143160088</v>
      </c>
      <c r="G64" s="26" t="s">
        <v>272</v>
      </c>
      <c r="H64" s="27">
        <f>IF(COUNT(H44:H63), SUM(H44:H63) / COUNT(H44:H63), 0)</f>
        <v>-8.5909718576284867E-3</v>
      </c>
      <c r="I64" s="28">
        <f>SUM(I44:I63)</f>
        <v>-17181.943715256981</v>
      </c>
      <c r="J64" s="26" t="s">
        <v>272</v>
      </c>
      <c r="K64" s="27">
        <f>IF(COUNT(K44:K63), SUM(K44:K63) / COUNT(K44:K63), 0)</f>
        <v>1.419252109545227E-3</v>
      </c>
      <c r="L64" s="28">
        <f>SUM(L44:L63)</f>
        <v>2838.5042190904519</v>
      </c>
      <c r="M64" s="26" t="s">
        <v>272</v>
      </c>
      <c r="N64" s="27">
        <f>IF(COUNT(N44:N63), SUM(N44:N63) / COUNT(N44:N63), 0)</f>
        <v>4.0814441335367052E-3</v>
      </c>
      <c r="O64" s="28">
        <f>SUM(O44:O63)</f>
        <v>8162.888267073412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45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2021-07-23(금) 오전 00:00</v>
      </c>
      <c r="C69" s="316"/>
      <c r="D69" s="288" t="str">
        <f>TEXT($G$1, "[$-ko-KR]yyyy-mm-dd(ddd) ") &amp; "오후 14:00"</f>
        <v>2021-07-23(금) 오후 14:00</v>
      </c>
      <c r="E69" s="289"/>
      <c r="F69" s="290"/>
      <c r="G69" s="288" t="str">
        <f>TEXT($G$1, "[$-ko-KR]yyyy-mm-dd(ddd) ") &amp; "오후 19:00"</f>
        <v>2021-07-23(금) 오후 19:00</v>
      </c>
      <c r="H69" s="289"/>
      <c r="I69" s="290"/>
      <c r="J69" s="288" t="str">
        <f>TEXT($G$1, "[$-ko-KR]yyyy-mm-dd(ddd) ") &amp; "오후 21:00"</f>
        <v>2021-07-23(금) 오후 21:00</v>
      </c>
      <c r="K69" s="289"/>
      <c r="L69" s="290"/>
      <c r="M69" s="288" t="str">
        <f>TEXT($G$1+1, "[$-ko-KR]yyyy-mm-dd(ddd) ") &amp; "오전 00:00"</f>
        <v>2021-07-24(토)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6" t="s">
        <v>58</v>
      </c>
      <c r="H70" s="247" t="s">
        <v>269</v>
      </c>
      <c r="I70" s="24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51</v>
      </c>
      <c r="B71" s="124">
        <v>307</v>
      </c>
      <c r="C71" s="76">
        <v>0.14126394049999999</v>
      </c>
      <c r="D71" s="13">
        <v>312</v>
      </c>
      <c r="E71" s="14">
        <f>IF(ISNUMBER(D71), (D71 - $B71) / $B71, "")</f>
        <v>1.6286644951140065E-2</v>
      </c>
      <c r="F71" s="16">
        <f>IF(ISNUMBER(D71), $B91 * E71, "")</f>
        <v>1628.6644951140065</v>
      </c>
      <c r="G71" s="29">
        <v>301</v>
      </c>
      <c r="H71" s="14">
        <f>IF(ISNUMBER(G71), (G71 - $B71) / $B71, "")</f>
        <v>-1.9543973941368076E-2</v>
      </c>
      <c r="I71" s="100">
        <f>IF(ISNUMBER(G71), $B91 * H71, "")</f>
        <v>-1954.3973941368076</v>
      </c>
      <c r="J71" s="13">
        <v>303</v>
      </c>
      <c r="K71" s="14">
        <f>IF(ISNUMBER(J71), (J71 - $B71) / $B71, "")</f>
        <v>-1.3029315960912053E-2</v>
      </c>
      <c r="L71" s="16">
        <f>IF(ISNUMBER(J71), $B91 * K71, "")</f>
        <v>-1302.9315960912052</v>
      </c>
      <c r="M71" s="29">
        <v>301</v>
      </c>
      <c r="N71" s="14">
        <f>IF(ISNUMBER(M71), (M71 - $B71) / $B71, "")</f>
        <v>-1.9543973941368076E-2</v>
      </c>
      <c r="O71" s="16">
        <f>IF(ISNUMBER(M71), $B91 * N71, "")</f>
        <v>-1954.3973941368076</v>
      </c>
      <c r="Q71" s="274"/>
      <c r="R71" s="274"/>
      <c r="S71" s="274"/>
    </row>
    <row r="72" spans="1:19" ht="17.25" thickBot="1">
      <c r="A72" s="125" t="s">
        <v>57</v>
      </c>
      <c r="B72" s="126">
        <v>171</v>
      </c>
      <c r="C72" s="77">
        <v>4.26829268E-2</v>
      </c>
      <c r="D72" s="15">
        <v>169</v>
      </c>
      <c r="E72" s="32">
        <f t="shared" ref="E72:E75" si="30">IF(ISNUMBER(D72), (D72 - $B72) / $B72, "")</f>
        <v>-1.1695906432748537E-2</v>
      </c>
      <c r="F72" s="18">
        <f>IF(ISNUMBER(D72), $B91 * E72, "")</f>
        <v>-1169.5906432748538</v>
      </c>
      <c r="G72" s="31">
        <v>163</v>
      </c>
      <c r="H72" s="32">
        <f t="shared" ref="H72:H75" si="31">IF(ISNUMBER(G72), (G72 - $B72) / $B72, "")</f>
        <v>-4.6783625730994149E-2</v>
      </c>
      <c r="I72" s="101">
        <f>IF(ISNUMBER(G72), $B91 * H72, "")</f>
        <v>-4678.3625730994154</v>
      </c>
      <c r="J72" s="15">
        <v>165</v>
      </c>
      <c r="K72" s="32">
        <f t="shared" ref="K72:K75" si="32">IF(ISNUMBER(J72), (J72 - $B72) / $B72, "")</f>
        <v>-3.5087719298245612E-2</v>
      </c>
      <c r="L72" s="18">
        <f>IF(ISNUMBER(J72), $B91 * K72, "")</f>
        <v>-3508.7719298245611</v>
      </c>
      <c r="M72" s="31">
        <v>165</v>
      </c>
      <c r="N72" s="32">
        <f t="shared" ref="N72:N75" si="33">IF(ISNUMBER(M72), (M72 - $B72) / $B72, "")</f>
        <v>-3.5087719298245612E-2</v>
      </c>
      <c r="O72" s="18">
        <f>IF(ISNUMBER(M72), $B91 * N72, "")</f>
        <v>-3508.7719298245611</v>
      </c>
      <c r="Q72" s="274"/>
      <c r="R72" s="274"/>
      <c r="S72" s="274"/>
    </row>
    <row r="73" spans="1:19" ht="17.25" thickBot="1">
      <c r="A73" s="125" t="s">
        <v>220</v>
      </c>
      <c r="B73" s="126">
        <v>160</v>
      </c>
      <c r="C73" s="77">
        <v>3.8961039000000003E-2</v>
      </c>
      <c r="D73" s="15">
        <v>162</v>
      </c>
      <c r="E73" s="32">
        <f t="shared" si="30"/>
        <v>1.2500000000000001E-2</v>
      </c>
      <c r="F73" s="18">
        <f>IF(ISNUMBER(D73), $B91 * E73, "")</f>
        <v>1250</v>
      </c>
      <c r="G73" s="31">
        <v>156</v>
      </c>
      <c r="H73" s="32">
        <f t="shared" si="31"/>
        <v>-2.5000000000000001E-2</v>
      </c>
      <c r="I73" s="101">
        <f>IF(ISNUMBER(G73), $B91 * H73, "")</f>
        <v>-2500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160</v>
      </c>
      <c r="N73" s="32">
        <f t="shared" si="33"/>
        <v>0</v>
      </c>
      <c r="O73" s="18">
        <f>IF(ISNUMBER(M73), $B91 * N73, "")</f>
        <v>0</v>
      </c>
      <c r="Q73" s="264"/>
      <c r="R73" s="264"/>
      <c r="S73" s="264"/>
    </row>
    <row r="74" spans="1:19" ht="17.25" thickBot="1">
      <c r="A74" s="125" t="s">
        <v>108</v>
      </c>
      <c r="B74" s="126">
        <v>915</v>
      </c>
      <c r="C74" s="77">
        <v>3.7414966000000001E-2</v>
      </c>
      <c r="D74" s="15">
        <v>928</v>
      </c>
      <c r="E74" s="32">
        <f t="shared" si="30"/>
        <v>1.4207650273224045E-2</v>
      </c>
      <c r="F74" s="18">
        <f>IF(ISNUMBER(D74), $B91 * E74, "")</f>
        <v>1420.7650273224044</v>
      </c>
      <c r="G74" s="31">
        <v>898</v>
      </c>
      <c r="H74" s="32">
        <f t="shared" si="31"/>
        <v>-1.8579234972677595E-2</v>
      </c>
      <c r="I74" s="101">
        <f>IF(ISNUMBER(G74), $B91 * H74, "")</f>
        <v>-1857.9234972677596</v>
      </c>
      <c r="J74" s="15">
        <v>908</v>
      </c>
      <c r="K74" s="32">
        <f t="shared" si="32"/>
        <v>-7.6502732240437158E-3</v>
      </c>
      <c r="L74" s="18">
        <f>IF(ISNUMBER(J74), $B91 * K74, "")</f>
        <v>-765.0273224043716</v>
      </c>
      <c r="M74" s="31">
        <v>900</v>
      </c>
      <c r="N74" s="32">
        <f t="shared" si="33"/>
        <v>-1.6393442622950821E-2</v>
      </c>
      <c r="O74" s="18">
        <f>IF(ISNUMBER(M74), $B91 * N74, "")</f>
        <v>-1639.344262295082</v>
      </c>
      <c r="Q74" s="264"/>
      <c r="R74" s="264"/>
      <c r="S74" s="264"/>
    </row>
    <row r="75" spans="1:19" ht="17.25" thickBot="1">
      <c r="A75" s="127" t="s">
        <v>124</v>
      </c>
      <c r="B75" s="128">
        <v>241</v>
      </c>
      <c r="C75" s="78">
        <v>3.4334763900000002E-2</v>
      </c>
      <c r="D75" s="20">
        <v>253</v>
      </c>
      <c r="E75" s="21">
        <f t="shared" si="30"/>
        <v>4.9792531120331947E-2</v>
      </c>
      <c r="F75" s="22">
        <f>IF(ISNUMBER(D75), $B91 * E75, "")</f>
        <v>4979.2531120331951</v>
      </c>
      <c r="G75" s="30">
        <v>243</v>
      </c>
      <c r="H75" s="21">
        <f t="shared" si="31"/>
        <v>8.2987551867219917E-3</v>
      </c>
      <c r="I75" s="105">
        <f>IF(ISNUMBER(G75), $B91 * H75, "")</f>
        <v>829.87551867219918</v>
      </c>
      <c r="J75" s="20">
        <v>246</v>
      </c>
      <c r="K75" s="21">
        <f t="shared" si="32"/>
        <v>2.0746887966804978E-2</v>
      </c>
      <c r="L75" s="22">
        <f>IF(ISNUMBER(J75), $B91 * K75, "")</f>
        <v>2074.6887966804979</v>
      </c>
      <c r="M75" s="30">
        <v>246</v>
      </c>
      <c r="N75" s="21">
        <f t="shared" si="33"/>
        <v>2.0746887966804978E-2</v>
      </c>
      <c r="O75" s="22">
        <f>IF(ISNUMBER(M75), $B91 * N75, "")</f>
        <v>2074.6887966804979</v>
      </c>
      <c r="Q75" s="264"/>
      <c r="R75" s="264"/>
      <c r="S75" s="264"/>
    </row>
    <row r="76" spans="1:19" ht="17.25" thickBot="1">
      <c r="A76" s="125" t="s">
        <v>86</v>
      </c>
      <c r="B76" s="129">
        <v>272</v>
      </c>
      <c r="C76" s="80">
        <v>2.6415094300000001E-2</v>
      </c>
      <c r="D76" s="106">
        <v>276</v>
      </c>
      <c r="E76" s="107">
        <f>IF(ISNUMBER(D76), (D76 - $B76) / $B76, "")</f>
        <v>1.4705882352941176E-2</v>
      </c>
      <c r="F76" s="108">
        <f>IF(ISNUMBER(D76), $B91 * E76, "")</f>
        <v>1470.5882352941176</v>
      </c>
      <c r="G76" s="109">
        <v>270</v>
      </c>
      <c r="H76" s="107">
        <f>IF(ISNUMBER(G76), (G76 - $B76) / $B76, "")</f>
        <v>-7.3529411764705881E-3</v>
      </c>
      <c r="I76" s="110">
        <f>IF(ISNUMBER(G76), $B91 * H76, "")</f>
        <v>-735.29411764705878</v>
      </c>
      <c r="J76" s="106">
        <v>271</v>
      </c>
      <c r="K76" s="107">
        <f>IF(ISNUMBER(J76), (J76 - $B76) / $B76, "")</f>
        <v>-3.6764705882352941E-3</v>
      </c>
      <c r="L76" s="108">
        <f>IF(ISNUMBER(J76), $B91 * K76, "")</f>
        <v>-367.64705882352939</v>
      </c>
      <c r="M76" s="109">
        <v>274</v>
      </c>
      <c r="N76" s="107">
        <f>IF(ISNUMBER(M76), (M76 - $B76) / $B76, "")</f>
        <v>7.3529411764705881E-3</v>
      </c>
      <c r="O76" s="108">
        <f>IF(ISNUMBER(M76), $B91 * N76, "")</f>
        <v>735.29411764705878</v>
      </c>
      <c r="Q76" s="264"/>
      <c r="R76" s="264"/>
      <c r="S76" s="264"/>
    </row>
    <row r="77" spans="1:19" ht="17.25" thickBot="1">
      <c r="A77" s="125" t="s">
        <v>110</v>
      </c>
      <c r="B77" s="126">
        <v>101</v>
      </c>
      <c r="C77" s="77">
        <v>2.4340770800000001E-2</v>
      </c>
      <c r="D77" s="15">
        <v>103</v>
      </c>
      <c r="E77" s="32">
        <f t="shared" ref="E77:E80" si="34">IF(ISNUMBER(D77), (D77 - $B77) / $B77, "")</f>
        <v>1.9801980198019802E-2</v>
      </c>
      <c r="F77" s="18">
        <f>IF(ISNUMBER(D77), $B91 * E77, "")</f>
        <v>1980.1980198019803</v>
      </c>
      <c r="G77" s="31">
        <v>101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2.9702970297029702E-2</v>
      </c>
      <c r="L77" s="18">
        <f>IF(ISNUMBER(J77), $B91 * K77, "")</f>
        <v>2970.2970297029701</v>
      </c>
      <c r="M77" s="31">
        <v>103</v>
      </c>
      <c r="N77" s="32">
        <f t="shared" ref="N77:N80" si="37">IF(ISNUMBER(M77), (M77 - $B77) / $B77, "")</f>
        <v>1.9801980198019802E-2</v>
      </c>
      <c r="O77" s="18">
        <f>IF(ISNUMBER(M77), $B91 * N77, "")</f>
        <v>1980.1980198019803</v>
      </c>
      <c r="Q77" s="264"/>
      <c r="R77" s="264"/>
      <c r="S77" s="264"/>
    </row>
    <row r="78" spans="1:19" ht="17.25" thickBot="1">
      <c r="A78" s="125" t="s">
        <v>118</v>
      </c>
      <c r="B78" s="126">
        <v>131</v>
      </c>
      <c r="C78" s="77">
        <v>2.34375E-2</v>
      </c>
      <c r="D78" s="15">
        <v>131</v>
      </c>
      <c r="E78" s="32">
        <f t="shared" si="34"/>
        <v>0</v>
      </c>
      <c r="F78" s="18">
        <f>IF(ISNUMBER(D78), $B91 * E78, "")</f>
        <v>0</v>
      </c>
      <c r="G78" s="31">
        <v>130</v>
      </c>
      <c r="H78" s="32">
        <f t="shared" si="35"/>
        <v>-7.6335877862595417E-3</v>
      </c>
      <c r="I78" s="101">
        <f>IF(ISNUMBER(G78), $B91 * H78, "")</f>
        <v>-763.35877862595419</v>
      </c>
      <c r="J78" s="15">
        <v>130</v>
      </c>
      <c r="K78" s="32">
        <f t="shared" si="36"/>
        <v>-7.6335877862595417E-3</v>
      </c>
      <c r="L78" s="18">
        <f>IF(ISNUMBER(J78), $B91 * K78, "")</f>
        <v>-763.35877862595419</v>
      </c>
      <c r="M78" s="31">
        <v>130</v>
      </c>
      <c r="N78" s="32">
        <f t="shared" si="37"/>
        <v>-7.6335877862595417E-3</v>
      </c>
      <c r="O78" s="18">
        <f>IF(ISNUMBER(M78), $B91 * N78, "")</f>
        <v>-763.35877862595419</v>
      </c>
      <c r="Q78" s="264"/>
      <c r="R78" s="264"/>
      <c r="S78" s="264"/>
    </row>
    <row r="79" spans="1:19" ht="17.25" thickBot="1">
      <c r="A79" s="125" t="s">
        <v>231</v>
      </c>
      <c r="B79" s="126">
        <v>142</v>
      </c>
      <c r="C79" s="77">
        <v>2.15827338E-2</v>
      </c>
      <c r="D79" s="15">
        <v>145</v>
      </c>
      <c r="E79" s="32">
        <f t="shared" si="34"/>
        <v>2.1126760563380281E-2</v>
      </c>
      <c r="F79" s="18">
        <f>IF(ISNUMBER(D79), $B91 * E79, "")</f>
        <v>2112.676056338028</v>
      </c>
      <c r="G79" s="31">
        <v>145</v>
      </c>
      <c r="H79" s="32">
        <f t="shared" si="35"/>
        <v>2.1126760563380281E-2</v>
      </c>
      <c r="I79" s="101">
        <f>IF(ISNUMBER(G79), $B91 * H79, "")</f>
        <v>2112.676056338028</v>
      </c>
      <c r="J79" s="15">
        <v>145</v>
      </c>
      <c r="K79" s="32">
        <f t="shared" si="36"/>
        <v>2.1126760563380281E-2</v>
      </c>
      <c r="L79" s="18">
        <f>IF(ISNUMBER(J79), $B91 * K79, "")</f>
        <v>2112.676056338028</v>
      </c>
      <c r="M79" s="31">
        <v>143</v>
      </c>
      <c r="N79" s="32">
        <f t="shared" si="37"/>
        <v>7.0422535211267607E-3</v>
      </c>
      <c r="O79" s="18">
        <f>IF(ISNUMBER(M79), $B91 * N79, "")</f>
        <v>704.22535211267609</v>
      </c>
      <c r="Q79" s="33"/>
      <c r="R79" s="33"/>
    </row>
    <row r="80" spans="1:19" ht="17.25" thickBot="1">
      <c r="A80" s="130" t="s">
        <v>90</v>
      </c>
      <c r="B80" s="131">
        <v>689</v>
      </c>
      <c r="C80" s="79">
        <v>1.9230769200000001E-2</v>
      </c>
      <c r="D80" s="24">
        <v>706</v>
      </c>
      <c r="E80" s="25">
        <f t="shared" si="34"/>
        <v>2.4673439767779391E-2</v>
      </c>
      <c r="F80" s="104">
        <f>IF(ISNUMBER(D80), $B91 * E80, "")</f>
        <v>2467.3439767779391</v>
      </c>
      <c r="G80" s="102">
        <v>693</v>
      </c>
      <c r="H80" s="25">
        <f t="shared" si="35"/>
        <v>5.8055152394775036E-3</v>
      </c>
      <c r="I80" s="103">
        <f>IF(ISNUMBER(G80), $B91 * H80, "")</f>
        <v>580.55152394775041</v>
      </c>
      <c r="J80" s="24">
        <v>696</v>
      </c>
      <c r="K80" s="25">
        <f t="shared" si="36"/>
        <v>1.0159651669085631E-2</v>
      </c>
      <c r="L80" s="104">
        <f>IF(ISNUMBER(J80), $B91 * K80, "")</f>
        <v>1015.9651669085631</v>
      </c>
      <c r="M80" s="102">
        <v>694</v>
      </c>
      <c r="N80" s="25">
        <f t="shared" si="37"/>
        <v>7.2568940493468797E-3</v>
      </c>
      <c r="O80" s="104">
        <f>IF(ISNUMBER(M80), $B91 * N80, "")</f>
        <v>725.68940493468801</v>
      </c>
      <c r="Q80" s="265"/>
      <c r="R80" s="266"/>
      <c r="S80" s="267"/>
    </row>
    <row r="81" spans="1:19">
      <c r="A81" s="123" t="s">
        <v>80</v>
      </c>
      <c r="B81" s="124">
        <v>607</v>
      </c>
      <c r="C81" s="76">
        <v>1.8456375800000001E-2</v>
      </c>
      <c r="D81" s="13">
        <v>615</v>
      </c>
      <c r="E81" s="14">
        <f>IF(ISNUMBER(D81), (D81 - $B81) / $B81, "")</f>
        <v>1.3179571663920923E-2</v>
      </c>
      <c r="F81" s="16">
        <f>IF(ISNUMBER(D81), $B91 * E81, "")</f>
        <v>1317.9571663920922</v>
      </c>
      <c r="G81" s="29">
        <v>599</v>
      </c>
      <c r="H81" s="14">
        <f>IF(ISNUMBER(G81), (G81 - $B81) / $B81, "")</f>
        <v>-1.3179571663920923E-2</v>
      </c>
      <c r="I81" s="100">
        <f>IF(ISNUMBER(G81), $B91 * H81, "")</f>
        <v>-1317.9571663920922</v>
      </c>
      <c r="J81" s="13">
        <v>598</v>
      </c>
      <c r="K81" s="14">
        <f>IF(ISNUMBER(J81), (J81 - $B81) / $B81, "")</f>
        <v>-1.4827018121911038E-2</v>
      </c>
      <c r="L81" s="16">
        <f>IF(ISNUMBER(J81), $B91 * K81, "")</f>
        <v>-1482.7018121911037</v>
      </c>
      <c r="M81" s="29">
        <v>608</v>
      </c>
      <c r="N81" s="14">
        <f>IF(ISNUMBER(M81), (M81 - $B81) / $B81, "")</f>
        <v>1.6474464579901153E-3</v>
      </c>
      <c r="O81" s="16">
        <f>IF(ISNUMBER(M81), $B91 * N81, "")</f>
        <v>164.74464579901152</v>
      </c>
      <c r="Q81" s="268"/>
      <c r="R81" s="269"/>
      <c r="S81" s="270"/>
    </row>
    <row r="82" spans="1:19" ht="17.25" thickBot="1">
      <c r="A82" s="125" t="s">
        <v>102</v>
      </c>
      <c r="B82" s="126">
        <v>734</v>
      </c>
      <c r="C82" s="77">
        <v>1.3812154700000001E-2</v>
      </c>
      <c r="D82" s="15">
        <v>740</v>
      </c>
      <c r="E82" s="32">
        <f t="shared" ref="E82:E85" si="38">IF(ISNUMBER(D82), (D82 - $B82) / $B82, "")</f>
        <v>8.1743869209809257E-3</v>
      </c>
      <c r="F82" s="18">
        <f>IF(ISNUMBER(D82), $B91 * E82, "")</f>
        <v>817.43869209809259</v>
      </c>
      <c r="G82" s="31">
        <v>722</v>
      </c>
      <c r="H82" s="32">
        <f t="shared" ref="H82:H85" si="39">IF(ISNUMBER(G82), (G82 - $B82) / $B82, "")</f>
        <v>-1.6348773841961851E-2</v>
      </c>
      <c r="I82" s="101">
        <f>IF(ISNUMBER(G82), $B91 * H82, "")</f>
        <v>-1634.8773841961852</v>
      </c>
      <c r="J82" s="15">
        <v>727</v>
      </c>
      <c r="K82" s="32">
        <f t="shared" ref="K82:K85" si="40">IF(ISNUMBER(J82), (J82 - $B82) / $B82, "")</f>
        <v>-9.5367847411444145E-3</v>
      </c>
      <c r="L82" s="18">
        <f>IF(ISNUMBER(J82), $B91 * K82, "")</f>
        <v>-953.67847411444143</v>
      </c>
      <c r="M82" s="31">
        <v>742</v>
      </c>
      <c r="N82" s="32">
        <f t="shared" ref="N82:N85" si="41">IF(ISNUMBER(M82), (M82 - $B82) / $B82, "")</f>
        <v>1.0899182561307902E-2</v>
      </c>
      <c r="O82" s="18">
        <f>IF(ISNUMBER(M82), $B91 * N82, "")</f>
        <v>1089.91825613079</v>
      </c>
      <c r="Q82" s="271"/>
      <c r="R82" s="272"/>
      <c r="S82" s="273"/>
    </row>
    <row r="83" spans="1:19" ht="17.25" thickBot="1">
      <c r="A83" s="125" t="s">
        <v>192</v>
      </c>
      <c r="B83" s="126">
        <v>158</v>
      </c>
      <c r="C83" s="77">
        <v>1.2820512799999999E-2</v>
      </c>
      <c r="D83" s="15">
        <v>162</v>
      </c>
      <c r="E83" s="32">
        <f t="shared" si="38"/>
        <v>2.5316455696202531E-2</v>
      </c>
      <c r="F83" s="18">
        <f>IF(ISNUMBER(D83), $B91 * E83, "")</f>
        <v>2531.6455696202529</v>
      </c>
      <c r="G83" s="31">
        <v>157</v>
      </c>
      <c r="H83" s="32">
        <f t="shared" si="39"/>
        <v>-6.3291139240506328E-3</v>
      </c>
      <c r="I83" s="101">
        <f>IF(ISNUMBER(G83), $B91 * H83, "")</f>
        <v>-632.91139240506322</v>
      </c>
      <c r="J83" s="15">
        <v>158</v>
      </c>
      <c r="K83" s="32">
        <f t="shared" si="40"/>
        <v>0</v>
      </c>
      <c r="L83" s="18">
        <f>IF(ISNUMBER(J83), $B91 * K83, "")</f>
        <v>0</v>
      </c>
      <c r="M83" s="31">
        <v>159</v>
      </c>
      <c r="N83" s="32">
        <f t="shared" si="41"/>
        <v>6.3291139240506328E-3</v>
      </c>
      <c r="O83" s="18">
        <f>IF(ISNUMBER(M83), $B91 * N83, "")</f>
        <v>632.91139240506322</v>
      </c>
      <c r="Q83" s="264"/>
      <c r="R83" s="264"/>
      <c r="S83" s="264"/>
    </row>
    <row r="84" spans="1:19" ht="17.25" thickBot="1">
      <c r="A84" s="125" t="s">
        <v>255</v>
      </c>
      <c r="B84" s="126">
        <v>161</v>
      </c>
      <c r="C84" s="77">
        <v>1.2578616399999999E-2</v>
      </c>
      <c r="D84" s="15">
        <v>164</v>
      </c>
      <c r="E84" s="32">
        <f t="shared" si="38"/>
        <v>1.8633540372670808E-2</v>
      </c>
      <c r="F84" s="18">
        <f>IF(ISNUMBER(D84), $B91 * E84, "")</f>
        <v>1863.3540372670807</v>
      </c>
      <c r="G84" s="31">
        <v>158</v>
      </c>
      <c r="H84" s="32">
        <f t="shared" si="39"/>
        <v>-1.8633540372670808E-2</v>
      </c>
      <c r="I84" s="101">
        <f>IF(ISNUMBER(G84), $B91 * H84, "")</f>
        <v>-1863.3540372670807</v>
      </c>
      <c r="J84" s="15">
        <v>159</v>
      </c>
      <c r="K84" s="32">
        <f t="shared" si="40"/>
        <v>-1.2422360248447204E-2</v>
      </c>
      <c r="L84" s="18">
        <f>IF(ISNUMBER(J84), $B91 * K84, "")</f>
        <v>-1242.2360248447203</v>
      </c>
      <c r="M84" s="31">
        <v>160</v>
      </c>
      <c r="N84" s="32">
        <f t="shared" si="41"/>
        <v>-6.2111801242236021E-3</v>
      </c>
      <c r="O84" s="18">
        <f>IF(ISNUMBER(M84), $B91 * N84, "")</f>
        <v>-621.11801242236015</v>
      </c>
      <c r="Q84" s="274"/>
      <c r="R84" s="274"/>
      <c r="S84" s="274"/>
    </row>
    <row r="85" spans="1:19" ht="17.25" thickBot="1">
      <c r="A85" s="127" t="s">
        <v>114</v>
      </c>
      <c r="B85" s="128">
        <v>568</v>
      </c>
      <c r="C85" s="78">
        <v>1.2477718400000001E-2</v>
      </c>
      <c r="D85" s="20">
        <v>665</v>
      </c>
      <c r="E85" s="21">
        <f t="shared" si="38"/>
        <v>0.17077464788732394</v>
      </c>
      <c r="F85" s="22">
        <f>IF(ISNUMBER(D85), $B91 * E85, "")</f>
        <v>17077.464788732395</v>
      </c>
      <c r="G85" s="30">
        <v>629</v>
      </c>
      <c r="H85" s="21">
        <f t="shared" si="39"/>
        <v>0.10739436619718309</v>
      </c>
      <c r="I85" s="105">
        <f>IF(ISNUMBER(G85), $B91 * H85, "")</f>
        <v>10739.43661971831</v>
      </c>
      <c r="J85" s="20">
        <v>656</v>
      </c>
      <c r="K85" s="21">
        <f t="shared" si="40"/>
        <v>0.15492957746478872</v>
      </c>
      <c r="L85" s="22">
        <f>IF(ISNUMBER(J85), $B91 * K85, "")</f>
        <v>15492.957746478873</v>
      </c>
      <c r="M85" s="30">
        <v>690</v>
      </c>
      <c r="N85" s="21">
        <f t="shared" si="41"/>
        <v>0.21478873239436619</v>
      </c>
      <c r="O85" s="22">
        <f>IF(ISNUMBER(M85), $B91 * N85, "")</f>
        <v>21478.87323943662</v>
      </c>
      <c r="Q85" s="274"/>
      <c r="R85" s="274"/>
      <c r="S85" s="274"/>
    </row>
    <row r="86" spans="1:19" ht="17.25" thickBot="1">
      <c r="A86" s="125" t="s">
        <v>200</v>
      </c>
      <c r="B86" s="129">
        <v>102</v>
      </c>
      <c r="C86" s="80">
        <v>9.9009900999999997E-3</v>
      </c>
      <c r="D86" s="106">
        <v>104</v>
      </c>
      <c r="E86" s="107">
        <f>IF(ISNUMBER(D86), (D86 - $B86) / $B86, "")</f>
        <v>1.9607843137254902E-2</v>
      </c>
      <c r="F86" s="108">
        <f>IF(ISNUMBER(D86), $B91 * E86, "")</f>
        <v>1960.7843137254902</v>
      </c>
      <c r="G86" s="109">
        <v>101</v>
      </c>
      <c r="H86" s="107">
        <f>IF(ISNUMBER(G86), (G86 - $B86) / $B86, "")</f>
        <v>-9.8039215686274508E-3</v>
      </c>
      <c r="I86" s="110">
        <f>IF(ISNUMBER(G86), $B91 * H86, "")</f>
        <v>-980.39215686274508</v>
      </c>
      <c r="J86" s="106">
        <v>101</v>
      </c>
      <c r="K86" s="107">
        <f>IF(ISNUMBER(J86), (J86 - $B86) / $B86, "")</f>
        <v>-9.8039215686274508E-3</v>
      </c>
      <c r="L86" s="108">
        <f>IF(ISNUMBER(J86), $B91 * K86, "")</f>
        <v>-980.39215686274508</v>
      </c>
      <c r="M86" s="109">
        <v>101</v>
      </c>
      <c r="N86" s="107">
        <f>IF(ISNUMBER(M86), (M86 - $B86) / $B86, "")</f>
        <v>-9.8039215686274508E-3</v>
      </c>
      <c r="O86" s="108">
        <f>IF(ISNUMBER(M86), $B91 * N86, "")</f>
        <v>-980.39215686274508</v>
      </c>
      <c r="Q86" s="264"/>
      <c r="R86" s="264"/>
      <c r="S86" s="264"/>
    </row>
    <row r="87" spans="1:19" ht="17.25" thickBot="1">
      <c r="A87" s="125" t="s">
        <v>138</v>
      </c>
      <c r="B87" s="126">
        <v>323</v>
      </c>
      <c r="C87" s="77">
        <v>9.3749999999999997E-3</v>
      </c>
      <c r="D87" s="15">
        <v>338</v>
      </c>
      <c r="E87" s="32">
        <f t="shared" ref="E87:E90" si="42">IF(ISNUMBER(D87), (D87 - $B87) / $B87, "")</f>
        <v>4.6439628482972138E-2</v>
      </c>
      <c r="F87" s="18">
        <f>IF(ISNUMBER(D87), $B91 * E87, "")</f>
        <v>4643.9628482972139</v>
      </c>
      <c r="G87" s="31">
        <v>321</v>
      </c>
      <c r="H87" s="32">
        <f t="shared" ref="H87:H90" si="43">IF(ISNUMBER(G87), (G87 - $B87) / $B87, "")</f>
        <v>-6.1919504643962852E-3</v>
      </c>
      <c r="I87" s="101">
        <f>IF(ISNUMBER(G87), $B91 * H87, "")</f>
        <v>-619.19504643962853</v>
      </c>
      <c r="J87" s="15">
        <v>323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324</v>
      </c>
      <c r="N87" s="32">
        <f t="shared" ref="N87:N90" si="45">IF(ISNUMBER(M87), (M87 - $B87) / $B87, "")</f>
        <v>3.0959752321981426E-3</v>
      </c>
      <c r="O87" s="18">
        <f>IF(ISNUMBER(M87), $B91 * N87, "")</f>
        <v>309.59752321981426</v>
      </c>
      <c r="Q87" s="264"/>
      <c r="R87" s="264"/>
      <c r="S87" s="264"/>
    </row>
    <row r="88" spans="1:19" ht="17.25" thickBot="1">
      <c r="A88" s="125" t="s">
        <v>61</v>
      </c>
      <c r="B88" s="126">
        <v>690</v>
      </c>
      <c r="C88" s="77">
        <v>7.2992700999999997E-3</v>
      </c>
      <c r="D88" s="15">
        <v>729</v>
      </c>
      <c r="E88" s="32">
        <f t="shared" si="42"/>
        <v>5.6521739130434782E-2</v>
      </c>
      <c r="F88" s="18">
        <f>IF(ISNUMBER(D88), $B91 * E88, "")</f>
        <v>5652.173913043478</v>
      </c>
      <c r="G88" s="31">
        <v>701</v>
      </c>
      <c r="H88" s="32">
        <f t="shared" si="43"/>
        <v>1.5942028985507246E-2</v>
      </c>
      <c r="I88" s="101">
        <f>IF(ISNUMBER(G88), $B91 * H88, "")</f>
        <v>1594.2028985507245</v>
      </c>
      <c r="J88" s="15">
        <v>710</v>
      </c>
      <c r="K88" s="32">
        <f t="shared" si="44"/>
        <v>2.8985507246376812E-2</v>
      </c>
      <c r="L88" s="18">
        <f>IF(ISNUMBER(J88), $B91 * K88, "")</f>
        <v>2898.550724637681</v>
      </c>
      <c r="M88" s="31">
        <v>743</v>
      </c>
      <c r="N88" s="32">
        <f t="shared" si="45"/>
        <v>7.6811594202898556E-2</v>
      </c>
      <c r="O88" s="18">
        <f>IF(ISNUMBER(M88), $B91 * N88, "")</f>
        <v>7681.1594202898559</v>
      </c>
      <c r="Q88" s="264"/>
      <c r="R88" s="264"/>
      <c r="S88" s="264"/>
    </row>
    <row r="89" spans="1:19">
      <c r="A89" s="125" t="s">
        <v>174</v>
      </c>
      <c r="B89" s="126">
        <v>196</v>
      </c>
      <c r="C89" s="77">
        <v>5.1282050999999999E-3</v>
      </c>
      <c r="D89" s="15">
        <v>207</v>
      </c>
      <c r="E89" s="32">
        <f t="shared" si="42"/>
        <v>5.6122448979591837E-2</v>
      </c>
      <c r="F89" s="18">
        <f>IF(ISNUMBER(D89), $B91 * E89, "")</f>
        <v>5612.2448979591836</v>
      </c>
      <c r="G89" s="31">
        <v>198</v>
      </c>
      <c r="H89" s="32">
        <f t="shared" si="43"/>
        <v>1.020408163265306E-2</v>
      </c>
      <c r="I89" s="101">
        <f>IF(ISNUMBER(G89), $B91 * H89, "")</f>
        <v>1020.408163265306</v>
      </c>
      <c r="J89" s="15">
        <v>199</v>
      </c>
      <c r="K89" s="32">
        <f t="shared" si="44"/>
        <v>1.5306122448979591E-2</v>
      </c>
      <c r="L89" s="18">
        <f>IF(ISNUMBER(J89), $B91 * K89, "")</f>
        <v>1530.612244897959</v>
      </c>
      <c r="M89" s="31">
        <v>200</v>
      </c>
      <c r="N89" s="32">
        <f t="shared" si="45"/>
        <v>2.0408163265306121E-2</v>
      </c>
      <c r="O89" s="18">
        <f>IF(ISNUMBER(M89), $B91 * N89, "")</f>
        <v>2040.8163265306121</v>
      </c>
      <c r="Q89" s="253"/>
      <c r="R89" s="254"/>
      <c r="S89" s="255"/>
    </row>
    <row r="90" spans="1:19" ht="17.25" thickBot="1">
      <c r="A90" s="130" t="s">
        <v>267</v>
      </c>
      <c r="B90" s="131">
        <v>226</v>
      </c>
      <c r="C90" s="79">
        <v>4.4444443999999998E-3</v>
      </c>
      <c r="D90" s="24">
        <v>229</v>
      </c>
      <c r="E90" s="25">
        <f t="shared" si="42"/>
        <v>1.3274336283185841E-2</v>
      </c>
      <c r="F90" s="104">
        <f>IF(ISNUMBER(D90), $B91 * E90, "")</f>
        <v>1327.4336283185839</v>
      </c>
      <c r="G90" s="102">
        <v>224</v>
      </c>
      <c r="H90" s="25">
        <f t="shared" si="43"/>
        <v>-8.8495575221238937E-3</v>
      </c>
      <c r="I90" s="103">
        <f>IF(ISNUMBER(G90), $B91 * H90, "")</f>
        <v>-884.95575221238937</v>
      </c>
      <c r="J90" s="24">
        <v>225</v>
      </c>
      <c r="K90" s="25">
        <f t="shared" si="44"/>
        <v>-4.4247787610619468E-3</v>
      </c>
      <c r="L90" s="104">
        <f>IF(ISNUMBER(J90), $B91 * K90, "")</f>
        <v>-442.47787610619469</v>
      </c>
      <c r="M90" s="102">
        <v>224</v>
      </c>
      <c r="N90" s="25">
        <f t="shared" si="45"/>
        <v>-8.8495575221238937E-3</v>
      </c>
      <c r="O90" s="104">
        <f>IF(ISNUMBER(M90), $B91 * N90, "")</f>
        <v>-884.95575221238937</v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2.9472179067430337E-2</v>
      </c>
      <c r="F91" s="28">
        <f>SUM(F71:F90)</f>
        <v>58944.358134860682</v>
      </c>
      <c r="G91" s="26" t="s">
        <v>272</v>
      </c>
      <c r="H91" s="27">
        <f>IF(COUNT(H71:H90), SUM(H71:H90) / COUNT(H71:H90), 0)</f>
        <v>-1.7729142580299312E-3</v>
      </c>
      <c r="I91" s="28">
        <f>SUM(I71:I90)</f>
        <v>-3545.8285160598616</v>
      </c>
      <c r="J91" s="26" t="s">
        <v>272</v>
      </c>
      <c r="K91" s="27">
        <f>IF(COUNT(K71:K90), SUM(K71:K90) / COUNT(K71:K90), 0)</f>
        <v>7.51826236787787E-3</v>
      </c>
      <c r="L91" s="28">
        <f>SUM(L71:L90)</f>
        <v>15036.524735755744</v>
      </c>
      <c r="M91" s="26" t="s">
        <v>272</v>
      </c>
      <c r="N91" s="27">
        <f>IF(COUNT(N71:N90), SUM(N71:N90) / COUNT(N71:N90), 0)</f>
        <v>1.4632889104304384E-2</v>
      </c>
      <c r="O91" s="28">
        <f>SUM(O71:O90)</f>
        <v>29265.778208608765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45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2021-07-23(금) 오전 00:00</v>
      </c>
      <c r="C96" s="316"/>
      <c r="D96" s="288" t="str">
        <f>TEXT($G$1, "[$-ko-KR]yyyy-mm-dd(ddd) ") &amp; "오후 14:00"</f>
        <v>2021-07-23(금) 오후 14:00</v>
      </c>
      <c r="E96" s="289"/>
      <c r="F96" s="290"/>
      <c r="G96" s="288" t="str">
        <f>TEXT($G$1, "[$-ko-KR]yyyy-mm-dd(ddd) ") &amp; "오후 19:00"</f>
        <v>2021-07-23(금) 오후 19:00</v>
      </c>
      <c r="H96" s="289"/>
      <c r="I96" s="290"/>
      <c r="J96" s="288" t="str">
        <f>TEXT($G$1, "[$-ko-KR]yyyy-mm-dd(ddd) ") &amp; "오후 21:00"</f>
        <v>2021-07-23(금) 오후 21:00</v>
      </c>
      <c r="K96" s="289"/>
      <c r="L96" s="290"/>
      <c r="M96" s="288" t="str">
        <f>TEXT($G$1+1, "[$-ko-KR]yyyy-mm-dd(ddd) ") &amp; "오전 00:00"</f>
        <v>2021-07-24(토)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6" t="s">
        <v>58</v>
      </c>
      <c r="H97" s="247" t="s">
        <v>269</v>
      </c>
      <c r="I97" s="24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162</v>
      </c>
      <c r="B98" s="124">
        <v>80.599999999999994</v>
      </c>
      <c r="C98" s="76">
        <v>0.24191063169999999</v>
      </c>
      <c r="D98" s="13">
        <v>77.8</v>
      </c>
      <c r="E98" s="14">
        <f>IF(ISNUMBER(D98), (D98 - $B98) / $B98, "")</f>
        <v>-3.4739454094292771E-2</v>
      </c>
      <c r="F98" s="16">
        <f>IF(ISNUMBER(D98), $B118 * E98, "")</f>
        <v>-3473.9454094292769</v>
      </c>
      <c r="G98" s="29">
        <v>74.3</v>
      </c>
      <c r="H98" s="14">
        <f>IF(ISNUMBER(G98), (G98 - $B98) / $B98, "")</f>
        <v>-7.8163771712158783E-2</v>
      </c>
      <c r="I98" s="100">
        <f>IF(ISNUMBER(G98), $B118 * H98, "")</f>
        <v>-7816.3771712158787</v>
      </c>
      <c r="J98" s="13">
        <v>75.099999999999994</v>
      </c>
      <c r="K98" s="14">
        <f>IF(ISNUMBER(J98), (J98 - $B98) / $B98, "")</f>
        <v>-6.8238213399503728E-2</v>
      </c>
      <c r="L98" s="16">
        <f>IF(ISNUMBER(J98), $B118 * K98, "")</f>
        <v>-6823.8213399503729</v>
      </c>
      <c r="M98" s="29">
        <v>75.400000000000006</v>
      </c>
      <c r="N98" s="14">
        <f>IF(ISNUMBER(M98), (M98 - $B98) / $B98, "")</f>
        <v>-6.4516129032257924E-2</v>
      </c>
      <c r="O98" s="16">
        <f>IF(ISNUMBER(M98), $B118 * N98, "")</f>
        <v>-6451.6129032257923</v>
      </c>
      <c r="Q98" s="274"/>
      <c r="R98" s="274"/>
      <c r="S98" s="274"/>
    </row>
    <row r="99" spans="1:19" ht="17.25" thickBot="1">
      <c r="A99" s="125" t="s">
        <v>51</v>
      </c>
      <c r="B99" s="126">
        <v>307</v>
      </c>
      <c r="C99" s="77">
        <v>0.14126394049999999</v>
      </c>
      <c r="D99" s="15">
        <v>312</v>
      </c>
      <c r="E99" s="32">
        <f t="shared" ref="E99:E102" si="46">IF(ISNUMBER(D99), (D99 - $B99) / $B99, "")</f>
        <v>1.6286644951140065E-2</v>
      </c>
      <c r="F99" s="18">
        <f>IF(ISNUMBER(D99), $B118 * E99, "")</f>
        <v>1628.6644951140065</v>
      </c>
      <c r="G99" s="31">
        <v>301</v>
      </c>
      <c r="H99" s="32">
        <f t="shared" ref="H99:H102" si="47">IF(ISNUMBER(G99), (G99 - $B99) / $B99, "")</f>
        <v>-1.9543973941368076E-2</v>
      </c>
      <c r="I99" s="101">
        <f>IF(ISNUMBER(G99), $B118 * H99, "")</f>
        <v>-1954.3973941368076</v>
      </c>
      <c r="J99" s="15">
        <v>303</v>
      </c>
      <c r="K99" s="32">
        <f t="shared" ref="K99:K102" si="48">IF(ISNUMBER(J99), (J99 - $B99) / $B99, "")</f>
        <v>-1.3029315960912053E-2</v>
      </c>
      <c r="L99" s="18">
        <f>IF(ISNUMBER(J99), $B118 * K99, "")</f>
        <v>-1302.9315960912052</v>
      </c>
      <c r="M99" s="31">
        <v>301</v>
      </c>
      <c r="N99" s="32">
        <f t="shared" ref="N99:N102" si="49">IF(ISNUMBER(M99), (M99 - $B99) / $B99, "")</f>
        <v>-1.9543973941368076E-2</v>
      </c>
      <c r="O99" s="18">
        <f>IF(ISNUMBER(M99), $B118 * N99, "")</f>
        <v>-1954.3973941368076</v>
      </c>
      <c r="Q99" s="274"/>
      <c r="R99" s="274"/>
      <c r="S99" s="274"/>
    </row>
    <row r="100" spans="1:19" ht="17.25" thickBot="1">
      <c r="A100" s="125" t="s">
        <v>158</v>
      </c>
      <c r="B100" s="126">
        <v>16920</v>
      </c>
      <c r="C100" s="77">
        <v>0.1227604512</v>
      </c>
      <c r="D100" s="15">
        <v>16850</v>
      </c>
      <c r="E100" s="32">
        <f t="shared" si="46"/>
        <v>-4.1371158392434987E-3</v>
      </c>
      <c r="F100" s="18">
        <f>IF(ISNUMBER(D100), $B118 * E100, "")</f>
        <v>-413.7115839243499</v>
      </c>
      <c r="G100" s="31">
        <v>16460</v>
      </c>
      <c r="H100" s="32">
        <f t="shared" si="47"/>
        <v>-2.7186761229314422E-2</v>
      </c>
      <c r="I100" s="101">
        <f>IF(ISNUMBER(G100), $B118 * H100, "")</f>
        <v>-2718.676122931442</v>
      </c>
      <c r="J100" s="15">
        <v>16610</v>
      </c>
      <c r="K100" s="32">
        <f t="shared" si="48"/>
        <v>-1.8321513002364065E-2</v>
      </c>
      <c r="L100" s="18">
        <f>IF(ISNUMBER(J100), $B118 * K100, "")</f>
        <v>-1832.1513002364065</v>
      </c>
      <c r="M100" s="31">
        <v>16640</v>
      </c>
      <c r="N100" s="32">
        <f t="shared" si="49"/>
        <v>-1.6548463356973995E-2</v>
      </c>
      <c r="O100" s="18">
        <f>IF(ISNUMBER(M100), $B118 * N100, "")</f>
        <v>-1654.8463356973996</v>
      </c>
      <c r="Q100" s="264"/>
      <c r="R100" s="264"/>
      <c r="S100" s="264"/>
    </row>
    <row r="101" spans="1:19" ht="17.25" thickBot="1">
      <c r="A101" s="125" t="s">
        <v>168</v>
      </c>
      <c r="B101" s="126">
        <v>1215</v>
      </c>
      <c r="C101" s="77">
        <v>0.08</v>
      </c>
      <c r="D101" s="15">
        <v>1300</v>
      </c>
      <c r="E101" s="32">
        <f t="shared" si="46"/>
        <v>6.9958847736625515E-2</v>
      </c>
      <c r="F101" s="18">
        <f>IF(ISNUMBER(D101), $B118 * E101, "")</f>
        <v>6995.8847736625512</v>
      </c>
      <c r="G101" s="31">
        <v>1265</v>
      </c>
      <c r="H101" s="32">
        <f t="shared" si="47"/>
        <v>4.1152263374485597E-2</v>
      </c>
      <c r="I101" s="101">
        <f>IF(ISNUMBER(G101), $B118 * H101, "")</f>
        <v>4115.2263374485601</v>
      </c>
      <c r="J101" s="15">
        <v>1285</v>
      </c>
      <c r="K101" s="32">
        <f t="shared" si="48"/>
        <v>5.7613168724279837E-2</v>
      </c>
      <c r="L101" s="18">
        <f>IF(ISNUMBER(J101), $B118 * K101, "")</f>
        <v>5761.316872427984</v>
      </c>
      <c r="M101" s="31">
        <v>1280</v>
      </c>
      <c r="N101" s="32">
        <f t="shared" si="49"/>
        <v>5.3497942386831275E-2</v>
      </c>
      <c r="O101" s="18">
        <f>IF(ISNUMBER(M101), $B118 * N101, "")</f>
        <v>5349.7942386831273</v>
      </c>
      <c r="Q101" s="264"/>
      <c r="R101" s="264"/>
      <c r="S101" s="264"/>
    </row>
    <row r="102" spans="1:19" ht="17.25" thickBot="1">
      <c r="A102" s="127" t="s">
        <v>172</v>
      </c>
      <c r="B102" s="128">
        <v>1795</v>
      </c>
      <c r="C102" s="78">
        <v>7.8078078100000003E-2</v>
      </c>
      <c r="D102" s="20">
        <v>1895</v>
      </c>
      <c r="E102" s="21">
        <f t="shared" si="46"/>
        <v>5.5710306406685235E-2</v>
      </c>
      <c r="F102" s="22">
        <f>IF(ISNUMBER(D102), $B118 * E102, "")</f>
        <v>5571.0306406685231</v>
      </c>
      <c r="G102" s="30">
        <v>1840</v>
      </c>
      <c r="H102" s="21">
        <f t="shared" si="47"/>
        <v>2.5069637883008356E-2</v>
      </c>
      <c r="I102" s="105">
        <f>IF(ISNUMBER(G102), $B118 * H102, "")</f>
        <v>2506.9637883008354</v>
      </c>
      <c r="J102" s="20">
        <v>1835</v>
      </c>
      <c r="K102" s="21">
        <f t="shared" si="48"/>
        <v>2.2284122562674095E-2</v>
      </c>
      <c r="L102" s="22">
        <f>IF(ISNUMBER(J102), $B118 * K102, "")</f>
        <v>2228.4122562674097</v>
      </c>
      <c r="M102" s="30">
        <v>1815</v>
      </c>
      <c r="N102" s="21">
        <f t="shared" si="49"/>
        <v>1.1142061281337047E-2</v>
      </c>
      <c r="O102" s="22">
        <f>IF(ISNUMBER(M102), $B118 * N102, "")</f>
        <v>1114.2061281337049</v>
      </c>
      <c r="Q102" s="264"/>
      <c r="R102" s="264"/>
      <c r="S102" s="264"/>
    </row>
    <row r="103" spans="1:19" ht="17.25" thickBot="1">
      <c r="A103" s="125" t="s">
        <v>116</v>
      </c>
      <c r="B103" s="129">
        <v>4640</v>
      </c>
      <c r="C103" s="80">
        <v>6.7894131199999999E-2</v>
      </c>
      <c r="D103" s="106">
        <v>5140</v>
      </c>
      <c r="E103" s="107">
        <f>IF(ISNUMBER(D103), (D103 - $B103) / $B103, "")</f>
        <v>0.10775862068965517</v>
      </c>
      <c r="F103" s="108">
        <f>IF(ISNUMBER(D103), $B118 * E103, "")</f>
        <v>10775.862068965516</v>
      </c>
      <c r="G103" s="109">
        <v>5015</v>
      </c>
      <c r="H103" s="107">
        <f>IF(ISNUMBER(G103), (G103 - $B103) / $B103, "")</f>
        <v>8.0818965517241381E-2</v>
      </c>
      <c r="I103" s="110">
        <f>IF(ISNUMBER(G103), $B118 * H103, "")</f>
        <v>8081.8965517241377</v>
      </c>
      <c r="J103" s="106">
        <v>5025</v>
      </c>
      <c r="K103" s="107">
        <f>IF(ISNUMBER(J103), (J103 - $B103) / $B103, "")</f>
        <v>8.2974137931034489E-2</v>
      </c>
      <c r="L103" s="108">
        <f>IF(ISNUMBER(J103), $B118 * K103, "")</f>
        <v>8297.4137931034493</v>
      </c>
      <c r="M103" s="109">
        <v>5020</v>
      </c>
      <c r="N103" s="107">
        <f>IF(ISNUMBER(M103), (M103 - $B103) / $B103, "")</f>
        <v>8.1896551724137928E-2</v>
      </c>
      <c r="O103" s="108">
        <f>IF(ISNUMBER(M103), $B118 * N103, "")</f>
        <v>8189.6551724137926</v>
      </c>
      <c r="Q103" s="264"/>
      <c r="R103" s="264"/>
      <c r="S103" s="264"/>
    </row>
    <row r="104" spans="1:19" ht="17.25" thickBot="1">
      <c r="A104" s="125" t="s">
        <v>74</v>
      </c>
      <c r="B104" s="126">
        <v>13090</v>
      </c>
      <c r="C104" s="77">
        <v>5.9061488699999998E-2</v>
      </c>
      <c r="D104" s="15">
        <v>13260</v>
      </c>
      <c r="E104" s="32">
        <f t="shared" ref="E104:E107" si="50">IF(ISNUMBER(D104), (D104 - $B104) / $B104, "")</f>
        <v>1.2987012987012988E-2</v>
      </c>
      <c r="F104" s="18">
        <f>IF(ISNUMBER(D104), $B118 * E104, "")</f>
        <v>1298.7012987012988</v>
      </c>
      <c r="G104" s="31">
        <v>12980</v>
      </c>
      <c r="H104" s="32">
        <f t="shared" ref="H104:H107" si="51">IF(ISNUMBER(G104), (G104 - $B104) / $B104, "")</f>
        <v>-8.4033613445378148E-3</v>
      </c>
      <c r="I104" s="101">
        <f>IF(ISNUMBER(G104), $B118 * H104, "")</f>
        <v>-840.33613445378148</v>
      </c>
      <c r="J104" s="15">
        <v>12990</v>
      </c>
      <c r="K104" s="32">
        <f t="shared" ref="K104:K107" si="52">IF(ISNUMBER(J104), (J104 - $B104) / $B104, "")</f>
        <v>-7.6394194041252868E-3</v>
      </c>
      <c r="L104" s="18">
        <f>IF(ISNUMBER(J104), $B118 * K104, "")</f>
        <v>-763.94194041252865</v>
      </c>
      <c r="M104" s="31">
        <v>13050</v>
      </c>
      <c r="N104" s="32">
        <f t="shared" ref="N104:N107" si="53">IF(ISNUMBER(M104), (M104 - $B104) / $B104, "")</f>
        <v>-3.0557677616501145E-3</v>
      </c>
      <c r="O104" s="18">
        <f>IF(ISNUMBER(M104), $B118 * N104, "")</f>
        <v>-305.57677616501144</v>
      </c>
      <c r="Q104" s="264"/>
      <c r="R104" s="264"/>
      <c r="S104" s="264"/>
    </row>
    <row r="105" spans="1:19" ht="17.25" thickBot="1">
      <c r="A105" s="125" t="s">
        <v>198</v>
      </c>
      <c r="B105" s="126">
        <v>19200</v>
      </c>
      <c r="C105" s="77">
        <v>5.2054794500000001E-2</v>
      </c>
      <c r="D105" s="15">
        <v>21300</v>
      </c>
      <c r="E105" s="32">
        <f t="shared" si="50"/>
        <v>0.109375</v>
      </c>
      <c r="F105" s="18">
        <f>IF(ISNUMBER(D105), $B118 * E105, "")</f>
        <v>10937.5</v>
      </c>
      <c r="G105" s="31">
        <v>21110</v>
      </c>
      <c r="H105" s="32">
        <f t="shared" si="51"/>
        <v>9.947916666666666E-2</v>
      </c>
      <c r="I105" s="101">
        <f>IF(ISNUMBER(G105), $B118 * H105, "")</f>
        <v>9947.9166666666661</v>
      </c>
      <c r="J105" s="15">
        <v>21760</v>
      </c>
      <c r="K105" s="32">
        <f t="shared" si="52"/>
        <v>0.13333333333333333</v>
      </c>
      <c r="L105" s="18">
        <f>IF(ISNUMBER(J105), $B118 * K105, "")</f>
        <v>13333.333333333334</v>
      </c>
      <c r="M105" s="31">
        <v>21770</v>
      </c>
      <c r="N105" s="32">
        <f t="shared" si="53"/>
        <v>0.13385416666666666</v>
      </c>
      <c r="O105" s="18">
        <f>IF(ISNUMBER(M105), $B118 * N105, "")</f>
        <v>13385.416666666666</v>
      </c>
      <c r="Q105" s="264"/>
      <c r="R105" s="264"/>
      <c r="S105" s="264"/>
    </row>
    <row r="106" spans="1:19" ht="17.25" thickBot="1">
      <c r="A106" s="125" t="s">
        <v>154</v>
      </c>
      <c r="B106" s="126">
        <v>27970</v>
      </c>
      <c r="C106" s="77">
        <v>4.5998504099999997E-2</v>
      </c>
      <c r="D106" s="15">
        <v>35440</v>
      </c>
      <c r="E106" s="32">
        <f t="shared" si="50"/>
        <v>0.26707186271004646</v>
      </c>
      <c r="F106" s="18">
        <f>IF(ISNUMBER(D106), $B118 * E106, "")</f>
        <v>26707.186271004644</v>
      </c>
      <c r="G106" s="31">
        <v>34530</v>
      </c>
      <c r="H106" s="32">
        <f t="shared" si="51"/>
        <v>0.23453700393278512</v>
      </c>
      <c r="I106" s="101">
        <f>IF(ISNUMBER(G106), $B118 * H106, "")</f>
        <v>23453.700393278512</v>
      </c>
      <c r="J106" s="15">
        <v>36890</v>
      </c>
      <c r="K106" s="32">
        <f t="shared" si="52"/>
        <v>0.31891312120128712</v>
      </c>
      <c r="L106" s="18">
        <f>IF(ISNUMBER(J106), $B118 * K106, "")</f>
        <v>31891.31212012871</v>
      </c>
      <c r="M106" s="31">
        <v>35560</v>
      </c>
      <c r="N106" s="32">
        <f t="shared" si="53"/>
        <v>0.27136217375759741</v>
      </c>
      <c r="O106" s="18">
        <f>IF(ISNUMBER(M106), $B118 * N106, "")</f>
        <v>27136.217375759741</v>
      </c>
      <c r="Q106" s="33"/>
      <c r="R106" s="33"/>
    </row>
    <row r="107" spans="1:19" ht="17.25" thickBot="1">
      <c r="A107" s="130" t="s">
        <v>222</v>
      </c>
      <c r="B107" s="131">
        <v>95.3</v>
      </c>
      <c r="C107" s="79">
        <v>4.3811610100000002E-2</v>
      </c>
      <c r="D107" s="24">
        <v>97.1</v>
      </c>
      <c r="E107" s="25">
        <f t="shared" si="50"/>
        <v>1.8887722980062929E-2</v>
      </c>
      <c r="F107" s="104">
        <f>IF(ISNUMBER(D107), $B118 * E107, "")</f>
        <v>1888.7722980062929</v>
      </c>
      <c r="G107" s="102">
        <v>92.2</v>
      </c>
      <c r="H107" s="25">
        <f t="shared" si="51"/>
        <v>-3.2528856243441706E-2</v>
      </c>
      <c r="I107" s="103">
        <f>IF(ISNUMBER(G107), $B118 * H107, "")</f>
        <v>-3252.8856243441705</v>
      </c>
      <c r="J107" s="24">
        <v>94.2</v>
      </c>
      <c r="K107" s="25">
        <f t="shared" si="52"/>
        <v>-1.1542497376705083E-2</v>
      </c>
      <c r="L107" s="104">
        <f>IF(ISNUMBER(J107), $B118 * K107, "")</f>
        <v>-1154.2497376705082</v>
      </c>
      <c r="M107" s="102">
        <v>94.1</v>
      </c>
      <c r="N107" s="25">
        <f t="shared" si="53"/>
        <v>-1.2591815320042003E-2</v>
      </c>
      <c r="O107" s="104">
        <f>IF(ISNUMBER(M107), $B118 * N107, "")</f>
        <v>-1259.1815320042003</v>
      </c>
      <c r="Q107" s="265"/>
      <c r="R107" s="266"/>
      <c r="S107" s="267"/>
    </row>
    <row r="108" spans="1:19">
      <c r="A108" s="123" t="s">
        <v>57</v>
      </c>
      <c r="B108" s="124">
        <v>171</v>
      </c>
      <c r="C108" s="76">
        <v>4.26829268E-2</v>
      </c>
      <c r="D108" s="13">
        <v>169</v>
      </c>
      <c r="E108" s="14">
        <f>IF(ISNUMBER(D108), (D108 - $B108) / $B108, "")</f>
        <v>-1.1695906432748537E-2</v>
      </c>
      <c r="F108" s="16">
        <f>IF(ISNUMBER(D108), $B118 * E108, "")</f>
        <v>-1169.5906432748538</v>
      </c>
      <c r="G108" s="29">
        <v>163</v>
      </c>
      <c r="H108" s="14">
        <f>IF(ISNUMBER(G108), (G108 - $B108) / $B108, "")</f>
        <v>-4.6783625730994149E-2</v>
      </c>
      <c r="I108" s="100">
        <f>IF(ISNUMBER(G108), $B118 * H108, "")</f>
        <v>-4678.3625730994154</v>
      </c>
      <c r="J108" s="13">
        <v>165</v>
      </c>
      <c r="K108" s="14">
        <f>IF(ISNUMBER(J108), (J108 - $B108) / $B108, "")</f>
        <v>-3.5087719298245612E-2</v>
      </c>
      <c r="L108" s="16">
        <f>IF(ISNUMBER(J108), $B118 * K108, "")</f>
        <v>-3508.7719298245611</v>
      </c>
      <c r="M108" s="29">
        <v>165</v>
      </c>
      <c r="N108" s="14">
        <f>IF(ISNUMBER(M108), (M108 - $B108) / $B108, "")</f>
        <v>-3.5087719298245612E-2</v>
      </c>
      <c r="O108" s="16">
        <f>IF(ISNUMBER(M108), $B118 * N108, "")</f>
        <v>-3508.7719298245611</v>
      </c>
      <c r="Q108" s="268"/>
      <c r="R108" s="269"/>
      <c r="S108" s="270"/>
    </row>
    <row r="109" spans="1:19" ht="17.25" thickBot="1">
      <c r="A109" s="125" t="s">
        <v>204</v>
      </c>
      <c r="B109" s="126">
        <v>10.5</v>
      </c>
      <c r="C109" s="77">
        <v>3.9603960399999999E-2</v>
      </c>
      <c r="D109" s="15">
        <v>10.5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10.1</v>
      </c>
      <c r="H109" s="32">
        <f t="shared" ref="H109:H112" si="55">IF(ISNUMBER(G109), (G109 - $B109) / $B109, "")</f>
        <v>-3.8095238095238126E-2</v>
      </c>
      <c r="I109" s="101">
        <f>IF(ISNUMBER(G109), $B118 * H109, "")</f>
        <v>-3809.5238095238128</v>
      </c>
      <c r="J109" s="15">
        <v>10.199999999999999</v>
      </c>
      <c r="K109" s="32">
        <f t="shared" ref="K109:K112" si="56">IF(ISNUMBER(J109), (J109 - $B109) / $B109, "")</f>
        <v>-2.857142857142864E-2</v>
      </c>
      <c r="L109" s="18">
        <f>IF(ISNUMBER(J109), $B118 * K109, "")</f>
        <v>-2857.1428571428642</v>
      </c>
      <c r="M109" s="31">
        <v>10.3</v>
      </c>
      <c r="N109" s="32">
        <f t="shared" ref="N109:N112" si="57">IF(ISNUMBER(M109), (M109 - $B109) / $B109, "")</f>
        <v>-1.904761904761898E-2</v>
      </c>
      <c r="O109" s="18">
        <f>IF(ISNUMBER(M109), $B118 * N109, "")</f>
        <v>-1904.761904761898</v>
      </c>
      <c r="Q109" s="271"/>
      <c r="R109" s="272"/>
      <c r="S109" s="273"/>
    </row>
    <row r="110" spans="1:19" ht="17.25" thickBot="1">
      <c r="A110" s="125" t="s">
        <v>220</v>
      </c>
      <c r="B110" s="126">
        <v>160</v>
      </c>
      <c r="C110" s="77">
        <v>3.8961039000000003E-2</v>
      </c>
      <c r="D110" s="15">
        <v>162</v>
      </c>
      <c r="E110" s="32">
        <f t="shared" si="54"/>
        <v>1.2500000000000001E-2</v>
      </c>
      <c r="F110" s="18">
        <f>IF(ISNUMBER(D110), $B118 * E110, "")</f>
        <v>1250</v>
      </c>
      <c r="G110" s="31">
        <v>156</v>
      </c>
      <c r="H110" s="32">
        <f t="shared" si="55"/>
        <v>-2.5000000000000001E-2</v>
      </c>
      <c r="I110" s="101">
        <f>IF(ISNUMBER(G110), $B118 * H110, "")</f>
        <v>-2500</v>
      </c>
      <c r="J110" s="15">
        <v>158</v>
      </c>
      <c r="K110" s="32">
        <f t="shared" si="56"/>
        <v>-1.2500000000000001E-2</v>
      </c>
      <c r="L110" s="18">
        <f>IF(ISNUMBER(J110), $B118 * K110, "")</f>
        <v>-1250</v>
      </c>
      <c r="M110" s="31">
        <v>160</v>
      </c>
      <c r="N110" s="32">
        <f t="shared" si="57"/>
        <v>0</v>
      </c>
      <c r="O110" s="18">
        <f>IF(ISNUMBER(M110), $B118 * N110, "")</f>
        <v>0</v>
      </c>
      <c r="Q110" s="264"/>
      <c r="R110" s="264"/>
      <c r="S110" s="264"/>
    </row>
    <row r="111" spans="1:19" ht="17.25" thickBot="1">
      <c r="A111" s="125" t="s">
        <v>112</v>
      </c>
      <c r="B111" s="126">
        <v>5430</v>
      </c>
      <c r="C111" s="77">
        <v>3.8240917800000003E-2</v>
      </c>
      <c r="D111" s="15">
        <v>5575</v>
      </c>
      <c r="E111" s="32">
        <f t="shared" si="54"/>
        <v>2.6703499079189688E-2</v>
      </c>
      <c r="F111" s="18">
        <f>IF(ISNUMBER(D111), $B118 * E111, "")</f>
        <v>2670.3499079189687</v>
      </c>
      <c r="G111" s="31">
        <v>5455</v>
      </c>
      <c r="H111" s="32">
        <f t="shared" si="55"/>
        <v>4.6040515653775326E-3</v>
      </c>
      <c r="I111" s="101">
        <f>IF(ISNUMBER(G111), $B118 * H111, "")</f>
        <v>460.40515653775327</v>
      </c>
      <c r="J111" s="15">
        <v>5465</v>
      </c>
      <c r="K111" s="32">
        <f t="shared" si="56"/>
        <v>6.4456721915285451E-3</v>
      </c>
      <c r="L111" s="18">
        <f>IF(ISNUMBER(J111), $B118 * K111, "")</f>
        <v>644.56721915285448</v>
      </c>
      <c r="M111" s="31">
        <v>5480</v>
      </c>
      <c r="N111" s="32">
        <f t="shared" si="57"/>
        <v>9.2081031307550652E-3</v>
      </c>
      <c r="O111" s="18">
        <f>IF(ISNUMBER(M111), $B118 * N111, "")</f>
        <v>920.81031307550654</v>
      </c>
      <c r="Q111" s="274"/>
      <c r="R111" s="274"/>
      <c r="S111" s="274"/>
    </row>
    <row r="112" spans="1:19" ht="17.25" thickBot="1">
      <c r="A112" s="127" t="s">
        <v>108</v>
      </c>
      <c r="B112" s="128">
        <v>915</v>
      </c>
      <c r="C112" s="78">
        <v>3.7414966000000001E-2</v>
      </c>
      <c r="D112" s="20">
        <v>928</v>
      </c>
      <c r="E112" s="21">
        <f t="shared" si="54"/>
        <v>1.4207650273224045E-2</v>
      </c>
      <c r="F112" s="22">
        <f>IF(ISNUMBER(D112), $B118 * E112, "")</f>
        <v>1420.7650273224044</v>
      </c>
      <c r="G112" s="30">
        <v>898</v>
      </c>
      <c r="H112" s="21">
        <f t="shared" si="55"/>
        <v>-1.8579234972677595E-2</v>
      </c>
      <c r="I112" s="105">
        <f>IF(ISNUMBER(G112), $B118 * H112, "")</f>
        <v>-1857.9234972677596</v>
      </c>
      <c r="J112" s="20">
        <v>908</v>
      </c>
      <c r="K112" s="21">
        <f t="shared" si="56"/>
        <v>-7.6502732240437158E-3</v>
      </c>
      <c r="L112" s="22">
        <f>IF(ISNUMBER(J112), $B118 * K112, "")</f>
        <v>-765.0273224043716</v>
      </c>
      <c r="M112" s="30">
        <v>900</v>
      </c>
      <c r="N112" s="21">
        <f t="shared" si="57"/>
        <v>-1.6393442622950821E-2</v>
      </c>
      <c r="O112" s="22">
        <f>IF(ISNUMBER(M112), $B118 * N112, "")</f>
        <v>-1639.344262295082</v>
      </c>
      <c r="Q112" s="274"/>
      <c r="R112" s="274"/>
      <c r="S112" s="274"/>
    </row>
    <row r="113" spans="1:19" ht="17.25" thickBot="1">
      <c r="A113" s="125" t="s">
        <v>132</v>
      </c>
      <c r="B113" s="129">
        <v>71.8</v>
      </c>
      <c r="C113" s="80">
        <v>3.4582132600000003E-2</v>
      </c>
      <c r="D113" s="106">
        <v>73.2</v>
      </c>
      <c r="E113" s="107">
        <f>IF(ISNUMBER(D113), (D113 - $B113) / $B113, "")</f>
        <v>1.9498607242339913E-2</v>
      </c>
      <c r="F113" s="108">
        <f>IF(ISNUMBER(D113), $B118 * E113, "")</f>
        <v>1949.8607242339913</v>
      </c>
      <c r="G113" s="109">
        <v>71.8</v>
      </c>
      <c r="H113" s="107">
        <f>IF(ISNUMBER(G113), (G113 - $B113) / $B113, "")</f>
        <v>0</v>
      </c>
      <c r="I113" s="110">
        <f>IF(ISNUMBER(G113), $B118 * H113, "")</f>
        <v>0</v>
      </c>
      <c r="J113" s="106">
        <v>71.7</v>
      </c>
      <c r="K113" s="107">
        <f>IF(ISNUMBER(J113), (J113 - $B113) / $B113, "")</f>
        <v>-1.3927576601670518E-3</v>
      </c>
      <c r="L113" s="108">
        <f>IF(ISNUMBER(J113), $B118 * K113, "")</f>
        <v>-139.27576601670518</v>
      </c>
      <c r="M113" s="109">
        <v>71.900000000000006</v>
      </c>
      <c r="N113" s="107">
        <f>IF(ISNUMBER(M113), (M113 - $B113) / $B113, "")</f>
        <v>1.3927576601672498E-3</v>
      </c>
      <c r="O113" s="108">
        <f>IF(ISNUMBER(M113), $B118 * N113, "")</f>
        <v>139.27576601672499</v>
      </c>
      <c r="Q113" s="264"/>
      <c r="R113" s="264"/>
      <c r="S113" s="264"/>
    </row>
    <row r="114" spans="1:19" ht="17.25" thickBot="1">
      <c r="A114" s="125" t="s">
        <v>180</v>
      </c>
      <c r="B114" s="126">
        <v>6590</v>
      </c>
      <c r="C114" s="77">
        <v>3.4536891700000003E-2</v>
      </c>
      <c r="D114" s="15">
        <v>6820</v>
      </c>
      <c r="E114" s="32">
        <f t="shared" ref="E114:E117" si="58">IF(ISNUMBER(D114), (D114 - $B114) / $B114, "")</f>
        <v>3.490136570561457E-2</v>
      </c>
      <c r="F114" s="18">
        <f>IF(ISNUMBER(D114), $B118 * E114, "")</f>
        <v>3490.1365705614571</v>
      </c>
      <c r="G114" s="31">
        <v>6600</v>
      </c>
      <c r="H114" s="32">
        <f t="shared" ref="H114:H117" si="59">IF(ISNUMBER(G114), (G114 - $B114) / $B114, "")</f>
        <v>1.5174506828528073E-3</v>
      </c>
      <c r="I114" s="101">
        <f>IF(ISNUMBER(G114), $B118 * H114, "")</f>
        <v>151.74506828528072</v>
      </c>
      <c r="J114" s="15">
        <v>6620</v>
      </c>
      <c r="K114" s="32">
        <f t="shared" ref="K114:K117" si="60">IF(ISNUMBER(J114), (J114 - $B114) / $B114, "")</f>
        <v>4.552352048558422E-3</v>
      </c>
      <c r="L114" s="18">
        <f>IF(ISNUMBER(J114), $B118 * K114, "")</f>
        <v>455.2352048558422</v>
      </c>
      <c r="M114" s="31">
        <v>6610</v>
      </c>
      <c r="N114" s="32">
        <f t="shared" ref="N114:N117" si="61">IF(ISNUMBER(M114), (M114 - $B114) / $B114, "")</f>
        <v>3.0349013657056147E-3</v>
      </c>
      <c r="O114" s="18">
        <f>IF(ISNUMBER(M114), $B118 * N114, "")</f>
        <v>303.49013657056145</v>
      </c>
      <c r="Q114" s="264"/>
      <c r="R114" s="264"/>
      <c r="S114" s="264"/>
    </row>
    <row r="115" spans="1:19" ht="17.25" thickBot="1">
      <c r="A115" s="125" t="s">
        <v>124</v>
      </c>
      <c r="B115" s="126">
        <v>241</v>
      </c>
      <c r="C115" s="77">
        <v>3.4334763900000002E-2</v>
      </c>
      <c r="D115" s="15">
        <v>253</v>
      </c>
      <c r="E115" s="32">
        <f t="shared" si="58"/>
        <v>4.9792531120331947E-2</v>
      </c>
      <c r="F115" s="18">
        <f>IF(ISNUMBER(D115), $B118 * E115, "")</f>
        <v>4979.2531120331951</v>
      </c>
      <c r="G115" s="31">
        <v>243</v>
      </c>
      <c r="H115" s="32">
        <f t="shared" si="59"/>
        <v>8.2987551867219917E-3</v>
      </c>
      <c r="I115" s="101">
        <f>IF(ISNUMBER(G115), $B118 * H115, "")</f>
        <v>829.87551867219918</v>
      </c>
      <c r="J115" s="15">
        <v>246</v>
      </c>
      <c r="K115" s="32">
        <f t="shared" si="60"/>
        <v>2.0746887966804978E-2</v>
      </c>
      <c r="L115" s="18">
        <f>IF(ISNUMBER(J115), $B118 * K115, "")</f>
        <v>2074.6887966804979</v>
      </c>
      <c r="M115" s="31">
        <v>246</v>
      </c>
      <c r="N115" s="32">
        <f t="shared" si="61"/>
        <v>2.0746887966804978E-2</v>
      </c>
      <c r="O115" s="18">
        <f>IF(ISNUMBER(M115), $B118 * N115, "")</f>
        <v>2074.6887966804979</v>
      </c>
      <c r="Q115" s="264"/>
      <c r="R115" s="264"/>
      <c r="S115" s="264"/>
    </row>
    <row r="116" spans="1:19">
      <c r="A116" s="125" t="s">
        <v>134</v>
      </c>
      <c r="B116" s="126">
        <v>14970</v>
      </c>
      <c r="C116" s="77">
        <v>2.6748971199999999E-2</v>
      </c>
      <c r="D116" s="15">
        <v>15440</v>
      </c>
      <c r="E116" s="32">
        <f t="shared" si="58"/>
        <v>3.1396125584502339E-2</v>
      </c>
      <c r="F116" s="18">
        <f>IF(ISNUMBER(D116), $B118 * E116, "")</f>
        <v>3139.6125584502338</v>
      </c>
      <c r="G116" s="31">
        <v>15220</v>
      </c>
      <c r="H116" s="32">
        <f t="shared" si="59"/>
        <v>1.6700066800267203E-2</v>
      </c>
      <c r="I116" s="101">
        <f>IF(ISNUMBER(G116), $B118 * H116, "")</f>
        <v>1670.0066800267202</v>
      </c>
      <c r="J116" s="15">
        <v>15070</v>
      </c>
      <c r="K116" s="32">
        <f t="shared" si="60"/>
        <v>6.6800267201068807E-3</v>
      </c>
      <c r="L116" s="18">
        <f>IF(ISNUMBER(J116), $B118 * K116, "")</f>
        <v>668.00267201068812</v>
      </c>
      <c r="M116" s="31">
        <v>14970</v>
      </c>
      <c r="N116" s="32">
        <f t="shared" si="61"/>
        <v>0</v>
      </c>
      <c r="O116" s="18">
        <f>IF(ISNUMBER(M116), $B118 * N116, "")</f>
        <v>0</v>
      </c>
      <c r="Q116" s="253"/>
      <c r="R116" s="254"/>
      <c r="S116" s="255"/>
    </row>
    <row r="117" spans="1:19" ht="17.25" thickBot="1">
      <c r="A117" s="130" t="s">
        <v>86</v>
      </c>
      <c r="B117" s="131">
        <v>272</v>
      </c>
      <c r="C117" s="79">
        <v>2.6415094300000001E-2</v>
      </c>
      <c r="D117" s="24">
        <v>276</v>
      </c>
      <c r="E117" s="25">
        <f t="shared" si="58"/>
        <v>1.4705882352941176E-2</v>
      </c>
      <c r="F117" s="104">
        <f>IF(ISNUMBER(D117), $B118 * E117, "")</f>
        <v>1470.5882352941176</v>
      </c>
      <c r="G117" s="102">
        <v>270</v>
      </c>
      <c r="H117" s="25">
        <f t="shared" si="59"/>
        <v>-7.3529411764705881E-3</v>
      </c>
      <c r="I117" s="103">
        <f>IF(ISNUMBER(G117), $B118 * H117, "")</f>
        <v>-735.29411764705878</v>
      </c>
      <c r="J117" s="24">
        <v>271</v>
      </c>
      <c r="K117" s="25">
        <f t="shared" si="60"/>
        <v>-3.6764705882352941E-3</v>
      </c>
      <c r="L117" s="104">
        <f>IF(ISNUMBER(J117), $B118 * K117, "")</f>
        <v>-367.64705882352939</v>
      </c>
      <c r="M117" s="102">
        <v>274</v>
      </c>
      <c r="N117" s="25">
        <f t="shared" si="61"/>
        <v>7.3529411764705881E-3</v>
      </c>
      <c r="O117" s="104">
        <f>IF(ISNUMBER(M117), $B118 * N117, "")</f>
        <v>735.29411764705878</v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4.0558460172654354E-2</v>
      </c>
      <c r="F118" s="28">
        <f>SUM(F98:F117)</f>
        <v>81116.920345308725</v>
      </c>
      <c r="G118" s="26" t="s">
        <v>272</v>
      </c>
      <c r="H118" s="27">
        <f>IF(COUNT(H98:H117), SUM(H98:H117) / COUNT(H98:H117), 0)</f>
        <v>1.0526979858160269E-2</v>
      </c>
      <c r="I118" s="28">
        <f>SUM(I98:I117)</f>
        <v>21053.959716320533</v>
      </c>
      <c r="J118" s="26" t="s">
        <v>272</v>
      </c>
      <c r="K118" s="27">
        <f>IF(COUNT(K98:K117), SUM(K98:K117) / COUNT(K98:K117), 0)</f>
        <v>2.2294660709693857E-2</v>
      </c>
      <c r="L118" s="28">
        <f>SUM(L98:L117)</f>
        <v>44589.321419387721</v>
      </c>
      <c r="M118" s="26" t="s">
        <v>272</v>
      </c>
      <c r="N118" s="27">
        <f>IF(COUNT(N98:N117), SUM(N98:N117) / COUNT(N98:N117), 0)</f>
        <v>2.033517783676831E-2</v>
      </c>
      <c r="O118" s="28">
        <f>SUM(O98:O117)</f>
        <v>40670.355673536622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45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2021-07-23(금) 오전 00:00</v>
      </c>
      <c r="C123" s="316"/>
      <c r="D123" s="288" t="str">
        <f>TEXT($G$1, "[$-ko-KR]yyyy-mm-dd(ddd) ") &amp; "오후 14:00"</f>
        <v>2021-07-23(금) 오후 14:00</v>
      </c>
      <c r="E123" s="289"/>
      <c r="F123" s="290"/>
      <c r="G123" s="288" t="str">
        <f>TEXT($G$1, "[$-ko-KR]yyyy-mm-dd(ddd) ") &amp; "오후 19:00"</f>
        <v>2021-07-23(금) 오후 19:00</v>
      </c>
      <c r="H123" s="289"/>
      <c r="I123" s="290"/>
      <c r="J123" s="288" t="str">
        <f>TEXT($G$1, "[$-ko-KR]yyyy-mm-dd(ddd) ") &amp; "오후 21:00"</f>
        <v>2021-07-23(금) 오후 21:00</v>
      </c>
      <c r="K123" s="289"/>
      <c r="L123" s="290"/>
      <c r="M123" s="288" t="str">
        <f>TEXT($G$1+1, "[$-ko-KR]yyyy-mm-dd(ddd) ") &amp; "오전 00:00"</f>
        <v>2021-07-24(토)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6" t="s">
        <v>58</v>
      </c>
      <c r="H124" s="247" t="s">
        <v>269</v>
      </c>
      <c r="I124" s="24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122</v>
      </c>
      <c r="B125" s="124">
        <v>18.2</v>
      </c>
      <c r="C125" s="76">
        <v>1.67597765E-2</v>
      </c>
      <c r="D125" s="13">
        <v>18.600000000000001</v>
      </c>
      <c r="E125" s="14">
        <f>IF(ISNUMBER(D125), (D125 - $B125) / $B125, "")</f>
        <v>2.1978021978022098E-2</v>
      </c>
      <c r="F125" s="16">
        <f>IF(ISNUMBER(D125), $B145 * E125, "")</f>
        <v>2197.8021978022098</v>
      </c>
      <c r="G125" s="29">
        <v>18.100000000000001</v>
      </c>
      <c r="H125" s="14">
        <f>IF(ISNUMBER(G125), (G125 - $B125) / $B125, "")</f>
        <v>-5.4945054945053778E-3</v>
      </c>
      <c r="I125" s="100">
        <f>IF(ISNUMBER(G125), $B145 * H125, "")</f>
        <v>-549.45054945053778</v>
      </c>
      <c r="J125" s="13">
        <v>18.3</v>
      </c>
      <c r="K125" s="14">
        <f>IF(ISNUMBER(J125), (J125 - $B125) / $B125, "")</f>
        <v>5.494505494505573E-3</v>
      </c>
      <c r="L125" s="16">
        <f>IF(ISNUMBER(J125), $B145 * K125, "")</f>
        <v>549.45054945055733</v>
      </c>
      <c r="M125" s="29">
        <v>18.3</v>
      </c>
      <c r="N125" s="14">
        <f>IF(ISNUMBER(M125), (M125 - $B125) / $B125, "")</f>
        <v>5.494505494505573E-3</v>
      </c>
      <c r="O125" s="16">
        <f>IF(ISNUMBER(M125), $B145 * N125, "")</f>
        <v>549.45054945055733</v>
      </c>
      <c r="Q125" s="274"/>
      <c r="R125" s="274"/>
      <c r="S125" s="274"/>
    </row>
    <row r="126" spans="1:19" ht="17.25" thickBot="1">
      <c r="A126" s="125" t="s">
        <v>128</v>
      </c>
      <c r="B126" s="126">
        <v>79.3</v>
      </c>
      <c r="C126" s="77">
        <v>1.6666666699999999E-2</v>
      </c>
      <c r="D126" s="15">
        <v>80.3</v>
      </c>
      <c r="E126" s="32">
        <f t="shared" ref="E126:E129" si="62">IF(ISNUMBER(D126), (D126 - $B126) / $B126, "")</f>
        <v>1.2610340479192938E-2</v>
      </c>
      <c r="F126" s="18">
        <f>IF(ISNUMBER(D126), $B145 * E126, "")</f>
        <v>1261.0340479192939</v>
      </c>
      <c r="G126" s="31">
        <v>78.5</v>
      </c>
      <c r="H126" s="32">
        <f t="shared" ref="H126:H129" si="63">IF(ISNUMBER(G126), (G126 - $B126) / $B126, "")</f>
        <v>-1.0088272383354316E-2</v>
      </c>
      <c r="I126" s="101">
        <f>IF(ISNUMBER(G126), $B145 * H126, "")</f>
        <v>-1008.8272383354316</v>
      </c>
      <c r="J126" s="15">
        <v>78.099999999999994</v>
      </c>
      <c r="K126" s="32">
        <f t="shared" ref="K126:K129" si="64">IF(ISNUMBER(J126), (J126 - $B126) / $B126, "")</f>
        <v>-1.5132408575031562E-2</v>
      </c>
      <c r="L126" s="18">
        <f>IF(ISNUMBER(J126), $B145 * K126, "")</f>
        <v>-1513.2408575031561</v>
      </c>
      <c r="M126" s="31">
        <v>78.7</v>
      </c>
      <c r="N126" s="32">
        <f t="shared" ref="N126:N129" si="65">IF(ISNUMBER(M126), (M126 - $B126) / $B126, "")</f>
        <v>-7.5662042875156918E-3</v>
      </c>
      <c r="O126" s="18">
        <f>IF(ISNUMBER(M126), $B145 * N126, "")</f>
        <v>-756.62042875156919</v>
      </c>
      <c r="Q126" s="274"/>
      <c r="R126" s="274"/>
      <c r="S126" s="274"/>
    </row>
    <row r="127" spans="1:19" ht="17.25" thickBot="1">
      <c r="A127" s="125" t="s">
        <v>152</v>
      </c>
      <c r="B127" s="126">
        <v>64.599999999999994</v>
      </c>
      <c r="C127" s="77">
        <v>1.5723270399999999E-2</v>
      </c>
      <c r="D127" s="15">
        <v>65.5</v>
      </c>
      <c r="E127" s="32">
        <f t="shared" si="62"/>
        <v>1.3931888544891731E-2</v>
      </c>
      <c r="F127" s="18">
        <f>IF(ISNUMBER(D127), $B145 * E127, "")</f>
        <v>1393.1888544891731</v>
      </c>
      <c r="G127" s="31">
        <v>64.400000000000006</v>
      </c>
      <c r="H127" s="32">
        <f t="shared" si="63"/>
        <v>-3.0959752321979665E-3</v>
      </c>
      <c r="I127" s="101">
        <f>IF(ISNUMBER(G127), $B145 * H127, "")</f>
        <v>-309.59752321979664</v>
      </c>
      <c r="J127" s="15">
        <v>64.7</v>
      </c>
      <c r="K127" s="32">
        <f t="shared" si="64"/>
        <v>1.5479876160992034E-3</v>
      </c>
      <c r="L127" s="18">
        <f>IF(ISNUMBER(J127), $B145 * K127, "")</f>
        <v>154.79876160992035</v>
      </c>
      <c r="M127" s="31">
        <v>64.5</v>
      </c>
      <c r="N127" s="32">
        <f t="shared" si="65"/>
        <v>-1.5479876160989833E-3</v>
      </c>
      <c r="O127" s="18">
        <f>IF(ISNUMBER(M127), $B145 * N127, "")</f>
        <v>-154.79876160989832</v>
      </c>
      <c r="Q127" s="264"/>
      <c r="R127" s="264"/>
      <c r="S127" s="264"/>
    </row>
    <row r="128" spans="1:19" ht="17.25" thickBot="1">
      <c r="A128" s="125" t="s">
        <v>144</v>
      </c>
      <c r="B128" s="126">
        <v>70.900000000000006</v>
      </c>
      <c r="C128" s="77">
        <v>1.4306151600000001E-2</v>
      </c>
      <c r="D128" s="15">
        <v>72</v>
      </c>
      <c r="E128" s="32">
        <f t="shared" si="62"/>
        <v>1.551480959097312E-2</v>
      </c>
      <c r="F128" s="18">
        <f>IF(ISNUMBER(D128), $B145 * E128, "")</f>
        <v>1551.4809590973121</v>
      </c>
      <c r="G128" s="31">
        <v>69.900000000000006</v>
      </c>
      <c r="H128" s="32">
        <f t="shared" si="63"/>
        <v>-1.4104372355430182E-2</v>
      </c>
      <c r="I128" s="101">
        <f>IF(ISNUMBER(G128), $B145 * H128, "")</f>
        <v>-1410.4372355430182</v>
      </c>
      <c r="J128" s="15">
        <v>70.599999999999994</v>
      </c>
      <c r="K128" s="32">
        <f t="shared" si="64"/>
        <v>-4.231311706629215E-3</v>
      </c>
      <c r="L128" s="18">
        <f>IF(ISNUMBER(J128), $B145 * K128, "")</f>
        <v>-423.13117066292148</v>
      </c>
      <c r="M128" s="31">
        <v>70.7</v>
      </c>
      <c r="N128" s="32">
        <f t="shared" si="65"/>
        <v>-2.8208744710860765E-3</v>
      </c>
      <c r="O128" s="18">
        <f>IF(ISNUMBER(M128), $B145 * N128, "")</f>
        <v>-282.08744710860765</v>
      </c>
      <c r="Q128" s="264"/>
      <c r="R128" s="264"/>
      <c r="S128" s="264"/>
    </row>
    <row r="129" spans="1:19" ht="17.25" thickBot="1">
      <c r="A129" s="127" t="s">
        <v>251</v>
      </c>
      <c r="B129" s="128">
        <v>47.7</v>
      </c>
      <c r="C129" s="78">
        <v>1.0593220299999999E-2</v>
      </c>
      <c r="D129" s="20">
        <v>48.9</v>
      </c>
      <c r="E129" s="21">
        <f t="shared" si="62"/>
        <v>2.5157232704402423E-2</v>
      </c>
      <c r="F129" s="22">
        <f>IF(ISNUMBER(D129), $B145 * E129, "")</f>
        <v>2515.7232704402422</v>
      </c>
      <c r="G129" s="30">
        <v>47.5</v>
      </c>
      <c r="H129" s="21">
        <f t="shared" si="63"/>
        <v>-4.1928721174004785E-3</v>
      </c>
      <c r="I129" s="105">
        <f>IF(ISNUMBER(G129), $B145 * H129, "")</f>
        <v>-419.28721174004784</v>
      </c>
      <c r="J129" s="20">
        <v>47.6</v>
      </c>
      <c r="K129" s="21">
        <f t="shared" si="64"/>
        <v>-2.0964360587002392E-3</v>
      </c>
      <c r="L129" s="22">
        <f>IF(ISNUMBER(J129), $B145 * K129, "")</f>
        <v>-209.64360587002392</v>
      </c>
      <c r="M129" s="30">
        <v>47.7</v>
      </c>
      <c r="N129" s="21">
        <f t="shared" si="65"/>
        <v>0</v>
      </c>
      <c r="O129" s="22">
        <f>IF(ISNUMBER(M129), $B145 * N129, "")</f>
        <v>0</v>
      </c>
      <c r="Q129" s="264"/>
      <c r="R129" s="264"/>
      <c r="S129" s="264"/>
    </row>
    <row r="130" spans="1:19" ht="17.25" thickBot="1">
      <c r="A130" s="125" t="s">
        <v>239</v>
      </c>
      <c r="B130" s="129">
        <v>62.8</v>
      </c>
      <c r="C130" s="80">
        <v>9.6463022999999995E-3</v>
      </c>
      <c r="D130" s="106">
        <v>63.9</v>
      </c>
      <c r="E130" s="107">
        <f>IF(ISNUMBER(D130), (D130 - $B130) / $B130, "")</f>
        <v>1.7515923566879005E-2</v>
      </c>
      <c r="F130" s="108">
        <f>IF(ISNUMBER(D130), $B145 * E130, "")</f>
        <v>1751.5923566879005</v>
      </c>
      <c r="G130" s="109">
        <v>62.8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63.3</v>
      </c>
      <c r="K130" s="107">
        <f>IF(ISNUMBER(J130), (J130 - $B130) / $B130, "")</f>
        <v>7.9617834394904458E-3</v>
      </c>
      <c r="L130" s="108">
        <f>IF(ISNUMBER(J130), $B145 * K130, "")</f>
        <v>796.17834394904457</v>
      </c>
      <c r="M130" s="109">
        <v>64.599999999999994</v>
      </c>
      <c r="N130" s="107">
        <f>IF(ISNUMBER(M130), (M130 - $B130) / $B130, "")</f>
        <v>2.8662420382165561E-2</v>
      </c>
      <c r="O130" s="108">
        <f>IF(ISNUMBER(M130), $B145 * N130, "")</f>
        <v>2866.242038216556</v>
      </c>
      <c r="Q130" s="264"/>
      <c r="R130" s="264"/>
      <c r="S130" s="264"/>
    </row>
    <row r="131" spans="1:19" ht="17.25" thickBot="1">
      <c r="A131" s="125" t="s">
        <v>216</v>
      </c>
      <c r="B131" s="126">
        <v>7.04</v>
      </c>
      <c r="C131" s="77">
        <v>1.4224750999999999E-3</v>
      </c>
      <c r="D131" s="15">
        <v>7.23</v>
      </c>
      <c r="E131" s="32">
        <f t="shared" ref="E131:E134" si="66">IF(ISNUMBER(D131), (D131 - $B131) / $B131, "")</f>
        <v>2.6988636363636419E-2</v>
      </c>
      <c r="F131" s="18">
        <f>IF(ISNUMBER(D131), $B145 * E131, "")</f>
        <v>2698.8636363636419</v>
      </c>
      <c r="G131" s="31">
        <v>7.08</v>
      </c>
      <c r="H131" s="32">
        <f t="shared" ref="H131:H134" si="67">IF(ISNUMBER(G131), (G131 - $B131) / $B131, "")</f>
        <v>5.6818181818181872E-3</v>
      </c>
      <c r="I131" s="101">
        <f>IF(ISNUMBER(G131), $B145 * H131, "")</f>
        <v>568.1818181818187</v>
      </c>
      <c r="J131" s="15">
        <v>7.12</v>
      </c>
      <c r="K131" s="32">
        <f t="shared" ref="K131:K134" si="68">IF(ISNUMBER(J131), (J131 - $B131) / $B131, "")</f>
        <v>1.1363636363636374E-2</v>
      </c>
      <c r="L131" s="18">
        <f>IF(ISNUMBER(J131), $B145 * K131, "")</f>
        <v>1136.3636363636374</v>
      </c>
      <c r="M131" s="31">
        <v>7.14</v>
      </c>
      <c r="N131" s="32">
        <f t="shared" ref="N131:N134" si="69">IF(ISNUMBER(M131), (M131 - $B131) / $B131, "")</f>
        <v>1.4204545454545404E-2</v>
      </c>
      <c r="O131" s="18">
        <f>IF(ISNUMBER(M131), $B145 * N131, "")</f>
        <v>1420.4545454545403</v>
      </c>
      <c r="Q131" s="264"/>
      <c r="R131" s="264"/>
      <c r="S131" s="264"/>
    </row>
    <row r="132" spans="1:19" ht="17.25" thickBot="1">
      <c r="A132" s="125" t="s">
        <v>148</v>
      </c>
      <c r="B132" s="126">
        <v>12.5</v>
      </c>
      <c r="C132" s="77">
        <v>0</v>
      </c>
      <c r="D132" s="15">
        <v>12.8</v>
      </c>
      <c r="E132" s="32">
        <f t="shared" si="66"/>
        <v>2.4000000000000056E-2</v>
      </c>
      <c r="F132" s="18">
        <f>IF(ISNUMBER(D132), $B145 * E132, "")</f>
        <v>2400.0000000000055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12.6</v>
      </c>
      <c r="K132" s="32">
        <f t="shared" si="68"/>
        <v>7.9999999999999724E-3</v>
      </c>
      <c r="L132" s="18">
        <f>IF(ISNUMBER(J132), $B145 * K132, "")</f>
        <v>799.99999999999727</v>
      </c>
      <c r="M132" s="31">
        <v>12.6</v>
      </c>
      <c r="N132" s="32">
        <f t="shared" si="69"/>
        <v>7.9999999999999724E-3</v>
      </c>
      <c r="O132" s="18">
        <f>IF(ISNUMBER(M132), $B145 * N132, "")</f>
        <v>799.99999999999727</v>
      </c>
      <c r="Q132" s="264"/>
      <c r="R132" s="264"/>
      <c r="S132" s="264"/>
    </row>
    <row r="133" spans="1:19" ht="17.25" thickBot="1">
      <c r="A133" s="125" t="s">
        <v>72</v>
      </c>
      <c r="B133" s="126">
        <v>16.600000000000001</v>
      </c>
      <c r="C133" s="77">
        <v>0</v>
      </c>
      <c r="D133" s="15">
        <v>16.899999999999999</v>
      </c>
      <c r="E133" s="32">
        <f t="shared" si="66"/>
        <v>1.8072289156626332E-2</v>
      </c>
      <c r="F133" s="18">
        <f>IF(ISNUMBER(D133), $B145 * E133, "")</f>
        <v>1807.2289156626332</v>
      </c>
      <c r="G133" s="31">
        <v>16.5</v>
      </c>
      <c r="H133" s="32">
        <f t="shared" si="67"/>
        <v>-6.024096385542254E-3</v>
      </c>
      <c r="I133" s="101">
        <f>IF(ISNUMBER(G133), $B145 * H133, "")</f>
        <v>-602.40963855422535</v>
      </c>
      <c r="J133" s="15">
        <v>16.5</v>
      </c>
      <c r="K133" s="32">
        <f t="shared" si="68"/>
        <v>-6.024096385542254E-3</v>
      </c>
      <c r="L133" s="18">
        <f>IF(ISNUMBER(J133), $B145 * K133, "")</f>
        <v>-602.40963855422535</v>
      </c>
      <c r="M133" s="31">
        <v>16.600000000000001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235</v>
      </c>
      <c r="B134" s="131">
        <v>45.4</v>
      </c>
      <c r="C134" s="79">
        <v>-2.1978022000000001E-3</v>
      </c>
      <c r="D134" s="24">
        <v>46.4</v>
      </c>
      <c r="E134" s="25">
        <f t="shared" si="66"/>
        <v>2.2026431718061675E-2</v>
      </c>
      <c r="F134" s="104">
        <f>IF(ISNUMBER(D134), $B145 * E134, "")</f>
        <v>2202.6431718061676</v>
      </c>
      <c r="G134" s="102">
        <v>45.3</v>
      </c>
      <c r="H134" s="25">
        <f t="shared" si="67"/>
        <v>-2.2026431718061988E-3</v>
      </c>
      <c r="I134" s="103">
        <f>IF(ISNUMBER(G134), $B145 * H134, "")</f>
        <v>-220.26431718061988</v>
      </c>
      <c r="J134" s="24">
        <v>45.7</v>
      </c>
      <c r="K134" s="25">
        <f t="shared" si="68"/>
        <v>6.6079295154185961E-3</v>
      </c>
      <c r="L134" s="104">
        <f>IF(ISNUMBER(J134), $B145 * K134, "")</f>
        <v>660.79295154185957</v>
      </c>
      <c r="M134" s="102">
        <v>45.6</v>
      </c>
      <c r="N134" s="25">
        <f t="shared" si="69"/>
        <v>4.4052863436123977E-3</v>
      </c>
      <c r="O134" s="104">
        <f>IF(ISNUMBER(M134), $B145 * N134, "")</f>
        <v>440.52863436123977</v>
      </c>
      <c r="Q134" s="265"/>
      <c r="R134" s="266"/>
      <c r="S134" s="267"/>
    </row>
    <row r="135" spans="1:19">
      <c r="A135" s="123" t="s">
        <v>98</v>
      </c>
      <c r="B135" s="124">
        <v>2.5099999999999998</v>
      </c>
      <c r="C135" s="76">
        <v>-3.9682540000000001E-3</v>
      </c>
      <c r="D135" s="13">
        <v>2.56</v>
      </c>
      <c r="E135" s="14">
        <f>IF(ISNUMBER(D135), (D135 - $B135) / $B135, "")</f>
        <v>1.9920318725099709E-2</v>
      </c>
      <c r="F135" s="16">
        <f>IF(ISNUMBER(D135), $B145 * E135, "")</f>
        <v>1992.031872509971</v>
      </c>
      <c r="G135" s="29">
        <v>2.5</v>
      </c>
      <c r="H135" s="14">
        <f>IF(ISNUMBER(G135), (G135 - $B135) / $B135, "")</f>
        <v>-3.9840637450198361E-3</v>
      </c>
      <c r="I135" s="100">
        <f>IF(ISNUMBER(G135), $B145 * H135, "")</f>
        <v>-398.40637450198363</v>
      </c>
      <c r="J135" s="13">
        <v>2.5099999999999998</v>
      </c>
      <c r="K135" s="14">
        <f>IF(ISNUMBER(J135), (J135 - $B135) / $B135, "")</f>
        <v>0</v>
      </c>
      <c r="L135" s="16">
        <f>IF(ISNUMBER(J135), $B145 * K135, "")</f>
        <v>0</v>
      </c>
      <c r="M135" s="29">
        <v>2.5099999999999998</v>
      </c>
      <c r="N135" s="14">
        <f>IF(ISNUMBER(M135), (M135 - $B135) / $B135, "")</f>
        <v>0</v>
      </c>
      <c r="O135" s="16">
        <f>IF(ISNUMBER(M135), $B145 * N135, "")</f>
        <v>0</v>
      </c>
      <c r="Q135" s="268"/>
      <c r="R135" s="269"/>
      <c r="S135" s="270"/>
    </row>
    <row r="136" spans="1:19" ht="17.25" thickBot="1">
      <c r="A136" s="125" t="s">
        <v>218</v>
      </c>
      <c r="B136" s="126">
        <v>91.5</v>
      </c>
      <c r="C136" s="77">
        <v>-4.3525571000000004E-3</v>
      </c>
      <c r="D136" s="15">
        <v>93.1</v>
      </c>
      <c r="E136" s="32">
        <f t="shared" ref="E136:E139" si="70">IF(ISNUMBER(D136), (D136 - $B136) / $B136, "")</f>
        <v>1.7486338797814145E-2</v>
      </c>
      <c r="F136" s="18">
        <f>IF(ISNUMBER(D136), $B145 * E136, "")</f>
        <v>1748.6338797814144</v>
      </c>
      <c r="G136" s="31">
        <v>91.5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97.9</v>
      </c>
      <c r="K136" s="32">
        <f t="shared" ref="K136:K139" si="72">IF(ISNUMBER(J136), (J136 - $B136) / $B136, "")</f>
        <v>6.9945355191256886E-2</v>
      </c>
      <c r="L136" s="18">
        <f>IF(ISNUMBER(J136), $B145 * K136, "")</f>
        <v>6994.5355191256886</v>
      </c>
      <c r="M136" s="31">
        <v>94.1</v>
      </c>
      <c r="N136" s="32">
        <f t="shared" ref="N136:N139" si="73">IF(ISNUMBER(M136), (M136 - $B136) / $B136, "")</f>
        <v>2.8415300546448027E-2</v>
      </c>
      <c r="O136" s="18">
        <f>IF(ISNUMBER(M136), $B145 * N136, "")</f>
        <v>2841.5300546448025</v>
      </c>
      <c r="Q136" s="271"/>
      <c r="R136" s="272"/>
      <c r="S136" s="273"/>
    </row>
    <row r="137" spans="1:19" ht="17.25" thickBot="1">
      <c r="A137" s="125" t="s">
        <v>210</v>
      </c>
      <c r="B137" s="126">
        <v>8.18</v>
      </c>
      <c r="C137" s="77">
        <v>-4.8661800000000003E-3</v>
      </c>
      <c r="D137" s="15">
        <v>8.7200000000000006</v>
      </c>
      <c r="E137" s="32">
        <f t="shared" si="70"/>
        <v>6.6014669926650477E-2</v>
      </c>
      <c r="F137" s="18">
        <f>IF(ISNUMBER(D137), $B145 * E137, "")</f>
        <v>6601.4669926650477</v>
      </c>
      <c r="G137" s="31">
        <v>8.36</v>
      </c>
      <c r="H137" s="32">
        <f t="shared" si="71"/>
        <v>2.2004889975550088E-2</v>
      </c>
      <c r="I137" s="101">
        <f>IF(ISNUMBER(G137), $B145 * H137, "")</f>
        <v>2200.4889975550086</v>
      </c>
      <c r="J137" s="15">
        <v>8.49</v>
      </c>
      <c r="K137" s="32">
        <f t="shared" si="72"/>
        <v>3.7897310513447496E-2</v>
      </c>
      <c r="L137" s="18">
        <f>IF(ISNUMBER(J137), $B145 * K137, "")</f>
        <v>3789.7310513447496</v>
      </c>
      <c r="M137" s="31">
        <v>8.59</v>
      </c>
      <c r="N137" s="32">
        <f t="shared" si="73"/>
        <v>5.0122249388753072E-2</v>
      </c>
      <c r="O137" s="18">
        <f>IF(ISNUMBER(M137), $B145 * N137, "")</f>
        <v>5012.2249388753071</v>
      </c>
      <c r="Q137" s="264"/>
      <c r="R137" s="264"/>
      <c r="S137" s="264"/>
    </row>
    <row r="138" spans="1:19" ht="17.25" thickBot="1">
      <c r="A138" s="125" t="s">
        <v>241</v>
      </c>
      <c r="B138" s="126">
        <v>45.5</v>
      </c>
      <c r="C138" s="77">
        <v>-6.5502182999999997E-3</v>
      </c>
      <c r="D138" s="15">
        <v>46.6</v>
      </c>
      <c r="E138" s="32">
        <f t="shared" si="70"/>
        <v>2.4175824175824208E-2</v>
      </c>
      <c r="F138" s="18">
        <f>IF(ISNUMBER(D138), $B145 * E138, "")</f>
        <v>2417.5824175824209</v>
      </c>
      <c r="G138" s="31">
        <v>45.2</v>
      </c>
      <c r="H138" s="32">
        <f t="shared" si="71"/>
        <v>-6.593406593406531E-3</v>
      </c>
      <c r="I138" s="101">
        <f>IF(ISNUMBER(G138), $B145 * H138, "")</f>
        <v>-659.34065934065313</v>
      </c>
      <c r="J138" s="15">
        <v>45.5</v>
      </c>
      <c r="K138" s="32">
        <f t="shared" si="72"/>
        <v>0</v>
      </c>
      <c r="L138" s="18">
        <f>IF(ISNUMBER(J138), $B145 * K138, "")</f>
        <v>0</v>
      </c>
      <c r="M138" s="31">
        <v>45.8</v>
      </c>
      <c r="N138" s="32">
        <f t="shared" si="73"/>
        <v>6.593406593406531E-3</v>
      </c>
      <c r="O138" s="18">
        <f>IF(ISNUMBER(M138), $B145 * N138, "")</f>
        <v>659.34065934065313</v>
      </c>
      <c r="Q138" s="274"/>
      <c r="R138" s="274"/>
      <c r="S138" s="274"/>
    </row>
    <row r="139" spans="1:19" ht="17.25" thickBot="1">
      <c r="A139" s="127" t="s">
        <v>178</v>
      </c>
      <c r="B139" s="128">
        <v>11.9</v>
      </c>
      <c r="C139" s="78">
        <v>-8.3333333000000006E-3</v>
      </c>
      <c r="D139" s="20">
        <v>12.3</v>
      </c>
      <c r="E139" s="21">
        <f t="shared" si="70"/>
        <v>3.3613445378151287E-2</v>
      </c>
      <c r="F139" s="22">
        <f>IF(ISNUMBER(D139), $B145 * E139, "")</f>
        <v>3361.3445378151287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74"/>
      <c r="R139" s="274"/>
      <c r="S139" s="274"/>
    </row>
    <row r="140" spans="1:19" ht="17.25" thickBot="1">
      <c r="A140" s="125" t="s">
        <v>190</v>
      </c>
      <c r="B140" s="129">
        <v>11.9</v>
      </c>
      <c r="C140" s="80">
        <v>-8.3333333000000006E-3</v>
      </c>
      <c r="D140" s="106">
        <v>12.1</v>
      </c>
      <c r="E140" s="107">
        <f>IF(ISNUMBER(D140), (D140 - $B140) / $B140, "")</f>
        <v>1.6806722689075571E-2</v>
      </c>
      <c r="F140" s="108">
        <f>IF(ISNUMBER(D140), $B145 * E140, "")</f>
        <v>1680.6722689075571</v>
      </c>
      <c r="G140" s="109">
        <v>12.1</v>
      </c>
      <c r="H140" s="107">
        <f>IF(ISNUMBER(G140), (G140 - $B140) / $B140, "")</f>
        <v>1.6806722689075571E-2</v>
      </c>
      <c r="I140" s="110">
        <f>IF(ISNUMBER(G140), $B145 * H140, "")</f>
        <v>1680.6722689075571</v>
      </c>
      <c r="J140" s="106">
        <v>12.2</v>
      </c>
      <c r="K140" s="107">
        <f>IF(ISNUMBER(J140), (J140 - $B140) / $B140, "")</f>
        <v>2.5210084033613356E-2</v>
      </c>
      <c r="L140" s="108">
        <f>IF(ISNUMBER(J140), $B145 * K140, "")</f>
        <v>2521.0084033613357</v>
      </c>
      <c r="M140" s="109">
        <v>12.4</v>
      </c>
      <c r="N140" s="107">
        <f>IF(ISNUMBER(M140), (M140 - $B140) / $B140, "")</f>
        <v>4.2016806722689072E-2</v>
      </c>
      <c r="O140" s="108">
        <f>IF(ISNUMBER(M140), $B145 * N140, "")</f>
        <v>4201.6806722689071</v>
      </c>
      <c r="Q140" s="264"/>
      <c r="R140" s="264"/>
      <c r="S140" s="264"/>
    </row>
    <row r="141" spans="1:19" ht="17.25" thickBot="1">
      <c r="A141" s="125" t="s">
        <v>202</v>
      </c>
      <c r="B141" s="126">
        <v>47.1</v>
      </c>
      <c r="C141" s="77">
        <v>-1.05042017E-2</v>
      </c>
      <c r="D141" s="15">
        <v>49.1</v>
      </c>
      <c r="E141" s="32">
        <f t="shared" ref="E141:E144" si="74">IF(ISNUMBER(D141), (D141 - $B141) / $B141, "")</f>
        <v>4.2462845010615709E-2</v>
      </c>
      <c r="F141" s="18">
        <f>IF(ISNUMBER(D141), $B145 * E141, "")</f>
        <v>4246.2845010615711</v>
      </c>
      <c r="G141" s="31">
        <v>47.7</v>
      </c>
      <c r="H141" s="32">
        <f t="shared" ref="H141:H144" si="75">IF(ISNUMBER(G141), (G141 - $B141) / $B141, "")</f>
        <v>1.2738853503184744E-2</v>
      </c>
      <c r="I141" s="101">
        <f>IF(ISNUMBER(G141), $B145 * H141, "")</f>
        <v>1273.8853503184744</v>
      </c>
      <c r="J141" s="15">
        <v>48.8</v>
      </c>
      <c r="K141" s="32">
        <f t="shared" ref="K141:K144" si="76">IF(ISNUMBER(J141), (J141 - $B141) / $B141, "")</f>
        <v>3.6093418259023263E-2</v>
      </c>
      <c r="L141" s="18">
        <f>IF(ISNUMBER(J141), $B145 * K141, "")</f>
        <v>3609.3418259023265</v>
      </c>
      <c r="M141" s="31">
        <v>48.1</v>
      </c>
      <c r="N141" s="32">
        <f t="shared" ref="N141:N144" si="77">IF(ISNUMBER(M141), (M141 - $B141) / $B141, "")</f>
        <v>2.1231422505307854E-2</v>
      </c>
      <c r="O141" s="18">
        <f>IF(ISNUMBER(M141), $B145 * N141, "")</f>
        <v>2123.1422505307855</v>
      </c>
      <c r="Q141" s="264"/>
      <c r="R141" s="264"/>
      <c r="S141" s="264"/>
    </row>
    <row r="142" spans="1:19" ht="17.25" thickBot="1">
      <c r="A142" s="125" t="s">
        <v>208</v>
      </c>
      <c r="B142" s="126">
        <v>8.0500000000000007</v>
      </c>
      <c r="C142" s="77">
        <v>-1.1056511099999999E-2</v>
      </c>
      <c r="D142" s="15">
        <v>9.27</v>
      </c>
      <c r="E142" s="32">
        <f t="shared" si="74"/>
        <v>0.15155279503105576</v>
      </c>
      <c r="F142" s="18">
        <f>IF(ISNUMBER(D142), $B145 * E142, "")</f>
        <v>15155.279503105576</v>
      </c>
      <c r="G142" s="31">
        <v>9.0399999999999991</v>
      </c>
      <c r="H142" s="32">
        <f t="shared" si="75"/>
        <v>0.12298136645962712</v>
      </c>
      <c r="I142" s="101">
        <f>IF(ISNUMBER(G142), $B145 * H142, "")</f>
        <v>12298.136645962712</v>
      </c>
      <c r="J142" s="15">
        <v>9.1300000000000008</v>
      </c>
      <c r="K142" s="32">
        <f t="shared" si="76"/>
        <v>0.1341614906832298</v>
      </c>
      <c r="L142" s="18">
        <f>IF(ISNUMBER(J142), $B145 * K142, "")</f>
        <v>13416.14906832298</v>
      </c>
      <c r="M142" s="31">
        <v>9.07</v>
      </c>
      <c r="N142" s="32">
        <f t="shared" si="77"/>
        <v>0.12670807453416141</v>
      </c>
      <c r="O142" s="18">
        <f>IF(ISNUMBER(M142), $B145 * N142, "")</f>
        <v>12670.807453416141</v>
      </c>
      <c r="Q142" s="264"/>
      <c r="R142" s="264"/>
      <c r="S142" s="264"/>
    </row>
    <row r="143" spans="1:19">
      <c r="A143" s="125" t="s">
        <v>188</v>
      </c>
      <c r="B143" s="126">
        <v>9.27</v>
      </c>
      <c r="C143" s="77">
        <v>-1.9047618999999998E-2</v>
      </c>
      <c r="D143" s="15">
        <v>9.3699999999999992</v>
      </c>
      <c r="E143" s="32">
        <f t="shared" si="74"/>
        <v>1.0787486515641818E-2</v>
      </c>
      <c r="F143" s="18">
        <f>IF(ISNUMBER(D143), $B145 * E143, "")</f>
        <v>1078.7486515641817</v>
      </c>
      <c r="G143" s="31">
        <v>9.14</v>
      </c>
      <c r="H143" s="32">
        <f t="shared" si="75"/>
        <v>-1.4023732470334305E-2</v>
      </c>
      <c r="I143" s="101">
        <f>IF(ISNUMBER(G143), $B145 * H143, "")</f>
        <v>-1402.3732470334305</v>
      </c>
      <c r="J143" s="15">
        <v>9.18</v>
      </c>
      <c r="K143" s="32">
        <f t="shared" si="76"/>
        <v>-9.7087378640776552E-3</v>
      </c>
      <c r="L143" s="18">
        <f>IF(ISNUMBER(J143), $B145 * K143, "")</f>
        <v>-970.87378640776546</v>
      </c>
      <c r="M143" s="31">
        <v>9.2200000000000006</v>
      </c>
      <c r="N143" s="32">
        <f t="shared" si="77"/>
        <v>-5.3937432578208128E-3</v>
      </c>
      <c r="O143" s="18">
        <f>IF(ISNUMBER(M143), $B145 * N143, "")</f>
        <v>-539.37432578208131</v>
      </c>
      <c r="Q143" s="253"/>
      <c r="R143" s="254"/>
      <c r="S143" s="255"/>
    </row>
    <row r="144" spans="1:19" ht="17.25" thickBot="1">
      <c r="A144" s="130" t="s">
        <v>150</v>
      </c>
      <c r="B144" s="131">
        <v>8.0299999999999994</v>
      </c>
      <c r="C144" s="79">
        <v>-2.0731707299999999E-2</v>
      </c>
      <c r="D144" s="24">
        <v>8.3699999999999992</v>
      </c>
      <c r="E144" s="25">
        <f t="shared" si="74"/>
        <v>4.2341220423412193E-2</v>
      </c>
      <c r="F144" s="104">
        <f>IF(ISNUMBER(D144), $B145 * E144, "")</f>
        <v>4234.1220423412196</v>
      </c>
      <c r="G144" s="102">
        <v>8.15</v>
      </c>
      <c r="H144" s="25">
        <f t="shared" si="75"/>
        <v>1.4943960149439727E-2</v>
      </c>
      <c r="I144" s="103">
        <f>IF(ISNUMBER(G144), $B145 * H144, "")</f>
        <v>1494.3960149439727</v>
      </c>
      <c r="J144" s="24">
        <v>8.16</v>
      </c>
      <c r="K144" s="25">
        <f t="shared" si="76"/>
        <v>1.6189290161893001E-2</v>
      </c>
      <c r="L144" s="104">
        <f>IF(ISNUMBER(J144), $B145 * K144, "")</f>
        <v>1618.9290161893</v>
      </c>
      <c r="M144" s="102">
        <v>8.23</v>
      </c>
      <c r="N144" s="25">
        <f t="shared" si="77"/>
        <v>2.4906600249066137E-2</v>
      </c>
      <c r="O144" s="104">
        <f>IF(ISNUMBER(M144), $B145 * N144, "")</f>
        <v>2490.6600249066137</v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3.1147862038801329E-2</v>
      </c>
      <c r="F145" s="28">
        <f>SUM(F125:F144)</f>
        <v>62295.724077602659</v>
      </c>
      <c r="G145" s="26" t="s">
        <v>272</v>
      </c>
      <c r="H145" s="27">
        <f>IF(COUNT(H125:H144), SUM(H125:H144) / COUNT(H125:H144), 0)</f>
        <v>6.667683550484897E-3</v>
      </c>
      <c r="I145" s="28">
        <f>SUM(I125:I144)</f>
        <v>13335.367100969797</v>
      </c>
      <c r="J145" s="26" t="s">
        <v>272</v>
      </c>
      <c r="K145" s="27">
        <f>IF(COUNT(K125:K144), SUM(K125:K144) / COUNT(K125:K144), 0)</f>
        <v>1.616399003408165E-2</v>
      </c>
      <c r="L145" s="28">
        <f>SUM(L125:L144)</f>
        <v>32327.980068163302</v>
      </c>
      <c r="M145" s="26" t="s">
        <v>272</v>
      </c>
      <c r="N145" s="27">
        <f>IF(COUNT(N125:N144), SUM(N125:N144) / COUNT(N125:N144), 0)</f>
        <v>1.7171590429106973E-2</v>
      </c>
      <c r="O145" s="28">
        <f>SUM(O125:O144)</f>
        <v>34343.180858213942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45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2021-07-23(금) 오전 00:00</v>
      </c>
      <c r="C150" s="316"/>
      <c r="D150" s="288" t="str">
        <f>TEXT($G$1, "[$-ko-KR]yyyy-mm-dd(ddd) ") &amp; "오후 14:00"</f>
        <v>2021-07-23(금) 오후 14:00</v>
      </c>
      <c r="E150" s="289"/>
      <c r="F150" s="290"/>
      <c r="G150" s="288" t="str">
        <f>TEXT($G$1, "[$-ko-KR]yyyy-mm-dd(ddd) ") &amp; "오후 19:00"</f>
        <v>2021-07-23(금) 오후 19:00</v>
      </c>
      <c r="H150" s="289"/>
      <c r="I150" s="290"/>
      <c r="J150" s="288" t="str">
        <f>TEXT($G$1, "[$-ko-KR]yyyy-mm-dd(ddd) ") &amp; "오후 21:00"</f>
        <v>2021-07-23(금) 오후 21:00</v>
      </c>
      <c r="K150" s="289"/>
      <c r="L150" s="290"/>
      <c r="M150" s="288" t="str">
        <f>TEXT($G$1+1, "[$-ko-KR]yyyy-mm-dd(ddd) ") &amp; "오전 00:00"</f>
        <v>2021-07-24(토)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6" t="s">
        <v>58</v>
      </c>
      <c r="H151" s="247" t="s">
        <v>269</v>
      </c>
      <c r="I151" s="24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200</v>
      </c>
      <c r="B152" s="124">
        <v>102</v>
      </c>
      <c r="C152" s="76">
        <v>9.9009900999999997E-3</v>
      </c>
      <c r="D152" s="13">
        <v>104</v>
      </c>
      <c r="E152" s="14">
        <f>IF(ISNUMBER(D152), (D152 - $B152) / $B152, "")</f>
        <v>1.9607843137254902E-2</v>
      </c>
      <c r="F152" s="16">
        <f>IF(ISNUMBER(D152), $B172 * E152, "")</f>
        <v>1960.7843137254902</v>
      </c>
      <c r="G152" s="29">
        <v>101</v>
      </c>
      <c r="H152" s="14">
        <f>IF(ISNUMBER(G152), (G152 - $B152) / $B152, "")</f>
        <v>-9.8039215686274508E-3</v>
      </c>
      <c r="I152" s="100">
        <f>IF(ISNUMBER(G152), $B172 * H152, "")</f>
        <v>-980.39215686274508</v>
      </c>
      <c r="J152" s="13">
        <v>101</v>
      </c>
      <c r="K152" s="14">
        <f>IF(ISNUMBER(J152), (J152 - $B152) / $B152, "")</f>
        <v>-9.8039215686274508E-3</v>
      </c>
      <c r="L152" s="16">
        <f>IF(ISNUMBER(J152), $B172 * K152, "")</f>
        <v>-980.39215686274508</v>
      </c>
      <c r="M152" s="29">
        <v>101</v>
      </c>
      <c r="N152" s="14">
        <f>IF(ISNUMBER(M152), (M152 - $B152) / $B152, "")</f>
        <v>-9.8039215686274508E-3</v>
      </c>
      <c r="O152" s="16">
        <f>IF(ISNUMBER(M152), $B172 * N152, "")</f>
        <v>-980.39215686274508</v>
      </c>
      <c r="Q152" s="274"/>
      <c r="R152" s="274"/>
      <c r="S152" s="274"/>
    </row>
    <row r="153" spans="1:19" ht="17.25" thickBot="1">
      <c r="A153" s="125" t="s">
        <v>138</v>
      </c>
      <c r="B153" s="126">
        <v>323</v>
      </c>
      <c r="C153" s="77">
        <v>9.3749999999999997E-3</v>
      </c>
      <c r="D153" s="15">
        <v>338</v>
      </c>
      <c r="E153" s="32">
        <f t="shared" ref="E153:E156" si="78">IF(ISNUMBER(D153), (D153 - $B153) / $B153, "")</f>
        <v>4.6439628482972138E-2</v>
      </c>
      <c r="F153" s="18">
        <f>IF(ISNUMBER(D153), $B172 * E153, "")</f>
        <v>4643.9628482972139</v>
      </c>
      <c r="G153" s="31">
        <v>321</v>
      </c>
      <c r="H153" s="32">
        <f t="shared" ref="H153:H156" si="79">IF(ISNUMBER(G153), (G153 - $B153) / $B153, "")</f>
        <v>-6.1919504643962852E-3</v>
      </c>
      <c r="I153" s="101">
        <f>IF(ISNUMBER(G153), $B172 * H153, "")</f>
        <v>-619.19504643962853</v>
      </c>
      <c r="J153" s="15">
        <v>323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324</v>
      </c>
      <c r="N153" s="32">
        <f t="shared" ref="N153:N156" si="81">IF(ISNUMBER(M153), (M153 - $B153) / $B153, "")</f>
        <v>3.0959752321981426E-3</v>
      </c>
      <c r="O153" s="18">
        <f>IF(ISNUMBER(M153), $B172 * N153, "")</f>
        <v>309.59752321981426</v>
      </c>
      <c r="Q153" s="274"/>
      <c r="R153" s="274"/>
      <c r="S153" s="274"/>
    </row>
    <row r="154" spans="1:19" ht="17.25" thickBot="1">
      <c r="A154" s="125" t="s">
        <v>61</v>
      </c>
      <c r="B154" s="126">
        <v>690</v>
      </c>
      <c r="C154" s="77">
        <v>7.2992700999999997E-3</v>
      </c>
      <c r="D154" s="15">
        <v>729</v>
      </c>
      <c r="E154" s="32">
        <f t="shared" si="78"/>
        <v>5.6521739130434782E-2</v>
      </c>
      <c r="F154" s="18">
        <f>IF(ISNUMBER(D154), $B172 * E154, "")</f>
        <v>5652.173913043478</v>
      </c>
      <c r="G154" s="31">
        <v>701</v>
      </c>
      <c r="H154" s="32">
        <f t="shared" si="79"/>
        <v>1.5942028985507246E-2</v>
      </c>
      <c r="I154" s="101">
        <f>IF(ISNUMBER(G154), $B172 * H154, "")</f>
        <v>1594.2028985507245</v>
      </c>
      <c r="J154" s="15">
        <v>710</v>
      </c>
      <c r="K154" s="32">
        <f t="shared" si="80"/>
        <v>2.8985507246376812E-2</v>
      </c>
      <c r="L154" s="18">
        <f>IF(ISNUMBER(J154), $B172 * K154, "")</f>
        <v>2898.550724637681</v>
      </c>
      <c r="M154" s="31">
        <v>743</v>
      </c>
      <c r="N154" s="32">
        <f t="shared" si="81"/>
        <v>7.6811594202898556E-2</v>
      </c>
      <c r="O154" s="18">
        <f>IF(ISNUMBER(M154), $B172 * N154, "")</f>
        <v>7681.1594202898559</v>
      </c>
      <c r="Q154" s="264"/>
      <c r="R154" s="264"/>
      <c r="S154" s="264"/>
    </row>
    <row r="155" spans="1:19" ht="17.25" thickBot="1">
      <c r="A155" s="125" t="s">
        <v>174</v>
      </c>
      <c r="B155" s="126">
        <v>196</v>
      </c>
      <c r="C155" s="77">
        <v>5.1282050999999999E-3</v>
      </c>
      <c r="D155" s="15">
        <v>207</v>
      </c>
      <c r="E155" s="32">
        <f t="shared" si="78"/>
        <v>5.6122448979591837E-2</v>
      </c>
      <c r="F155" s="18">
        <f>IF(ISNUMBER(D155), $B172 * E155, "")</f>
        <v>5612.2448979591836</v>
      </c>
      <c r="G155" s="31">
        <v>198</v>
      </c>
      <c r="H155" s="32">
        <f t="shared" si="79"/>
        <v>1.020408163265306E-2</v>
      </c>
      <c r="I155" s="101">
        <f>IF(ISNUMBER(G155), $B172 * H155, "")</f>
        <v>1020.408163265306</v>
      </c>
      <c r="J155" s="15">
        <v>199</v>
      </c>
      <c r="K155" s="32">
        <f t="shared" si="80"/>
        <v>1.5306122448979591E-2</v>
      </c>
      <c r="L155" s="18">
        <f>IF(ISNUMBER(J155), $B172 * K155, "")</f>
        <v>1530.612244897959</v>
      </c>
      <c r="M155" s="31">
        <v>200</v>
      </c>
      <c r="N155" s="32">
        <f t="shared" si="81"/>
        <v>2.0408163265306121E-2</v>
      </c>
      <c r="O155" s="18">
        <f>IF(ISNUMBER(M155), $B172 * N155, "")</f>
        <v>2040.8163265306121</v>
      </c>
      <c r="Q155" s="264"/>
      <c r="R155" s="264"/>
      <c r="S155" s="264"/>
    </row>
    <row r="156" spans="1:19" ht="17.25" thickBot="1">
      <c r="A156" s="127" t="s">
        <v>267</v>
      </c>
      <c r="B156" s="128">
        <v>226</v>
      </c>
      <c r="C156" s="78">
        <v>4.4444443999999998E-3</v>
      </c>
      <c r="D156" s="20">
        <v>229</v>
      </c>
      <c r="E156" s="21">
        <f t="shared" si="78"/>
        <v>1.3274336283185841E-2</v>
      </c>
      <c r="F156" s="22">
        <f>IF(ISNUMBER(D156), $B172 * E156, "")</f>
        <v>1327.4336283185839</v>
      </c>
      <c r="G156" s="30">
        <v>224</v>
      </c>
      <c r="H156" s="21">
        <f t="shared" si="79"/>
        <v>-8.8495575221238937E-3</v>
      </c>
      <c r="I156" s="105">
        <f>IF(ISNUMBER(G156), $B172 * H156, "")</f>
        <v>-884.95575221238937</v>
      </c>
      <c r="J156" s="20">
        <v>225</v>
      </c>
      <c r="K156" s="21">
        <f t="shared" si="80"/>
        <v>-4.4247787610619468E-3</v>
      </c>
      <c r="L156" s="22">
        <f>IF(ISNUMBER(J156), $B172 * K156, "")</f>
        <v>-442.47787610619469</v>
      </c>
      <c r="M156" s="30">
        <v>224</v>
      </c>
      <c r="N156" s="21">
        <f t="shared" si="81"/>
        <v>-8.8495575221238937E-3</v>
      </c>
      <c r="O156" s="22">
        <f>IF(ISNUMBER(M156), $B172 * N156, "")</f>
        <v>-884.95575221238937</v>
      </c>
      <c r="Q156" s="264"/>
      <c r="R156" s="264"/>
      <c r="S156" s="264"/>
    </row>
    <row r="157" spans="1:19" ht="17.25" thickBot="1">
      <c r="A157" s="125" t="s">
        <v>253</v>
      </c>
      <c r="B157" s="129">
        <v>663</v>
      </c>
      <c r="C157" s="80">
        <v>1.510574E-3</v>
      </c>
      <c r="D157" s="106">
        <v>689</v>
      </c>
      <c r="E157" s="107">
        <f>IF(ISNUMBER(D157), (D157 - $B157) / $B157, "")</f>
        <v>3.9215686274509803E-2</v>
      </c>
      <c r="F157" s="108">
        <f>IF(ISNUMBER(D157), $B172 * E157, "")</f>
        <v>3921.5686274509803</v>
      </c>
      <c r="G157" s="109">
        <v>670</v>
      </c>
      <c r="H157" s="107">
        <f>IF(ISNUMBER(G157), (G157 - $B157) / $B157, "")</f>
        <v>1.0558069381598794E-2</v>
      </c>
      <c r="I157" s="110">
        <f>IF(ISNUMBER(G157), $B172 * H157, "")</f>
        <v>1055.8069381598793</v>
      </c>
      <c r="J157" s="106">
        <v>681</v>
      </c>
      <c r="K157" s="107">
        <f>IF(ISNUMBER(J157), (J157 - $B157) / $B157, "")</f>
        <v>2.7149321266968326E-2</v>
      </c>
      <c r="L157" s="108">
        <f>IF(ISNUMBER(J157), $B172 * K157, "")</f>
        <v>2714.9321266968327</v>
      </c>
      <c r="M157" s="109">
        <v>685</v>
      </c>
      <c r="N157" s="107">
        <f>IF(ISNUMBER(M157), (M157 - $B157) / $B157, "")</f>
        <v>3.3182503770739065E-2</v>
      </c>
      <c r="O157" s="108">
        <f>IF(ISNUMBER(M157), $B172 * N157, "")</f>
        <v>3318.2503770739063</v>
      </c>
      <c r="Q157" s="264"/>
      <c r="R157" s="264"/>
      <c r="S157" s="264"/>
    </row>
    <row r="158" spans="1:19" ht="17.25" thickBot="1">
      <c r="A158" s="125" t="s">
        <v>237</v>
      </c>
      <c r="B158" s="126">
        <v>420</v>
      </c>
      <c r="C158" s="77">
        <v>0</v>
      </c>
      <c r="D158" s="15">
        <v>433</v>
      </c>
      <c r="E158" s="32">
        <f t="shared" ref="E158:E161" si="82">IF(ISNUMBER(D158), (D158 - $B158) / $B158, "")</f>
        <v>3.0952380952380953E-2</v>
      </c>
      <c r="F158" s="18">
        <f>IF(ISNUMBER(D158), $B172 * E158, "")</f>
        <v>3095.2380952380954</v>
      </c>
      <c r="G158" s="31">
        <v>422</v>
      </c>
      <c r="H158" s="32">
        <f t="shared" ref="H158:H161" si="83">IF(ISNUMBER(G158), (G158 - $B158) / $B158, "")</f>
        <v>4.7619047619047623E-3</v>
      </c>
      <c r="I158" s="101">
        <f>IF(ISNUMBER(G158), $B172 * H158, "")</f>
        <v>476.19047619047626</v>
      </c>
      <c r="J158" s="15">
        <v>423</v>
      </c>
      <c r="K158" s="32">
        <f t="shared" ref="K158:K161" si="84">IF(ISNUMBER(J158), (J158 - $B158) / $B158, "")</f>
        <v>7.1428571428571426E-3</v>
      </c>
      <c r="L158" s="18">
        <f>IF(ISNUMBER(J158), $B172 * K158, "")</f>
        <v>714.28571428571422</v>
      </c>
      <c r="M158" s="31">
        <v>428</v>
      </c>
      <c r="N158" s="32">
        <f t="shared" ref="N158:N161" si="85">IF(ISNUMBER(M158), (M158 - $B158) / $B158, "")</f>
        <v>1.9047619047619049E-2</v>
      </c>
      <c r="O158" s="18">
        <f>IF(ISNUMBER(M158), $B172 * N158, "")</f>
        <v>1904.761904761905</v>
      </c>
      <c r="Q158" s="264"/>
      <c r="R158" s="264"/>
      <c r="S158" s="264"/>
    </row>
    <row r="159" spans="1:19" ht="17.25" thickBot="1">
      <c r="A159" s="125" t="s">
        <v>164</v>
      </c>
      <c r="B159" s="126">
        <v>213</v>
      </c>
      <c r="C159" s="77">
        <v>0</v>
      </c>
      <c r="D159" s="15">
        <v>213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-9.3896713615023476E-3</v>
      </c>
      <c r="I159" s="101">
        <f>IF(ISNUMBER(G159), $B172 * H159, "")</f>
        <v>-938.96713615023475</v>
      </c>
      <c r="J159" s="15">
        <v>211</v>
      </c>
      <c r="K159" s="32">
        <f t="shared" si="84"/>
        <v>-9.3896713615023476E-3</v>
      </c>
      <c r="L159" s="18">
        <f>IF(ISNUMBER(J159), $B172 * K159, "")</f>
        <v>-938.96713615023475</v>
      </c>
      <c r="M159" s="31">
        <v>213</v>
      </c>
      <c r="N159" s="32">
        <f t="shared" si="85"/>
        <v>0</v>
      </c>
      <c r="O159" s="18">
        <f>IF(ISNUMBER(M159), $B172 * N159, "")</f>
        <v>0</v>
      </c>
      <c r="Q159" s="264"/>
      <c r="R159" s="264"/>
      <c r="S159" s="264"/>
    </row>
    <row r="160" spans="1:19" ht="17.25" thickBot="1">
      <c r="A160" s="125" t="s">
        <v>176</v>
      </c>
      <c r="B160" s="126">
        <v>969</v>
      </c>
      <c r="C160" s="77">
        <v>-2.0597322E-3</v>
      </c>
      <c r="D160" s="15">
        <v>977</v>
      </c>
      <c r="E160" s="32">
        <f t="shared" si="82"/>
        <v>8.2559339525283791E-3</v>
      </c>
      <c r="F160" s="18">
        <f>IF(ISNUMBER(D160), $B172 * E160, "")</f>
        <v>825.59339525283792</v>
      </c>
      <c r="G160" s="31">
        <v>1000</v>
      </c>
      <c r="H160" s="32">
        <f t="shared" si="83"/>
        <v>3.1991744066047469E-2</v>
      </c>
      <c r="I160" s="101">
        <f>IF(ISNUMBER(G160), $B172 * H160, "")</f>
        <v>3199.1744066047468</v>
      </c>
      <c r="J160" s="15">
        <v>983</v>
      </c>
      <c r="K160" s="32">
        <f t="shared" si="84"/>
        <v>1.4447884416924664E-2</v>
      </c>
      <c r="L160" s="18">
        <f>IF(ISNUMBER(J160), $B172 * K160, "")</f>
        <v>1444.7884416924664</v>
      </c>
      <c r="M160" s="31">
        <v>972</v>
      </c>
      <c r="N160" s="32">
        <f t="shared" si="85"/>
        <v>3.0959752321981426E-3</v>
      </c>
      <c r="O160" s="18">
        <f>IF(ISNUMBER(M160), $B172 * N160, "")</f>
        <v>309.59752321981426</v>
      </c>
      <c r="Q160" s="33"/>
      <c r="R160" s="33"/>
    </row>
    <row r="161" spans="1:19" ht="17.25" thickBot="1">
      <c r="A161" s="130" t="s">
        <v>214</v>
      </c>
      <c r="B161" s="131">
        <v>207</v>
      </c>
      <c r="C161" s="79">
        <v>-4.8076923000000002E-3</v>
      </c>
      <c r="D161" s="24">
        <v>216</v>
      </c>
      <c r="E161" s="25">
        <f t="shared" si="82"/>
        <v>4.3478260869565216E-2</v>
      </c>
      <c r="F161" s="104">
        <f>IF(ISNUMBER(D161), $B172 * E161, "")</f>
        <v>4347.826086956522</v>
      </c>
      <c r="G161" s="102">
        <v>215</v>
      </c>
      <c r="H161" s="25">
        <f t="shared" si="83"/>
        <v>3.864734299516908E-2</v>
      </c>
      <c r="I161" s="103">
        <f>IF(ISNUMBER(G161), $B172 * H161, "")</f>
        <v>3864.7342995169079</v>
      </c>
      <c r="J161" s="24">
        <v>219</v>
      </c>
      <c r="K161" s="25">
        <f t="shared" si="84"/>
        <v>5.7971014492753624E-2</v>
      </c>
      <c r="L161" s="104">
        <f>IF(ISNUMBER(J161), $B172 * K161, "")</f>
        <v>5797.101449275362</v>
      </c>
      <c r="M161" s="102">
        <v>222</v>
      </c>
      <c r="N161" s="25">
        <f t="shared" si="85"/>
        <v>7.2463768115942032E-2</v>
      </c>
      <c r="O161" s="104">
        <f>IF(ISNUMBER(M161), $B172 * N161, "")</f>
        <v>7246.376811594203</v>
      </c>
      <c r="Q161" s="265"/>
      <c r="R161" s="266"/>
      <c r="S161" s="267"/>
    </row>
    <row r="162" spans="1:19">
      <c r="A162" s="123" t="s">
        <v>184</v>
      </c>
      <c r="B162" s="124">
        <v>770</v>
      </c>
      <c r="C162" s="76">
        <v>-7.7319588E-3</v>
      </c>
      <c r="D162" s="13">
        <v>777</v>
      </c>
      <c r="E162" s="14">
        <f>IF(ISNUMBER(D162), (D162 - $B162) / $B162, "")</f>
        <v>9.0909090909090905E-3</v>
      </c>
      <c r="F162" s="16">
        <f>IF(ISNUMBER(D162), $B172 * E162, "")</f>
        <v>909.09090909090901</v>
      </c>
      <c r="G162" s="29">
        <v>764</v>
      </c>
      <c r="H162" s="14">
        <f>IF(ISNUMBER(G162), (G162 - $B162) / $B162, "")</f>
        <v>-7.7922077922077922E-3</v>
      </c>
      <c r="I162" s="100">
        <f>IF(ISNUMBER(G162), $B172 * H162, "")</f>
        <v>-779.22077922077926</v>
      </c>
      <c r="J162" s="13">
        <v>767</v>
      </c>
      <c r="K162" s="14">
        <f>IF(ISNUMBER(J162), (J162 - $B162) / $B162, "")</f>
        <v>-3.8961038961038961E-3</v>
      </c>
      <c r="L162" s="16">
        <f>IF(ISNUMBER(J162), $B172 * K162, "")</f>
        <v>-389.61038961038963</v>
      </c>
      <c r="M162" s="29">
        <v>774</v>
      </c>
      <c r="N162" s="14">
        <f>IF(ISNUMBER(M162), (M162 - $B162) / $B162, "")</f>
        <v>5.1948051948051948E-3</v>
      </c>
      <c r="O162" s="16">
        <f>IF(ISNUMBER(M162), $B172 * N162, "")</f>
        <v>519.48051948051943</v>
      </c>
      <c r="Q162" s="268"/>
      <c r="R162" s="269"/>
      <c r="S162" s="270"/>
    </row>
    <row r="163" spans="1:19" ht="17.25" thickBot="1">
      <c r="A163" s="125" t="s">
        <v>194</v>
      </c>
      <c r="B163" s="126">
        <v>116</v>
      </c>
      <c r="C163" s="77">
        <v>-8.5470084999999998E-3</v>
      </c>
      <c r="D163" s="15">
        <v>118</v>
      </c>
      <c r="E163" s="32">
        <f t="shared" ref="E163:E166" si="86">IF(ISNUMBER(D163), (D163 - $B163) / $B163, "")</f>
        <v>1.7241379310344827E-2</v>
      </c>
      <c r="F163" s="18">
        <f>IF(ISNUMBER(D163), $B172 * E163, "")</f>
        <v>1724.1379310344828</v>
      </c>
      <c r="G163" s="31">
        <v>115</v>
      </c>
      <c r="H163" s="32">
        <f t="shared" ref="H163:H166" si="87">IF(ISNUMBER(G163), (G163 - $B163) / $B163, "")</f>
        <v>-8.6206896551724137E-3</v>
      </c>
      <c r="I163" s="101">
        <f>IF(ISNUMBER(G163), $B172 * H163, "")</f>
        <v>-862.06896551724139</v>
      </c>
      <c r="J163" s="15">
        <v>117</v>
      </c>
      <c r="K163" s="32">
        <f t="shared" ref="K163:K166" si="88">IF(ISNUMBER(J163), (J163 - $B163) / $B163, "")</f>
        <v>8.6206896551724137E-3</v>
      </c>
      <c r="L163" s="18">
        <f>IF(ISNUMBER(J163), $B172 * K163, "")</f>
        <v>862.06896551724139</v>
      </c>
      <c r="M163" s="31">
        <v>116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1"/>
      <c r="R163" s="272"/>
      <c r="S163" s="273"/>
    </row>
    <row r="164" spans="1:19" ht="17.25" thickBot="1">
      <c r="A164" s="125" t="s">
        <v>166</v>
      </c>
      <c r="B164" s="126">
        <v>111</v>
      </c>
      <c r="C164" s="77">
        <v>-8.9285713999999999E-3</v>
      </c>
      <c r="D164" s="15">
        <v>116</v>
      </c>
      <c r="E164" s="32">
        <f t="shared" si="86"/>
        <v>4.5045045045045043E-2</v>
      </c>
      <c r="F164" s="18">
        <f>IF(ISNUMBER(D164), $B172 * E164, "")</f>
        <v>4504.5045045045044</v>
      </c>
      <c r="G164" s="31">
        <v>113</v>
      </c>
      <c r="H164" s="32">
        <f t="shared" si="87"/>
        <v>1.8018018018018018E-2</v>
      </c>
      <c r="I164" s="101">
        <f>IF(ISNUMBER(G164), $B172 * H164, "")</f>
        <v>1801.8018018018017</v>
      </c>
      <c r="J164" s="15">
        <v>114</v>
      </c>
      <c r="K164" s="32">
        <f t="shared" si="88"/>
        <v>2.7027027027027029E-2</v>
      </c>
      <c r="L164" s="18">
        <f>IF(ISNUMBER(J164), $B172 * K164, "")</f>
        <v>2702.7027027027029</v>
      </c>
      <c r="M164" s="31">
        <v>117</v>
      </c>
      <c r="N164" s="32">
        <f t="shared" si="89"/>
        <v>5.4054054054054057E-2</v>
      </c>
      <c r="O164" s="18">
        <f>IF(ISNUMBER(M164), $B172 * N164, "")</f>
        <v>5405.4054054054059</v>
      </c>
      <c r="Q164" s="264"/>
      <c r="R164" s="264"/>
      <c r="S164" s="264"/>
    </row>
    <row r="165" spans="1:19" ht="17.25" thickBot="1">
      <c r="A165" s="125" t="s">
        <v>206</v>
      </c>
      <c r="B165" s="126">
        <v>219</v>
      </c>
      <c r="C165" s="77">
        <v>-9.0497738000000008E-3</v>
      </c>
      <c r="D165" s="15">
        <v>219</v>
      </c>
      <c r="E165" s="32">
        <f t="shared" si="86"/>
        <v>0</v>
      </c>
      <c r="F165" s="18">
        <f>IF(ISNUMBER(D165), $B172 * E165, "")</f>
        <v>0</v>
      </c>
      <c r="G165" s="31">
        <v>214</v>
      </c>
      <c r="H165" s="32">
        <f t="shared" si="87"/>
        <v>-2.2831050228310501E-2</v>
      </c>
      <c r="I165" s="101">
        <f>IF(ISNUMBER(G165), $B172 * H165, "")</f>
        <v>-2283.1050228310501</v>
      </c>
      <c r="J165" s="15">
        <v>217</v>
      </c>
      <c r="K165" s="32">
        <f t="shared" si="88"/>
        <v>-9.1324200913242004E-3</v>
      </c>
      <c r="L165" s="18">
        <f>IF(ISNUMBER(J165), $B172 * K165, "")</f>
        <v>-913.24200913242009</v>
      </c>
      <c r="M165" s="31">
        <v>217</v>
      </c>
      <c r="N165" s="32">
        <f t="shared" si="89"/>
        <v>-9.1324200913242004E-3</v>
      </c>
      <c r="O165" s="18">
        <f>IF(ISNUMBER(M165), $B172 * N165, "")</f>
        <v>-913.24200913242009</v>
      </c>
      <c r="Q165" s="274"/>
      <c r="R165" s="274"/>
      <c r="S165" s="274"/>
    </row>
    <row r="166" spans="1:19" ht="17.25" thickBot="1">
      <c r="A166" s="127" t="s">
        <v>160</v>
      </c>
      <c r="B166" s="128">
        <v>899</v>
      </c>
      <c r="C166" s="78">
        <v>-9.9118942999999998E-3</v>
      </c>
      <c r="D166" s="20">
        <v>928</v>
      </c>
      <c r="E166" s="21">
        <f t="shared" si="86"/>
        <v>3.2258064516129031E-2</v>
      </c>
      <c r="F166" s="22">
        <f>IF(ISNUMBER(D166), $B172 * E166, "")</f>
        <v>3225.8064516129029</v>
      </c>
      <c r="G166" s="30">
        <v>897</v>
      </c>
      <c r="H166" s="21">
        <f t="shared" si="87"/>
        <v>-2.2246941045606229E-3</v>
      </c>
      <c r="I166" s="105">
        <f>IF(ISNUMBER(G166), $B172 * H166, "")</f>
        <v>-222.46941045606229</v>
      </c>
      <c r="J166" s="20">
        <v>904</v>
      </c>
      <c r="K166" s="21">
        <f t="shared" si="88"/>
        <v>5.5617352614015575E-3</v>
      </c>
      <c r="L166" s="22">
        <f>IF(ISNUMBER(J166), $B172 * K166, "")</f>
        <v>556.17352614015579</v>
      </c>
      <c r="M166" s="30">
        <v>905</v>
      </c>
      <c r="N166" s="21">
        <f t="shared" si="89"/>
        <v>6.6740823136818691E-3</v>
      </c>
      <c r="O166" s="22">
        <f>IF(ISNUMBER(M166), $B172 * N166, "")</f>
        <v>667.40823136818688</v>
      </c>
      <c r="Q166" s="274"/>
      <c r="R166" s="274"/>
      <c r="S166" s="274"/>
    </row>
    <row r="167" spans="1:19" ht="17.25" thickBot="1">
      <c r="A167" s="125" t="s">
        <v>228</v>
      </c>
      <c r="B167" s="129">
        <v>284</v>
      </c>
      <c r="C167" s="80">
        <v>-1.0452961699999999E-2</v>
      </c>
      <c r="D167" s="106">
        <v>293</v>
      </c>
      <c r="E167" s="107">
        <f>IF(ISNUMBER(D167), (D167 - $B167) / $B167, "")</f>
        <v>3.1690140845070422E-2</v>
      </c>
      <c r="F167" s="108">
        <f>IF(ISNUMBER(D167), $B172 * E167, "")</f>
        <v>3169.0140845070423</v>
      </c>
      <c r="G167" s="109">
        <v>287</v>
      </c>
      <c r="H167" s="107">
        <f>IF(ISNUMBER(G167), (G167 - $B167) / $B167, "")</f>
        <v>1.0563380281690141E-2</v>
      </c>
      <c r="I167" s="110">
        <f>IF(ISNUMBER(G167), $B172 * H167, "")</f>
        <v>1056.338028169014</v>
      </c>
      <c r="J167" s="106">
        <v>288</v>
      </c>
      <c r="K167" s="107">
        <f>IF(ISNUMBER(J167), (J167 - $B167) / $B167, "")</f>
        <v>1.4084507042253521E-2</v>
      </c>
      <c r="L167" s="108">
        <f>IF(ISNUMBER(J167), $B172 * K167, "")</f>
        <v>1408.4507042253522</v>
      </c>
      <c r="M167" s="109">
        <v>290</v>
      </c>
      <c r="N167" s="107">
        <f>IF(ISNUMBER(M167), (M167 - $B167) / $B167, "")</f>
        <v>2.1126760563380281E-2</v>
      </c>
      <c r="O167" s="108">
        <f>IF(ISNUMBER(M167), $B172 * N167, "")</f>
        <v>2112.676056338028</v>
      </c>
      <c r="Q167" s="264"/>
      <c r="R167" s="264"/>
      <c r="S167" s="264"/>
    </row>
    <row r="168" spans="1:19" ht="17.25" thickBot="1">
      <c r="A168" s="125" t="s">
        <v>233</v>
      </c>
      <c r="B168" s="126">
        <v>341</v>
      </c>
      <c r="C168" s="77">
        <v>-1.15942029E-2</v>
      </c>
      <c r="D168" s="15">
        <v>345</v>
      </c>
      <c r="E168" s="32">
        <f t="shared" ref="E168:E171" si="90">IF(ISNUMBER(D168), (D168 - $B168) / $B168, "")</f>
        <v>1.1730205278592375E-2</v>
      </c>
      <c r="F168" s="18">
        <f>IF(ISNUMBER(D168), $B172 * E168, "")</f>
        <v>1173.0205278592375</v>
      </c>
      <c r="G168" s="31">
        <v>340</v>
      </c>
      <c r="H168" s="32">
        <f t="shared" ref="H168:H171" si="91">IF(ISNUMBER(G168), (G168 - $B168) / $B168, "")</f>
        <v>-2.9325513196480938E-3</v>
      </c>
      <c r="I168" s="101">
        <f>IF(ISNUMBER(G168), $B172 * H168, "")</f>
        <v>-293.25513196480938</v>
      </c>
      <c r="J168" s="15">
        <v>341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343</v>
      </c>
      <c r="N168" s="32">
        <f t="shared" ref="N168:N171" si="93">IF(ISNUMBER(M168), (M168 - $B168) / $B168, "")</f>
        <v>5.8651026392961877E-3</v>
      </c>
      <c r="O168" s="18">
        <f>IF(ISNUMBER(M168), $B172 * N168, "")</f>
        <v>586.51026392961876</v>
      </c>
      <c r="Q168" s="264"/>
      <c r="R168" s="264"/>
      <c r="S168" s="264"/>
    </row>
    <row r="169" spans="1:19" ht="17.25" thickBot="1">
      <c r="A169" s="125" t="s">
        <v>54</v>
      </c>
      <c r="B169" s="126">
        <v>197</v>
      </c>
      <c r="C169" s="77">
        <v>-1.4999999999999999E-2</v>
      </c>
      <c r="D169" s="15">
        <v>202</v>
      </c>
      <c r="E169" s="32">
        <f t="shared" si="90"/>
        <v>2.5380710659898477E-2</v>
      </c>
      <c r="F169" s="18">
        <f>IF(ISNUMBER(D169), $B172 * E169, "")</f>
        <v>2538.0710659898477</v>
      </c>
      <c r="G169" s="31">
        <v>198</v>
      </c>
      <c r="H169" s="32">
        <f t="shared" si="91"/>
        <v>5.076142131979695E-3</v>
      </c>
      <c r="I169" s="101">
        <f>IF(ISNUMBER(G169), $B172 * H169, "")</f>
        <v>507.61421319796949</v>
      </c>
      <c r="J169" s="15">
        <v>197</v>
      </c>
      <c r="K169" s="32">
        <f t="shared" si="92"/>
        <v>0</v>
      </c>
      <c r="L169" s="18">
        <f>IF(ISNUMBER(J169), $B172 * K169, "")</f>
        <v>0</v>
      </c>
      <c r="M169" s="31">
        <v>198</v>
      </c>
      <c r="N169" s="32">
        <f t="shared" si="93"/>
        <v>5.076142131979695E-3</v>
      </c>
      <c r="O169" s="18">
        <f>IF(ISNUMBER(M169), $B172 * N169, "")</f>
        <v>507.61421319796949</v>
      </c>
      <c r="Q169" s="264"/>
      <c r="R169" s="264"/>
      <c r="S169" s="264"/>
    </row>
    <row r="170" spans="1:19">
      <c r="A170" s="125" t="s">
        <v>104</v>
      </c>
      <c r="B170" s="126">
        <v>740</v>
      </c>
      <c r="C170" s="77">
        <v>-1.59574468E-2</v>
      </c>
      <c r="D170" s="15">
        <v>756</v>
      </c>
      <c r="E170" s="32">
        <f t="shared" si="90"/>
        <v>2.1621621621621623E-2</v>
      </c>
      <c r="F170" s="18">
        <f>IF(ISNUMBER(D170), $B172 * E170, "")</f>
        <v>2162.1621621621621</v>
      </c>
      <c r="G170" s="31">
        <v>729</v>
      </c>
      <c r="H170" s="32">
        <f t="shared" si="91"/>
        <v>-1.4864864864864866E-2</v>
      </c>
      <c r="I170" s="101">
        <f>IF(ISNUMBER(G170), $B172 * H170, "")</f>
        <v>-1486.4864864864865</v>
      </c>
      <c r="J170" s="15">
        <v>727</v>
      </c>
      <c r="K170" s="32">
        <f t="shared" si="92"/>
        <v>-1.7567567567567569E-2</v>
      </c>
      <c r="L170" s="18">
        <f>IF(ISNUMBER(J170), $B172 * K170, "")</f>
        <v>-1756.7567567567569</v>
      </c>
      <c r="M170" s="31">
        <v>733</v>
      </c>
      <c r="N170" s="32">
        <f t="shared" si="93"/>
        <v>-9.45945945945946E-3</v>
      </c>
      <c r="O170" s="18">
        <f>IF(ISNUMBER(M170), $B172 * N170, "")</f>
        <v>-945.94594594594605</v>
      </c>
      <c r="Q170" s="253"/>
      <c r="R170" s="254"/>
      <c r="S170" s="255"/>
    </row>
    <row r="171" spans="1:19" ht="17.25" thickBot="1">
      <c r="A171" s="130" t="s">
        <v>243</v>
      </c>
      <c r="B171" s="131">
        <v>360</v>
      </c>
      <c r="C171" s="79">
        <v>-3.4852546900000003E-2</v>
      </c>
      <c r="D171" s="24">
        <v>360</v>
      </c>
      <c r="E171" s="25">
        <f t="shared" si="90"/>
        <v>0</v>
      </c>
      <c r="F171" s="104">
        <f>IF(ISNUMBER(D171), $B172 * E171, "")</f>
        <v>0</v>
      </c>
      <c r="G171" s="102">
        <v>355</v>
      </c>
      <c r="H171" s="25">
        <f t="shared" si="91"/>
        <v>-1.3888888888888888E-2</v>
      </c>
      <c r="I171" s="103">
        <f>IF(ISNUMBER(G171), $B172 * H171, "")</f>
        <v>-1388.8888888888889</v>
      </c>
      <c r="J171" s="24">
        <v>356</v>
      </c>
      <c r="K171" s="25">
        <f t="shared" si="92"/>
        <v>-1.1111111111111112E-2</v>
      </c>
      <c r="L171" s="104">
        <f>IF(ISNUMBER(J171), $B172 * K171, "")</f>
        <v>-1111.1111111111111</v>
      </c>
      <c r="M171" s="102">
        <v>358</v>
      </c>
      <c r="N171" s="25">
        <f t="shared" si="93"/>
        <v>-5.5555555555555558E-3</v>
      </c>
      <c r="O171" s="104">
        <f>IF(ISNUMBER(M171), $B172 * N171, "")</f>
        <v>-555.55555555555554</v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2.5396316721501739E-2</v>
      </c>
      <c r="F172" s="28">
        <f>SUM(F152:F171)</f>
        <v>50792.633443003469</v>
      </c>
      <c r="G172" s="26" t="s">
        <v>272</v>
      </c>
      <c r="H172" s="27">
        <f>IF(COUNT(H152:H171), SUM(H152:H171) / COUNT(H152:H171), 0)</f>
        <v>1.9186332242132555E-3</v>
      </c>
      <c r="I172" s="28">
        <f>SUM(I152:I171)</f>
        <v>3837.2664484265124</v>
      </c>
      <c r="J172" s="26" t="s">
        <v>272</v>
      </c>
      <c r="K172" s="27">
        <f>IF(COUNT(K152:K171), SUM(K152:K171) / COUNT(K152:K171), 0)</f>
        <v>7.0485545821708084E-3</v>
      </c>
      <c r="L172" s="28">
        <f>SUM(L152:L171)</f>
        <v>14097.109164341613</v>
      </c>
      <c r="M172" s="26" t="s">
        <v>272</v>
      </c>
      <c r="N172" s="27">
        <f>IF(COUNT(N152:N171), SUM(N152:N171) / COUNT(N152:N171), 0)</f>
        <v>1.4164781578350393E-2</v>
      </c>
      <c r="O172" s="28">
        <f>SUM(O152:O171)</f>
        <v>28329.563156700784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45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2021-07-23(금) 오전 00:00</v>
      </c>
      <c r="C177" s="316"/>
      <c r="D177" s="288" t="str">
        <f>TEXT($G$1, "[$-ko-KR]yyyy-mm-dd(ddd) ") &amp; "오후 14:00"</f>
        <v>2021-07-23(금) 오후 14:00</v>
      </c>
      <c r="E177" s="289"/>
      <c r="F177" s="290"/>
      <c r="G177" s="288" t="str">
        <f>TEXT($G$1, "[$-ko-KR]yyyy-mm-dd(ddd) ") &amp; "오후 19:00"</f>
        <v>2021-07-23(금) 오후 19:00</v>
      </c>
      <c r="H177" s="289"/>
      <c r="I177" s="290"/>
      <c r="J177" s="288" t="str">
        <f>TEXT($G$1, "[$-ko-KR]yyyy-mm-dd(ddd) ") &amp; "오후 21:00"</f>
        <v>2021-07-23(금) 오후 21:00</v>
      </c>
      <c r="K177" s="289"/>
      <c r="L177" s="290"/>
      <c r="M177" s="288" t="str">
        <f>TEXT($G$1+1, "[$-ko-KR]yyyy-mm-dd(ddd) ") &amp; "오전 00:00"</f>
        <v>2021-07-24(토)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6" t="s">
        <v>58</v>
      </c>
      <c r="H178" s="247" t="s">
        <v>269</v>
      </c>
      <c r="I178" s="24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178</v>
      </c>
      <c r="B179" s="124">
        <v>11.9</v>
      </c>
      <c r="C179" s="76">
        <v>-8.3333333000000006E-3</v>
      </c>
      <c r="D179" s="13">
        <v>12.3</v>
      </c>
      <c r="E179" s="14">
        <f>IF(ISNUMBER(D179), (D179 - $B179) / $B179, "")</f>
        <v>3.3613445378151287E-2</v>
      </c>
      <c r="F179" s="16">
        <f>IF(ISNUMBER(D179), $B199 * E179, "")</f>
        <v>3361.3445378151287</v>
      </c>
      <c r="G179" s="29">
        <v>11.9</v>
      </c>
      <c r="H179" s="14">
        <f>IF(ISNUMBER(G179), (G179 - $B179) / $B179, "")</f>
        <v>0</v>
      </c>
      <c r="I179" s="100">
        <f>IF(ISNUMBER(G179), $B199 * H179, "")</f>
        <v>0</v>
      </c>
      <c r="J179" s="13">
        <v>11.9</v>
      </c>
      <c r="K179" s="14">
        <f>IF(ISNUMBER(J179), (J179 - $B179) / $B179, "")</f>
        <v>0</v>
      </c>
      <c r="L179" s="16">
        <f>IF(ISNUMBER(J179), $B199 * K179, "")</f>
        <v>0</v>
      </c>
      <c r="M179" s="29">
        <v>11.9</v>
      </c>
      <c r="N179" s="14">
        <f>IF(ISNUMBER(M179), (M179 - $B179) / $B179, "")</f>
        <v>0</v>
      </c>
      <c r="O179" s="16">
        <f>IF(ISNUMBER(M179), $B199 * N179, "")</f>
        <v>0</v>
      </c>
      <c r="Q179" s="274"/>
      <c r="R179" s="274"/>
      <c r="S179" s="274"/>
    </row>
    <row r="180" spans="1:19" ht="17.25" thickBot="1">
      <c r="A180" s="125" t="s">
        <v>190</v>
      </c>
      <c r="B180" s="126">
        <v>11.9</v>
      </c>
      <c r="C180" s="77">
        <v>-8.3333333000000006E-3</v>
      </c>
      <c r="D180" s="15">
        <v>12.1</v>
      </c>
      <c r="E180" s="32">
        <f t="shared" ref="E180:E183" si="94">IF(ISNUMBER(D180), (D180 - $B180) / $B180, "")</f>
        <v>1.6806722689075571E-2</v>
      </c>
      <c r="F180" s="18">
        <f>IF(ISNUMBER(D180), $B199 * E180, "")</f>
        <v>1680.6722689075571</v>
      </c>
      <c r="G180" s="31">
        <v>12.1</v>
      </c>
      <c r="H180" s="32">
        <f t="shared" ref="H180:H183" si="95">IF(ISNUMBER(G180), (G180 - $B180) / $B180, "")</f>
        <v>1.6806722689075571E-2</v>
      </c>
      <c r="I180" s="101">
        <f>IF(ISNUMBER(G180), $B199 * H180, "")</f>
        <v>1680.6722689075571</v>
      </c>
      <c r="J180" s="15">
        <v>12.2</v>
      </c>
      <c r="K180" s="32">
        <f t="shared" ref="K180:K183" si="96">IF(ISNUMBER(J180), (J180 - $B180) / $B180, "")</f>
        <v>2.5210084033613356E-2</v>
      </c>
      <c r="L180" s="18">
        <f>IF(ISNUMBER(J180), $B199 * K180, "")</f>
        <v>2521.0084033613357</v>
      </c>
      <c r="M180" s="31">
        <v>12.4</v>
      </c>
      <c r="N180" s="32">
        <f t="shared" ref="N180:N183" si="97">IF(ISNUMBER(M180), (M180 - $B180) / $B180, "")</f>
        <v>4.2016806722689072E-2</v>
      </c>
      <c r="O180" s="18">
        <f>IF(ISNUMBER(M180), $B199 * N180, "")</f>
        <v>4201.6806722689071</v>
      </c>
      <c r="Q180" s="274"/>
      <c r="R180" s="274"/>
      <c r="S180" s="274"/>
    </row>
    <row r="181" spans="1:19" ht="17.25" thickBot="1">
      <c r="A181" s="125" t="s">
        <v>194</v>
      </c>
      <c r="B181" s="126">
        <v>116</v>
      </c>
      <c r="C181" s="77">
        <v>-8.5470084999999998E-3</v>
      </c>
      <c r="D181" s="15">
        <v>118</v>
      </c>
      <c r="E181" s="32">
        <f t="shared" si="94"/>
        <v>1.7241379310344827E-2</v>
      </c>
      <c r="F181" s="18">
        <f>IF(ISNUMBER(D181), $B199 * E181, "")</f>
        <v>1724.1379310344828</v>
      </c>
      <c r="G181" s="31">
        <v>115</v>
      </c>
      <c r="H181" s="32">
        <f t="shared" si="95"/>
        <v>-8.6206896551724137E-3</v>
      </c>
      <c r="I181" s="101">
        <f>IF(ISNUMBER(G181), $B199 * H181, "")</f>
        <v>-862.06896551724139</v>
      </c>
      <c r="J181" s="15">
        <v>117</v>
      </c>
      <c r="K181" s="32">
        <f t="shared" si="96"/>
        <v>8.6206896551724137E-3</v>
      </c>
      <c r="L181" s="18">
        <f>IF(ISNUMBER(J181), $B199 * K181, "")</f>
        <v>862.06896551724139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64"/>
      <c r="R181" s="264"/>
      <c r="S181" s="264"/>
    </row>
    <row r="182" spans="1:19" ht="17.25" thickBot="1">
      <c r="A182" s="125" t="s">
        <v>226</v>
      </c>
      <c r="B182" s="126">
        <v>1150</v>
      </c>
      <c r="C182" s="77">
        <v>-8.6206896999999998E-3</v>
      </c>
      <c r="D182" s="15">
        <v>1175</v>
      </c>
      <c r="E182" s="32">
        <f t="shared" si="94"/>
        <v>2.1739130434782608E-2</v>
      </c>
      <c r="F182" s="18">
        <f>IF(ISNUMBER(D182), $B199 * E182, "")</f>
        <v>2173.913043478261</v>
      </c>
      <c r="G182" s="31">
        <v>1140</v>
      </c>
      <c r="H182" s="32">
        <f t="shared" si="95"/>
        <v>-8.6956521739130436E-3</v>
      </c>
      <c r="I182" s="101">
        <f>IF(ISNUMBER(G182), $B199 * H182, "")</f>
        <v>-869.56521739130437</v>
      </c>
      <c r="J182" s="15">
        <v>1155</v>
      </c>
      <c r="K182" s="32">
        <f t="shared" si="96"/>
        <v>4.3478260869565218E-3</v>
      </c>
      <c r="L182" s="18">
        <f>IF(ISNUMBER(J182), $B199 * K182, "")</f>
        <v>434.78260869565219</v>
      </c>
      <c r="M182" s="31">
        <v>1155</v>
      </c>
      <c r="N182" s="32">
        <f t="shared" si="97"/>
        <v>4.3478260869565218E-3</v>
      </c>
      <c r="O182" s="18">
        <f>IF(ISNUMBER(M182), $B199 * N182, "")</f>
        <v>434.78260869565219</v>
      </c>
      <c r="Q182" s="264"/>
      <c r="R182" s="264"/>
      <c r="S182" s="264"/>
    </row>
    <row r="183" spans="1:19" ht="17.25" thickBot="1">
      <c r="A183" s="127" t="s">
        <v>166</v>
      </c>
      <c r="B183" s="128">
        <v>111</v>
      </c>
      <c r="C183" s="78">
        <v>-8.9285713999999999E-3</v>
      </c>
      <c r="D183" s="20">
        <v>116</v>
      </c>
      <c r="E183" s="21">
        <f t="shared" si="94"/>
        <v>4.5045045045045043E-2</v>
      </c>
      <c r="F183" s="22">
        <f>IF(ISNUMBER(D183), $B199 * E183, "")</f>
        <v>4504.5045045045044</v>
      </c>
      <c r="G183" s="30">
        <v>113</v>
      </c>
      <c r="H183" s="21">
        <f t="shared" si="95"/>
        <v>1.8018018018018018E-2</v>
      </c>
      <c r="I183" s="105">
        <f>IF(ISNUMBER(G183), $B199 * H183, "")</f>
        <v>1801.8018018018017</v>
      </c>
      <c r="J183" s="20">
        <v>114</v>
      </c>
      <c r="K183" s="21">
        <f t="shared" si="96"/>
        <v>2.7027027027027029E-2</v>
      </c>
      <c r="L183" s="22">
        <f>IF(ISNUMBER(J183), $B199 * K183, "")</f>
        <v>2702.7027027027029</v>
      </c>
      <c r="M183" s="30">
        <v>117</v>
      </c>
      <c r="N183" s="21">
        <f t="shared" si="97"/>
        <v>5.4054054054054057E-2</v>
      </c>
      <c r="O183" s="22">
        <f>IF(ISNUMBER(M183), $B199 * N183, "")</f>
        <v>5405.4054054054059</v>
      </c>
      <c r="Q183" s="264"/>
      <c r="R183" s="264"/>
      <c r="S183" s="264"/>
    </row>
    <row r="184" spans="1:19" ht="17.25" thickBot="1">
      <c r="A184" s="125" t="s">
        <v>206</v>
      </c>
      <c r="B184" s="129">
        <v>219</v>
      </c>
      <c r="C184" s="80">
        <v>-9.0497738000000008E-3</v>
      </c>
      <c r="D184" s="106">
        <v>219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214</v>
      </c>
      <c r="H184" s="107">
        <f>IF(ISNUMBER(G184), (G184 - $B184) / $B184, "")</f>
        <v>-2.2831050228310501E-2</v>
      </c>
      <c r="I184" s="110">
        <f>IF(ISNUMBER(G184), $B199 * H184, "")</f>
        <v>-2283.1050228310501</v>
      </c>
      <c r="J184" s="106">
        <v>217</v>
      </c>
      <c r="K184" s="107">
        <f>IF(ISNUMBER(J184), (J184 - $B184) / $B184, "")</f>
        <v>-9.1324200913242004E-3</v>
      </c>
      <c r="L184" s="108">
        <f>IF(ISNUMBER(J184), $B199 * K184, "")</f>
        <v>-913.24200913242009</v>
      </c>
      <c r="M184" s="109">
        <v>217</v>
      </c>
      <c r="N184" s="107">
        <f>IF(ISNUMBER(M184), (M184 - $B184) / $B184, "")</f>
        <v>-9.1324200913242004E-3</v>
      </c>
      <c r="O184" s="108">
        <f>IF(ISNUMBER(M184), $B199 * N184, "")</f>
        <v>-913.24200913242009</v>
      </c>
      <c r="Q184" s="264"/>
      <c r="R184" s="264"/>
      <c r="S184" s="264"/>
    </row>
    <row r="185" spans="1:19" ht="17.25" thickBot="1">
      <c r="A185" s="125" t="s">
        <v>160</v>
      </c>
      <c r="B185" s="126">
        <v>899</v>
      </c>
      <c r="C185" s="77">
        <v>-9.9118942999999998E-3</v>
      </c>
      <c r="D185" s="15">
        <v>928</v>
      </c>
      <c r="E185" s="32">
        <f t="shared" ref="E185:E188" si="98">IF(ISNUMBER(D185), (D185 - $B185) / $B185, "")</f>
        <v>3.2258064516129031E-2</v>
      </c>
      <c r="F185" s="18">
        <f>IF(ISNUMBER(D185), $B199 * E185, "")</f>
        <v>3225.8064516129029</v>
      </c>
      <c r="G185" s="31">
        <v>897</v>
      </c>
      <c r="H185" s="32">
        <f t="shared" ref="H185:H188" si="99">IF(ISNUMBER(G185), (G185 - $B185) / $B185, "")</f>
        <v>-2.2246941045606229E-3</v>
      </c>
      <c r="I185" s="101">
        <f>IF(ISNUMBER(G185), $B199 * H185, "")</f>
        <v>-222.46941045606229</v>
      </c>
      <c r="J185" s="15">
        <v>904</v>
      </c>
      <c r="K185" s="32">
        <f t="shared" ref="K185:K188" si="100">IF(ISNUMBER(J185), (J185 - $B185) / $B185, "")</f>
        <v>5.5617352614015575E-3</v>
      </c>
      <c r="L185" s="18">
        <f>IF(ISNUMBER(J185), $B199 * K185, "")</f>
        <v>556.17352614015579</v>
      </c>
      <c r="M185" s="31">
        <v>905</v>
      </c>
      <c r="N185" s="32">
        <f t="shared" ref="N185:N188" si="101">IF(ISNUMBER(M185), (M185 - $B185) / $B185, "")</f>
        <v>6.6740823136818691E-3</v>
      </c>
      <c r="O185" s="18">
        <f>IF(ISNUMBER(M185), $B199 * N185, "")</f>
        <v>667.40823136818688</v>
      </c>
      <c r="Q185" s="264"/>
      <c r="R185" s="264"/>
      <c r="S185" s="264"/>
    </row>
    <row r="186" spans="1:19" ht="17.25" thickBot="1">
      <c r="A186" s="125" t="s">
        <v>228</v>
      </c>
      <c r="B186" s="126">
        <v>284</v>
      </c>
      <c r="C186" s="77">
        <v>-1.0452961699999999E-2</v>
      </c>
      <c r="D186" s="15">
        <v>293</v>
      </c>
      <c r="E186" s="32">
        <f t="shared" si="98"/>
        <v>3.1690140845070422E-2</v>
      </c>
      <c r="F186" s="18">
        <f>IF(ISNUMBER(D186), $B199 * E186, "")</f>
        <v>3169.0140845070423</v>
      </c>
      <c r="G186" s="31">
        <v>287</v>
      </c>
      <c r="H186" s="32">
        <f t="shared" si="99"/>
        <v>1.0563380281690141E-2</v>
      </c>
      <c r="I186" s="101">
        <f>IF(ISNUMBER(G186), $B199 * H186, "")</f>
        <v>1056.338028169014</v>
      </c>
      <c r="J186" s="15">
        <v>288</v>
      </c>
      <c r="K186" s="32">
        <f t="shared" si="100"/>
        <v>1.4084507042253521E-2</v>
      </c>
      <c r="L186" s="18">
        <f>IF(ISNUMBER(J186), $B199 * K186, "")</f>
        <v>1408.4507042253522</v>
      </c>
      <c r="M186" s="31">
        <v>290</v>
      </c>
      <c r="N186" s="32">
        <f t="shared" si="101"/>
        <v>2.1126760563380281E-2</v>
      </c>
      <c r="O186" s="18">
        <f>IF(ISNUMBER(M186), $B199 * N186, "")</f>
        <v>2112.676056338028</v>
      </c>
      <c r="Q186" s="264"/>
      <c r="R186" s="264"/>
      <c r="S186" s="264"/>
    </row>
    <row r="187" spans="1:19" ht="17.25" thickBot="1">
      <c r="A187" s="125" t="s">
        <v>202</v>
      </c>
      <c r="B187" s="126">
        <v>47.1</v>
      </c>
      <c r="C187" s="77">
        <v>-1.05042017E-2</v>
      </c>
      <c r="D187" s="15">
        <v>49.1</v>
      </c>
      <c r="E187" s="32">
        <f t="shared" si="98"/>
        <v>4.2462845010615709E-2</v>
      </c>
      <c r="F187" s="18">
        <f>IF(ISNUMBER(D187), $B199 * E187, "")</f>
        <v>4246.2845010615711</v>
      </c>
      <c r="G187" s="31">
        <v>47.7</v>
      </c>
      <c r="H187" s="32">
        <f t="shared" si="99"/>
        <v>1.2738853503184744E-2</v>
      </c>
      <c r="I187" s="101">
        <f>IF(ISNUMBER(G187), $B199 * H187, "")</f>
        <v>1273.8853503184744</v>
      </c>
      <c r="J187" s="15">
        <v>48.8</v>
      </c>
      <c r="K187" s="32">
        <f t="shared" si="100"/>
        <v>3.6093418259023263E-2</v>
      </c>
      <c r="L187" s="18">
        <f>IF(ISNUMBER(J187), $B199 * K187, "")</f>
        <v>3609.3418259023265</v>
      </c>
      <c r="M187" s="31">
        <v>48.1</v>
      </c>
      <c r="N187" s="32">
        <f t="shared" si="101"/>
        <v>2.1231422505307854E-2</v>
      </c>
      <c r="O187" s="18">
        <f>IF(ISNUMBER(M187), $B199 * N187, "")</f>
        <v>2123.1422505307855</v>
      </c>
      <c r="Q187" s="33"/>
      <c r="R187" s="33"/>
    </row>
    <row r="188" spans="1:19" ht="17.25" thickBot="1">
      <c r="A188" s="130" t="s">
        <v>208</v>
      </c>
      <c r="B188" s="131">
        <v>8.0500000000000007</v>
      </c>
      <c r="C188" s="79">
        <v>-1.1056511099999999E-2</v>
      </c>
      <c r="D188" s="24">
        <v>9.27</v>
      </c>
      <c r="E188" s="25">
        <f t="shared" si="98"/>
        <v>0.15155279503105576</v>
      </c>
      <c r="F188" s="104">
        <f>IF(ISNUMBER(D188), $B199 * E188, "")</f>
        <v>15155.279503105576</v>
      </c>
      <c r="G188" s="102">
        <v>9.0399999999999991</v>
      </c>
      <c r="H188" s="25">
        <f t="shared" si="99"/>
        <v>0.12298136645962712</v>
      </c>
      <c r="I188" s="103">
        <f>IF(ISNUMBER(G188), $B199 * H188, "")</f>
        <v>12298.136645962712</v>
      </c>
      <c r="J188" s="24">
        <v>9.1300000000000008</v>
      </c>
      <c r="K188" s="25">
        <f t="shared" si="100"/>
        <v>0.1341614906832298</v>
      </c>
      <c r="L188" s="104">
        <f>IF(ISNUMBER(J188), $B199 * K188, "")</f>
        <v>13416.14906832298</v>
      </c>
      <c r="M188" s="102">
        <v>9.07</v>
      </c>
      <c r="N188" s="25">
        <f t="shared" si="101"/>
        <v>0.12670807453416141</v>
      </c>
      <c r="O188" s="104">
        <f>IF(ISNUMBER(M188), $B199 * N188, "")</f>
        <v>12670.807453416141</v>
      </c>
      <c r="Q188" s="265"/>
      <c r="R188" s="266"/>
      <c r="S188" s="267"/>
    </row>
    <row r="189" spans="1:19">
      <c r="A189" s="123" t="s">
        <v>233</v>
      </c>
      <c r="B189" s="124">
        <v>341</v>
      </c>
      <c r="C189" s="76">
        <v>-1.15942029E-2</v>
      </c>
      <c r="D189" s="13">
        <v>345</v>
      </c>
      <c r="E189" s="14">
        <f>IF(ISNUMBER(D189), (D189 - $B189) / $B189, "")</f>
        <v>1.1730205278592375E-2</v>
      </c>
      <c r="F189" s="16">
        <f>IF(ISNUMBER(D189), $B199 * E189, "")</f>
        <v>1173.0205278592375</v>
      </c>
      <c r="G189" s="29">
        <v>340</v>
      </c>
      <c r="H189" s="14">
        <f>IF(ISNUMBER(G189), (G189 - $B189) / $B189, "")</f>
        <v>-2.9325513196480938E-3</v>
      </c>
      <c r="I189" s="100">
        <f>IF(ISNUMBER(G189), $B199 * H189, "")</f>
        <v>-293.25513196480938</v>
      </c>
      <c r="J189" s="13">
        <v>341</v>
      </c>
      <c r="K189" s="14">
        <f>IF(ISNUMBER(J189), (J189 - $B189) / $B189, "")</f>
        <v>0</v>
      </c>
      <c r="L189" s="16">
        <f>IF(ISNUMBER(J189), $B199 * K189, "")</f>
        <v>0</v>
      </c>
      <c r="M189" s="29">
        <v>343</v>
      </c>
      <c r="N189" s="14">
        <f>IF(ISNUMBER(M189), (M189 - $B189) / $B189, "")</f>
        <v>5.8651026392961877E-3</v>
      </c>
      <c r="O189" s="16">
        <f>IF(ISNUMBER(M189), $B199 * N189, "")</f>
        <v>586.51026392961876</v>
      </c>
      <c r="Q189" s="268"/>
      <c r="R189" s="269"/>
      <c r="S189" s="270"/>
    </row>
    <row r="190" spans="1:19" ht="17.25" thickBot="1">
      <c r="A190" s="125" t="s">
        <v>247</v>
      </c>
      <c r="B190" s="126">
        <v>6790</v>
      </c>
      <c r="C190" s="77">
        <v>-1.2363636399999999E-2</v>
      </c>
      <c r="D190" s="15">
        <v>6885</v>
      </c>
      <c r="E190" s="32">
        <f t="shared" ref="E190:E193" si="102">IF(ISNUMBER(D190), (D190 - $B190) / $B190, "")</f>
        <v>1.3991163475699559E-2</v>
      </c>
      <c r="F190" s="18">
        <f>IF(ISNUMBER(D190), $B199 * E190, "")</f>
        <v>1399.1163475699559</v>
      </c>
      <c r="G190" s="31">
        <v>6750</v>
      </c>
      <c r="H190" s="32">
        <f t="shared" ref="H190:H193" si="103">IF(ISNUMBER(G190), (G190 - $B190) / $B190, "")</f>
        <v>-5.8910162002945507E-3</v>
      </c>
      <c r="I190" s="101">
        <f>IF(ISNUMBER(G190), $B199 * H190, "")</f>
        <v>-589.10162002945503</v>
      </c>
      <c r="J190" s="15">
        <v>6825</v>
      </c>
      <c r="K190" s="32">
        <f t="shared" ref="K190:K193" si="104">IF(ISNUMBER(J190), (J190 - $B190) / $B190, "")</f>
        <v>5.1546391752577319E-3</v>
      </c>
      <c r="L190" s="18">
        <f>IF(ISNUMBER(J190), $B199 * K190, "")</f>
        <v>515.46391752577324</v>
      </c>
      <c r="M190" s="31">
        <v>6845</v>
      </c>
      <c r="N190" s="32">
        <f t="shared" ref="N190:N193" si="105">IF(ISNUMBER(M190), (M190 - $B190) / $B190, "")</f>
        <v>8.1001472754050081E-3</v>
      </c>
      <c r="O190" s="18">
        <f>IF(ISNUMBER(M190), $B199 * N190, "")</f>
        <v>810.01472754050076</v>
      </c>
      <c r="Q190" s="271"/>
      <c r="R190" s="272"/>
      <c r="S190" s="273"/>
    </row>
    <row r="191" spans="1:19" ht="17.25" thickBot="1">
      <c r="A191" s="125" t="s">
        <v>54</v>
      </c>
      <c r="B191" s="126">
        <v>197</v>
      </c>
      <c r="C191" s="77">
        <v>-1.4999999999999999E-2</v>
      </c>
      <c r="D191" s="15">
        <v>202</v>
      </c>
      <c r="E191" s="32">
        <f t="shared" si="102"/>
        <v>2.5380710659898477E-2</v>
      </c>
      <c r="F191" s="18">
        <f>IF(ISNUMBER(D191), $B199 * E191, "")</f>
        <v>2538.0710659898477</v>
      </c>
      <c r="G191" s="31">
        <v>198</v>
      </c>
      <c r="H191" s="32">
        <f t="shared" si="103"/>
        <v>5.076142131979695E-3</v>
      </c>
      <c r="I191" s="101">
        <f>IF(ISNUMBER(G191), $B199 * H191, "")</f>
        <v>507.61421319796949</v>
      </c>
      <c r="J191" s="15">
        <v>197</v>
      </c>
      <c r="K191" s="32">
        <f t="shared" si="104"/>
        <v>0</v>
      </c>
      <c r="L191" s="18">
        <f>IF(ISNUMBER(J191), $B199 * K191, "")</f>
        <v>0</v>
      </c>
      <c r="M191" s="31">
        <v>198</v>
      </c>
      <c r="N191" s="32">
        <f t="shared" si="105"/>
        <v>5.076142131979695E-3</v>
      </c>
      <c r="O191" s="18">
        <f>IF(ISNUMBER(M191), $B199 * N191, "")</f>
        <v>507.61421319796949</v>
      </c>
      <c r="Q191" s="264"/>
      <c r="R191" s="264"/>
      <c r="S191" s="264"/>
    </row>
    <row r="192" spans="1:19" ht="17.25" thickBot="1">
      <c r="A192" s="125" t="s">
        <v>104</v>
      </c>
      <c r="B192" s="126">
        <v>740</v>
      </c>
      <c r="C192" s="77">
        <v>-1.59574468E-2</v>
      </c>
      <c r="D192" s="15">
        <v>756</v>
      </c>
      <c r="E192" s="32">
        <f t="shared" si="102"/>
        <v>2.1621621621621623E-2</v>
      </c>
      <c r="F192" s="18">
        <f>IF(ISNUMBER(D192), $B199 * E192, "")</f>
        <v>2162.1621621621621</v>
      </c>
      <c r="G192" s="31">
        <v>729</v>
      </c>
      <c r="H192" s="32">
        <f t="shared" si="103"/>
        <v>-1.4864864864864866E-2</v>
      </c>
      <c r="I192" s="101">
        <f>IF(ISNUMBER(G192), $B199 * H192, "")</f>
        <v>-1486.4864864864865</v>
      </c>
      <c r="J192" s="15">
        <v>727</v>
      </c>
      <c r="K192" s="32">
        <f t="shared" si="104"/>
        <v>-1.7567567567567569E-2</v>
      </c>
      <c r="L192" s="18">
        <f>IF(ISNUMBER(J192), $B199 * K192, "")</f>
        <v>-1756.7567567567569</v>
      </c>
      <c r="M192" s="31">
        <v>733</v>
      </c>
      <c r="N192" s="32">
        <f t="shared" si="105"/>
        <v>-9.45945945945946E-3</v>
      </c>
      <c r="O192" s="18">
        <f>IF(ISNUMBER(M192), $B199 * N192, "")</f>
        <v>-945.94594594594605</v>
      </c>
      <c r="Q192" s="274"/>
      <c r="R192" s="274"/>
      <c r="S192" s="274"/>
    </row>
    <row r="193" spans="1:19" ht="17.25" thickBot="1">
      <c r="A193" s="127" t="s">
        <v>120</v>
      </c>
      <c r="B193" s="128">
        <v>2955</v>
      </c>
      <c r="C193" s="78">
        <v>-1.6638935099999998E-2</v>
      </c>
      <c r="D193" s="20">
        <v>3135</v>
      </c>
      <c r="E193" s="21">
        <f t="shared" si="102"/>
        <v>6.0913705583756347E-2</v>
      </c>
      <c r="F193" s="22">
        <f>IF(ISNUMBER(D193), $B199 * E193, "")</f>
        <v>6091.3705583756346</v>
      </c>
      <c r="G193" s="30">
        <v>2980</v>
      </c>
      <c r="H193" s="21">
        <f t="shared" si="103"/>
        <v>8.4602368866328256E-3</v>
      </c>
      <c r="I193" s="105">
        <f>IF(ISNUMBER(G193), $B199 * H193, "")</f>
        <v>846.02368866328254</v>
      </c>
      <c r="J193" s="20">
        <v>3030</v>
      </c>
      <c r="K193" s="21">
        <f t="shared" si="104"/>
        <v>2.5380710659898477E-2</v>
      </c>
      <c r="L193" s="22">
        <f>IF(ISNUMBER(J193), $B199 * K193, "")</f>
        <v>2538.0710659898477</v>
      </c>
      <c r="M193" s="30">
        <v>3090</v>
      </c>
      <c r="N193" s="21">
        <f t="shared" si="105"/>
        <v>4.5685279187817257E-2</v>
      </c>
      <c r="O193" s="22">
        <f>IF(ISNUMBER(M193), $B199 * N193, "")</f>
        <v>4568.5279187817259</v>
      </c>
      <c r="Q193" s="274"/>
      <c r="R193" s="274"/>
      <c r="S193" s="274"/>
    </row>
    <row r="194" spans="1:19" ht="17.25" thickBot="1">
      <c r="A194" s="125" t="s">
        <v>188</v>
      </c>
      <c r="B194" s="129">
        <v>9.27</v>
      </c>
      <c r="C194" s="80">
        <v>-1.9047618999999998E-2</v>
      </c>
      <c r="D194" s="106">
        <v>9.3699999999999992</v>
      </c>
      <c r="E194" s="107">
        <f>IF(ISNUMBER(D194), (D194 - $B194) / $B194, "")</f>
        <v>1.0787486515641818E-2</v>
      </c>
      <c r="F194" s="108">
        <f>IF(ISNUMBER(D194), $B199 * E194, "")</f>
        <v>1078.7486515641817</v>
      </c>
      <c r="G194" s="109">
        <v>9.14</v>
      </c>
      <c r="H194" s="107">
        <f>IF(ISNUMBER(G194), (G194 - $B194) / $B194, "")</f>
        <v>-1.4023732470334305E-2</v>
      </c>
      <c r="I194" s="110">
        <f>IF(ISNUMBER(G194), $B199 * H194, "")</f>
        <v>-1402.3732470334305</v>
      </c>
      <c r="J194" s="106">
        <v>9.18</v>
      </c>
      <c r="K194" s="107">
        <f>IF(ISNUMBER(J194), (J194 - $B194) / $B194, "")</f>
        <v>-9.7087378640776552E-3</v>
      </c>
      <c r="L194" s="108">
        <f>IF(ISNUMBER(J194), $B199 * K194, "")</f>
        <v>-970.87378640776546</v>
      </c>
      <c r="M194" s="109">
        <v>9.2200000000000006</v>
      </c>
      <c r="N194" s="107">
        <f>IF(ISNUMBER(M194), (M194 - $B194) / $B194, "")</f>
        <v>-5.3937432578208128E-3</v>
      </c>
      <c r="O194" s="108">
        <f>IF(ISNUMBER(M194), $B199 * N194, "")</f>
        <v>-539.37432578208131</v>
      </c>
      <c r="Q194" s="264"/>
      <c r="R194" s="264"/>
      <c r="S194" s="264"/>
    </row>
    <row r="195" spans="1:19" ht="17.25" thickBot="1">
      <c r="A195" s="125" t="s">
        <v>212</v>
      </c>
      <c r="B195" s="126">
        <v>1020</v>
      </c>
      <c r="C195" s="77">
        <v>-1.9230769200000001E-2</v>
      </c>
      <c r="D195" s="15">
        <v>1060</v>
      </c>
      <c r="E195" s="32">
        <f t="shared" ref="E195:E198" si="106">IF(ISNUMBER(D195), (D195 - $B195) / $B195, "")</f>
        <v>3.9215686274509803E-2</v>
      </c>
      <c r="F195" s="18">
        <f>IF(ISNUMBER(D195), $B199 * E195, "")</f>
        <v>3921.5686274509803</v>
      </c>
      <c r="G195" s="31">
        <v>1080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1100</v>
      </c>
      <c r="K195" s="32">
        <f t="shared" ref="K195:K198" si="108">IF(ISNUMBER(J195), (J195 - $B195) / $B195, "")</f>
        <v>7.8431372549019607E-2</v>
      </c>
      <c r="L195" s="18">
        <f>IF(ISNUMBER(J195), $B199 * K195, "")</f>
        <v>7843.1372549019607</v>
      </c>
      <c r="M195" s="31">
        <v>1105</v>
      </c>
      <c r="N195" s="32">
        <f t="shared" ref="N195:N198" si="109">IF(ISNUMBER(M195), (M195 - $B195) / $B195, "")</f>
        <v>8.3333333333333329E-2</v>
      </c>
      <c r="O195" s="18">
        <f>IF(ISNUMBER(M195), $B199 * N195, "")</f>
        <v>8333.3333333333321</v>
      </c>
      <c r="Q195" s="264"/>
      <c r="R195" s="264"/>
      <c r="S195" s="264"/>
    </row>
    <row r="196" spans="1:19" ht="17.25" thickBot="1">
      <c r="A196" s="125" t="s">
        <v>150</v>
      </c>
      <c r="B196" s="126">
        <v>8.0299999999999994</v>
      </c>
      <c r="C196" s="77">
        <v>-2.0731707299999999E-2</v>
      </c>
      <c r="D196" s="15">
        <v>8.3699999999999992</v>
      </c>
      <c r="E196" s="32">
        <f t="shared" si="106"/>
        <v>4.2341220423412193E-2</v>
      </c>
      <c r="F196" s="18">
        <f>IF(ISNUMBER(D196), $B199 * E196, "")</f>
        <v>4234.1220423412196</v>
      </c>
      <c r="G196" s="31">
        <v>8.15</v>
      </c>
      <c r="H196" s="32">
        <f t="shared" si="107"/>
        <v>1.4943960149439727E-2</v>
      </c>
      <c r="I196" s="101">
        <f>IF(ISNUMBER(G196), $B199 * H196, "")</f>
        <v>1494.3960149439727</v>
      </c>
      <c r="J196" s="15">
        <v>8.16</v>
      </c>
      <c r="K196" s="32">
        <f t="shared" si="108"/>
        <v>1.6189290161893001E-2</v>
      </c>
      <c r="L196" s="18">
        <f>IF(ISNUMBER(J196), $B199 * K196, "")</f>
        <v>1618.9290161893</v>
      </c>
      <c r="M196" s="31">
        <v>8.23</v>
      </c>
      <c r="N196" s="32">
        <f t="shared" si="109"/>
        <v>2.4906600249066137E-2</v>
      </c>
      <c r="O196" s="18">
        <f>IF(ISNUMBER(M196), $B199 * N196, "")</f>
        <v>2490.6600249066137</v>
      </c>
      <c r="Q196" s="264"/>
      <c r="R196" s="264"/>
      <c r="S196" s="264"/>
    </row>
    <row r="197" spans="1:19">
      <c r="A197" s="125" t="s">
        <v>186</v>
      </c>
      <c r="B197" s="126">
        <v>6535</v>
      </c>
      <c r="C197" s="77">
        <v>-3.3284023699999998E-2</v>
      </c>
      <c r="D197" s="15">
        <v>6810</v>
      </c>
      <c r="E197" s="32">
        <f t="shared" si="106"/>
        <v>4.2081101759755164E-2</v>
      </c>
      <c r="F197" s="18">
        <f>IF(ISNUMBER(D197), $B199 * E197, "")</f>
        <v>4208.1101759755165</v>
      </c>
      <c r="G197" s="31">
        <v>6585</v>
      </c>
      <c r="H197" s="32">
        <f t="shared" si="107"/>
        <v>7.6511094108645756E-3</v>
      </c>
      <c r="I197" s="101">
        <f>IF(ISNUMBER(G197), $B199 * H197, "")</f>
        <v>765.1109410864575</v>
      </c>
      <c r="J197" s="15">
        <v>6715</v>
      </c>
      <c r="K197" s="32">
        <f t="shared" si="108"/>
        <v>2.754399387911247E-2</v>
      </c>
      <c r="L197" s="18">
        <f>IF(ISNUMBER(J197), $B199 * K197, "")</f>
        <v>2754.3993879112468</v>
      </c>
      <c r="M197" s="31">
        <v>6760</v>
      </c>
      <c r="N197" s="32">
        <f t="shared" si="109"/>
        <v>3.442999234889059E-2</v>
      </c>
      <c r="O197" s="18">
        <f>IF(ISNUMBER(M197), $B199 * N197, "")</f>
        <v>3442.9992348890592</v>
      </c>
      <c r="Q197" s="253"/>
      <c r="R197" s="254"/>
      <c r="S197" s="255"/>
    </row>
    <row r="198" spans="1:19" ht="17.25" thickBot="1">
      <c r="A198" s="130" t="s">
        <v>243</v>
      </c>
      <c r="B198" s="131">
        <v>360</v>
      </c>
      <c r="C198" s="79">
        <v>-3.4852546900000003E-2</v>
      </c>
      <c r="D198" s="24">
        <v>360</v>
      </c>
      <c r="E198" s="25">
        <f t="shared" si="106"/>
        <v>0</v>
      </c>
      <c r="F198" s="104">
        <f>IF(ISNUMBER(D198), $B199 * E198, "")</f>
        <v>0</v>
      </c>
      <c r="G198" s="102">
        <v>355</v>
      </c>
      <c r="H198" s="25">
        <f t="shared" si="107"/>
        <v>-1.3888888888888888E-2</v>
      </c>
      <c r="I198" s="103">
        <f>IF(ISNUMBER(G198), $B199 * H198, "")</f>
        <v>-1388.8888888888889</v>
      </c>
      <c r="J198" s="24">
        <v>356</v>
      </c>
      <c r="K198" s="25">
        <f t="shared" si="108"/>
        <v>-1.1111111111111112E-2</v>
      </c>
      <c r="L198" s="104">
        <f>IF(ISNUMBER(J198), $B199 * K198, "")</f>
        <v>-1111.1111111111111</v>
      </c>
      <c r="M198" s="102">
        <v>358</v>
      </c>
      <c r="N198" s="25">
        <f t="shared" si="109"/>
        <v>-5.5555555555555558E-3</v>
      </c>
      <c r="O198" s="104">
        <f>IF(ISNUMBER(M198), $B199 * N198, "")</f>
        <v>-555.55555555555554</v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3.3023623492657875E-2</v>
      </c>
      <c r="F199" s="28">
        <f>SUM(F179:F198)</f>
        <v>66047.246985315753</v>
      </c>
      <c r="G199" s="26" t="s">
        <v>272</v>
      </c>
      <c r="H199" s="27">
        <f>IF(COUNT(H179:H198), SUM(H179:H198) / COUNT(H179:H198), 0)</f>
        <v>9.1045089518144891E-3</v>
      </c>
      <c r="I199" s="28">
        <f>SUM(I179:I198)</f>
        <v>18209.017903628985</v>
      </c>
      <c r="J199" s="26" t="s">
        <v>272</v>
      </c>
      <c r="K199" s="27">
        <f>IF(COUNT(K179:K198), SUM(K179:K198) / COUNT(K179:K198), 0)</f>
        <v>1.8014347391988914E-2</v>
      </c>
      <c r="L199" s="28">
        <f>SUM(L179:L198)</f>
        <v>36028.694783977822</v>
      </c>
      <c r="M199" s="26" t="s">
        <v>272</v>
      </c>
      <c r="N199" s="27">
        <f>IF(COUNT(N179:N198), SUM(N179:N198) / COUNT(N179:N198), 0)</f>
        <v>2.2700722279092964E-2</v>
      </c>
      <c r="O199" s="28">
        <f>SUM(O179:O198)</f>
        <v>45401.444558185918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E3B4-C0B8-4392-B7C1-70ED898E95CF}">
  <sheetPr codeName="Sheet3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44401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321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329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207,241 KRW (10.36%)</v>
      </c>
      <c r="H3" s="297"/>
      <c r="I3" s="298"/>
      <c r="J3" s="4" t="s">
        <v>7</v>
      </c>
      <c r="K3" s="300" t="s">
        <v>322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320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61,182 KRW (3.06%)</v>
      </c>
      <c r="H5" s="297"/>
      <c r="I5" s="298"/>
      <c r="J5" s="4" t="s">
        <v>15</v>
      </c>
      <c r="K5" s="300" t="s">
        <v>324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325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97,057 KRW (4.85%)</v>
      </c>
      <c r="H7" s="297"/>
      <c r="I7" s="298"/>
      <c r="J7" s="4" t="s">
        <v>21</v>
      </c>
      <c r="K7" s="300" t="s">
        <v>326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256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127,329 KRW (6.37%)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327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328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319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4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39551000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1.13276056E-2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2021-07-24(토) 오전 00:00</v>
      </c>
      <c r="C15" s="314"/>
      <c r="D15" s="288" t="str">
        <f>TEXT($G$1, "[$-ko-KR]yyyy-mm-dd(ddd) ") &amp; "오후 14:00"</f>
        <v>2021-07-24(토) 오후 14:00</v>
      </c>
      <c r="E15" s="289"/>
      <c r="F15" s="290"/>
      <c r="G15" s="288" t="str">
        <f>TEXT($G$1, "[$-ko-KR]yyyy-mm-dd(ddd) ") &amp; "오후 19:00"</f>
        <v>2021-07-24(토) 오후 19:00</v>
      </c>
      <c r="H15" s="289"/>
      <c r="I15" s="290"/>
      <c r="J15" s="288" t="str">
        <f>TEXT($G$1, "[$-ko-KR]yyyy-mm-dd(ddd) ") &amp; "오후 21:00"</f>
        <v>2021-07-24(토) 오후 21:00</v>
      </c>
      <c r="K15" s="289"/>
      <c r="L15" s="290"/>
      <c r="M15" s="288" t="str">
        <f>TEXT($G$1+1, "[$-ko-KR]yyyy-mm-dd(ddd) ") &amp; "오전 00:00"</f>
        <v>2021-07-25(일)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100000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49" t="s">
        <v>268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39551000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1.13276056E-2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2021-07-24(토) 오전 00:00</v>
      </c>
      <c r="C42" s="316"/>
      <c r="D42" s="288" t="str">
        <f>TEXT($G$1, "[$-ko-KR]yyyy-mm-dd(ddd) ") &amp; "오후 14:00"</f>
        <v>2021-07-24(토) 오후 14:00</v>
      </c>
      <c r="E42" s="289"/>
      <c r="F42" s="290"/>
      <c r="G42" s="288" t="str">
        <f>TEXT($G$1, "[$-ko-KR]yyyy-mm-dd(ddd) ") &amp; "오후 19:00"</f>
        <v>2021-07-24(토) 오후 19:00</v>
      </c>
      <c r="H42" s="289"/>
      <c r="I42" s="290"/>
      <c r="J42" s="288" t="str">
        <f>TEXT($G$1, "[$-ko-KR]yyyy-mm-dd(ddd) ") &amp; "오후 21:00"</f>
        <v>2021-07-24(토) 오후 21:00</v>
      </c>
      <c r="K42" s="289"/>
      <c r="L42" s="290"/>
      <c r="M42" s="288" t="str">
        <f>TEXT($G$1+1, "[$-ko-KR]yyyy-mm-dd(ddd) ") &amp; "오전 00:00"</f>
        <v>2021-07-25(일)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0" t="s">
        <v>58</v>
      </c>
      <c r="H43" s="251" t="s">
        <v>269</v>
      </c>
      <c r="I43" s="25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4"/>
      <c r="R43" s="264"/>
      <c r="S43" s="264"/>
    </row>
    <row r="44" spans="1:19" ht="17.25" customHeight="1" thickBot="1">
      <c r="A44" s="123" t="s">
        <v>208</v>
      </c>
      <c r="B44" s="124">
        <v>9.07</v>
      </c>
      <c r="C44" s="76">
        <v>0.10609756100000001</v>
      </c>
      <c r="D44" s="13">
        <v>8.9700000000000006</v>
      </c>
      <c r="E44" s="14">
        <f>IF(ISNUMBER(D44), (D44 - $B44) / $B44, "")</f>
        <v>-1.1025358324145496E-2</v>
      </c>
      <c r="F44" s="16">
        <f>IF(ISNUMBER(D44), $B64 * E44, "")</f>
        <v>-1102.5358324145495</v>
      </c>
      <c r="G44" s="29">
        <v>8.99</v>
      </c>
      <c r="H44" s="14">
        <f>IF(ISNUMBER(G44), (G44 - $B44) / $B44, "")</f>
        <v>-8.8202866593164349E-3</v>
      </c>
      <c r="I44" s="100">
        <f>IF(ISNUMBER(G44), $B64 * H44, "")</f>
        <v>-882.02866593164345</v>
      </c>
      <c r="J44" s="13">
        <v>8.9700000000000006</v>
      </c>
      <c r="K44" s="14">
        <f>IF(ISNUMBER(J44), (J44 - $B44) / $B44, "")</f>
        <v>-1.1025358324145496E-2</v>
      </c>
      <c r="L44" s="16">
        <f>IF(ISNUMBER(J44), $B64 * K44, "")</f>
        <v>-1102.5358324145495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 t="s">
        <v>65</v>
      </c>
      <c r="B45" s="126">
        <v>24.5</v>
      </c>
      <c r="C45" s="77">
        <v>3.8135593199999998E-2</v>
      </c>
      <c r="D45" s="15">
        <v>26.2</v>
      </c>
      <c r="E45" s="32">
        <f t="shared" ref="E45:E48" si="14">IF(ISNUMBER(D45), (D45 - $B45) / $B45, "")</f>
        <v>6.9387755102040788E-2</v>
      </c>
      <c r="F45" s="18">
        <f>IF(ISNUMBER(D45), $B64 * E45, "")</f>
        <v>6938.7755102040792</v>
      </c>
      <c r="G45" s="31">
        <v>27.5</v>
      </c>
      <c r="H45" s="32">
        <f t="shared" ref="H45:H48" si="15">IF(ISNUMBER(G45), (G45 - $B45) / $B45, "")</f>
        <v>0.12244897959183673</v>
      </c>
      <c r="I45" s="101">
        <f>IF(ISNUMBER(G45), $B64 * H45, "")</f>
        <v>12244.897959183672</v>
      </c>
      <c r="J45" s="15">
        <v>27.4</v>
      </c>
      <c r="K45" s="32">
        <f t="shared" ref="K45:K48" si="16">IF(ISNUMBER(J45), (J45 - $B45) / $B45, "")</f>
        <v>0.11836734693877546</v>
      </c>
      <c r="L45" s="18">
        <f>IF(ISNUMBER(J45), $B64 * K45, "")</f>
        <v>11836.734693877546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 t="s">
        <v>190</v>
      </c>
      <c r="B46" s="126">
        <v>12.4</v>
      </c>
      <c r="C46" s="77">
        <v>2.4793388400000001E-2</v>
      </c>
      <c r="D46" s="15">
        <v>13.1</v>
      </c>
      <c r="E46" s="32">
        <f t="shared" si="14"/>
        <v>5.6451612903225749E-2</v>
      </c>
      <c r="F46" s="18">
        <f>IF(ISNUMBER(D46), $B64 * E46, "")</f>
        <v>5645.161290322575</v>
      </c>
      <c r="G46" s="31">
        <v>12.9</v>
      </c>
      <c r="H46" s="32">
        <f t="shared" si="15"/>
        <v>4.0322580645161289E-2</v>
      </c>
      <c r="I46" s="101">
        <f>IF(ISNUMBER(G46), $B64 * H46, "")</f>
        <v>4032.2580645161288</v>
      </c>
      <c r="J46" s="15">
        <v>13</v>
      </c>
      <c r="K46" s="32">
        <f t="shared" si="16"/>
        <v>4.8387096774193519E-2</v>
      </c>
      <c r="L46" s="18">
        <f>IF(ISNUMBER(J46), $B64 * K46, "")</f>
        <v>4838.7096774193524</v>
      </c>
      <c r="M46" s="31"/>
      <c r="N46" s="32" t="str">
        <f t="shared" si="17"/>
        <v/>
      </c>
      <c r="O46" s="18" t="str">
        <f>IF(ISNUMBER(M46), $B64 * N46, "")</f>
        <v/>
      </c>
      <c r="Q46" s="264"/>
      <c r="R46" s="264"/>
      <c r="S46" s="264"/>
    </row>
    <row r="47" spans="1:19" ht="17.25" customHeight="1" thickBot="1">
      <c r="A47" s="125" t="s">
        <v>210</v>
      </c>
      <c r="B47" s="126">
        <v>8.59</v>
      </c>
      <c r="C47" s="77">
        <v>2.14030916E-2</v>
      </c>
      <c r="D47" s="15">
        <v>8.58</v>
      </c>
      <c r="E47" s="32">
        <f t="shared" si="14"/>
        <v>-1.1641443538998588E-3</v>
      </c>
      <c r="F47" s="18">
        <f>IF(ISNUMBER(D47), $B64 * E47, "")</f>
        <v>-116.41443538998588</v>
      </c>
      <c r="G47" s="31">
        <v>8.6300000000000008</v>
      </c>
      <c r="H47" s="32">
        <f t="shared" si="15"/>
        <v>4.6565774155996418E-3</v>
      </c>
      <c r="I47" s="101">
        <f>IF(ISNUMBER(G47), $B64 * H47, "")</f>
        <v>465.65774155996417</v>
      </c>
      <c r="J47" s="15">
        <v>8.6199999999999992</v>
      </c>
      <c r="K47" s="32">
        <f t="shared" si="16"/>
        <v>3.4924330616995765E-3</v>
      </c>
      <c r="L47" s="18">
        <f>IF(ISNUMBER(J47), $B64 * K47, "")</f>
        <v>349.24330616995763</v>
      </c>
      <c r="M47" s="31"/>
      <c r="N47" s="32" t="str">
        <f t="shared" si="17"/>
        <v/>
      </c>
      <c r="O47" s="18" t="str">
        <f>IF(ISNUMBER(M47), $B64 * N47, "")</f>
        <v/>
      </c>
      <c r="Q47" s="264"/>
      <c r="R47" s="264"/>
      <c r="S47" s="264"/>
    </row>
    <row r="48" spans="1:19" ht="17.25" customHeight="1" thickBot="1">
      <c r="A48" s="127" t="s">
        <v>216</v>
      </c>
      <c r="B48" s="128">
        <v>7.14</v>
      </c>
      <c r="C48" s="78">
        <v>1.13314448E-2</v>
      </c>
      <c r="D48" s="20">
        <v>7.21</v>
      </c>
      <c r="E48" s="21">
        <f t="shared" si="14"/>
        <v>9.8039215686274907E-3</v>
      </c>
      <c r="F48" s="22">
        <f>IF(ISNUMBER(D48), $B64 * E48, "")</f>
        <v>980.39215686274906</v>
      </c>
      <c r="G48" s="30">
        <v>7.24</v>
      </c>
      <c r="H48" s="21">
        <f t="shared" si="15"/>
        <v>1.4005602240896434E-2</v>
      </c>
      <c r="I48" s="105">
        <f>IF(ISNUMBER(G48), $B64 * H48, "")</f>
        <v>1400.5602240896433</v>
      </c>
      <c r="J48" s="20">
        <v>7.23</v>
      </c>
      <c r="K48" s="21">
        <f t="shared" si="16"/>
        <v>1.2605042016806827E-2</v>
      </c>
      <c r="L48" s="22">
        <f>IF(ISNUMBER(J48), $B64 * K48, "")</f>
        <v>1260.5042016806826</v>
      </c>
      <c r="M48" s="30"/>
      <c r="N48" s="21" t="str">
        <f t="shared" si="17"/>
        <v/>
      </c>
      <c r="O48" s="22" t="str">
        <f>IF(ISNUMBER(M48), $B64 * N48, "")</f>
        <v/>
      </c>
      <c r="Q48" s="264"/>
      <c r="R48" s="264"/>
      <c r="S48" s="264"/>
    </row>
    <row r="49" spans="1:19" ht="17.25" customHeight="1" thickBot="1">
      <c r="A49" s="125" t="s">
        <v>239</v>
      </c>
      <c r="B49" s="129">
        <v>64.599999999999994</v>
      </c>
      <c r="C49" s="80">
        <v>9.3749999999999997E-3</v>
      </c>
      <c r="D49" s="106">
        <v>65</v>
      </c>
      <c r="E49" s="107">
        <f>IF(ISNUMBER(D49), (D49 - $B49) / $B49, "")</f>
        <v>6.1919504643963737E-3</v>
      </c>
      <c r="F49" s="108">
        <f>IF(ISNUMBER(D49), $B64 * E49, "")</f>
        <v>619.19504643963739</v>
      </c>
      <c r="G49" s="109">
        <v>66.8</v>
      </c>
      <c r="H49" s="107">
        <f>IF(ISNUMBER(G49), (G49 - $B49) / $B49, "")</f>
        <v>3.4055727554179613E-2</v>
      </c>
      <c r="I49" s="110">
        <f>IF(ISNUMBER(G49), $B64 * H49, "")</f>
        <v>3405.5727554179612</v>
      </c>
      <c r="J49" s="106">
        <v>66.599999999999994</v>
      </c>
      <c r="K49" s="107">
        <f>IF(ISNUMBER(J49), (J49 - $B49) / $B49, "")</f>
        <v>3.0959752321981428E-2</v>
      </c>
      <c r="L49" s="108">
        <f>IF(ISNUMBER(J49), $B64 * K49, "")</f>
        <v>3095.9752321981427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4"/>
      <c r="R49" s="264"/>
      <c r="S49" s="264"/>
    </row>
    <row r="50" spans="1:19" ht="17.25" customHeight="1" thickBot="1">
      <c r="A50" s="125" t="s">
        <v>218</v>
      </c>
      <c r="B50" s="126">
        <v>94.1</v>
      </c>
      <c r="C50" s="77">
        <v>7.4946466999999996E-3</v>
      </c>
      <c r="D50" s="15">
        <v>93.5</v>
      </c>
      <c r="E50" s="32">
        <f t="shared" ref="E50:E53" si="18">IF(ISNUMBER(D50), (D50 - $B50) / $B50, "")</f>
        <v>-6.3761955366630641E-3</v>
      </c>
      <c r="F50" s="18">
        <f>IF(ISNUMBER(D50), $B64 * E50, "")</f>
        <v>-637.61955366630639</v>
      </c>
      <c r="G50" s="31">
        <v>93.8</v>
      </c>
      <c r="H50" s="32">
        <f t="shared" ref="H50:H53" si="19">IF(ISNUMBER(G50), (G50 - $B50) / $B50, "")</f>
        <v>-3.1880977683315321E-3</v>
      </c>
      <c r="I50" s="101">
        <f>IF(ISNUMBER(G50), $B64 * H50, "")</f>
        <v>-318.80977683315319</v>
      </c>
      <c r="J50" s="15">
        <v>94.1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4"/>
      <c r="R50" s="264"/>
      <c r="S50" s="264"/>
    </row>
    <row r="51" spans="1:19" ht="17.25" customHeight="1" thickBot="1">
      <c r="A51" s="125" t="s">
        <v>202</v>
      </c>
      <c r="B51" s="126">
        <v>48.1</v>
      </c>
      <c r="C51" s="77">
        <v>4.1753653E-3</v>
      </c>
      <c r="D51" s="15">
        <v>48.7</v>
      </c>
      <c r="E51" s="32">
        <f t="shared" si="18"/>
        <v>1.2474012474012502E-2</v>
      </c>
      <c r="F51" s="18">
        <f>IF(ISNUMBER(D51), $B64 * E51, "")</f>
        <v>1247.4012474012502</v>
      </c>
      <c r="G51" s="31">
        <v>48.9</v>
      </c>
      <c r="H51" s="32">
        <f t="shared" si="19"/>
        <v>1.6632016632016574E-2</v>
      </c>
      <c r="I51" s="101">
        <f>IF(ISNUMBER(G51), $B64 * H51, "")</f>
        <v>1663.2016632016573</v>
      </c>
      <c r="J51" s="15">
        <v>49.1</v>
      </c>
      <c r="K51" s="32">
        <f t="shared" si="20"/>
        <v>2.0790020790020788E-2</v>
      </c>
      <c r="L51" s="18">
        <f>IF(ISNUMBER(J51), $B64 * K51, "")</f>
        <v>2079.002079002079</v>
      </c>
      <c r="M51" s="31"/>
      <c r="N51" s="32" t="str">
        <f t="shared" si="21"/>
        <v/>
      </c>
      <c r="O51" s="18" t="str">
        <f>IF(ISNUMBER(M51), $B64 * N51, "")</f>
        <v/>
      </c>
      <c r="Q51" s="264"/>
      <c r="R51" s="264"/>
      <c r="S51" s="264"/>
    </row>
    <row r="52" spans="1:19" ht="17.25" customHeight="1" thickBot="1">
      <c r="A52" s="125" t="s">
        <v>152</v>
      </c>
      <c r="B52" s="126">
        <v>64.5</v>
      </c>
      <c r="C52" s="77">
        <v>-4.6296295999999999E-3</v>
      </c>
      <c r="D52" s="15">
        <v>65.7</v>
      </c>
      <c r="E52" s="32">
        <f t="shared" si="18"/>
        <v>1.8604651162790743E-2</v>
      </c>
      <c r="F52" s="18">
        <f>IF(ISNUMBER(D52), $B64 * E52, "")</f>
        <v>1860.4651162790742</v>
      </c>
      <c r="G52" s="31">
        <v>65.900000000000006</v>
      </c>
      <c r="H52" s="32">
        <f t="shared" si="19"/>
        <v>2.1705426356589234E-2</v>
      </c>
      <c r="I52" s="101">
        <f>IF(ISNUMBER(G52), $B64 * H52, "")</f>
        <v>2170.5426356589232</v>
      </c>
      <c r="J52" s="15">
        <v>66.2</v>
      </c>
      <c r="K52" s="32">
        <f t="shared" si="20"/>
        <v>2.6356589147286866E-2</v>
      </c>
      <c r="L52" s="18">
        <f>IF(ISNUMBER(J52), $B64 * K52, "")</f>
        <v>2635.6589147286868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251</v>
      </c>
      <c r="B53" s="131">
        <v>47.7</v>
      </c>
      <c r="C53" s="79">
        <v>-6.2500000000000003E-3</v>
      </c>
      <c r="D53" s="24">
        <v>47.4</v>
      </c>
      <c r="E53" s="25">
        <f t="shared" si="18"/>
        <v>-6.2893081761007177E-3</v>
      </c>
      <c r="F53" s="104">
        <f>IF(ISNUMBER(D53), $B64 * E53, "")</f>
        <v>-628.93081761007181</v>
      </c>
      <c r="G53" s="102">
        <v>47.8</v>
      </c>
      <c r="H53" s="25">
        <f t="shared" si="19"/>
        <v>2.0964360587000905E-3</v>
      </c>
      <c r="I53" s="103">
        <f>IF(ISNUMBER(G53), $B64 * H53, "")</f>
        <v>209.64360587000905</v>
      </c>
      <c r="J53" s="24">
        <v>48</v>
      </c>
      <c r="K53" s="25">
        <f t="shared" si="20"/>
        <v>6.2893081761005686E-3</v>
      </c>
      <c r="L53" s="104">
        <f>IF(ISNUMBER(J53), $B64 * K53, "")</f>
        <v>628.93081761005681</v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3" t="s">
        <v>235</v>
      </c>
      <c r="B54" s="124">
        <v>45.6</v>
      </c>
      <c r="C54" s="76">
        <v>-6.5359477000000001E-3</v>
      </c>
      <c r="D54" s="13">
        <v>46.5</v>
      </c>
      <c r="E54" s="14">
        <f>IF(ISNUMBER(D54), (D54 - $B54) / $B54, "")</f>
        <v>1.9736842105263126E-2</v>
      </c>
      <c r="F54" s="16">
        <f>IF(ISNUMBER(D54), $B64 * E54, "")</f>
        <v>1973.6842105263127</v>
      </c>
      <c r="G54" s="29">
        <v>47.2</v>
      </c>
      <c r="H54" s="14">
        <f>IF(ISNUMBER(G54), (G54 - $B54) / $B54, "")</f>
        <v>3.5087719298245647E-2</v>
      </c>
      <c r="I54" s="100">
        <f>IF(ISNUMBER(G54), $B64 * H54, "")</f>
        <v>3508.7719298245647</v>
      </c>
      <c r="J54" s="13">
        <v>47.1</v>
      </c>
      <c r="K54" s="14">
        <f>IF(ISNUMBER(J54), (J54 - $B54) / $B54, "")</f>
        <v>3.2894736842105261E-2</v>
      </c>
      <c r="L54" s="16">
        <f>IF(ISNUMBER(J54), $B64 * K54, "")</f>
        <v>3289.4736842105262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25" t="s">
        <v>148</v>
      </c>
      <c r="B55" s="126">
        <v>12.6</v>
      </c>
      <c r="C55" s="77">
        <v>-7.8740157000000005E-3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13.2</v>
      </c>
      <c r="H55" s="32">
        <f t="shared" ref="H55:H58" si="23">IF(ISNUMBER(G55), (G55 - $B55) / $B55, "")</f>
        <v>4.7619047619047596E-2</v>
      </c>
      <c r="I55" s="101">
        <f>IF(ISNUMBER(G55), $B64 * H55, "")</f>
        <v>4761.9047619047597</v>
      </c>
      <c r="J55" s="15">
        <v>13.1</v>
      </c>
      <c r="K55" s="32">
        <f t="shared" ref="K55:K58" si="24">IF(ISNUMBER(J55), (J55 - $B55) / $B55, "")</f>
        <v>3.968253968253968E-2</v>
      </c>
      <c r="L55" s="18">
        <f>IF(ISNUMBER(J55), $B64 * K55, "")</f>
        <v>3968.2539682539682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25" t="s">
        <v>150</v>
      </c>
      <c r="B56" s="126">
        <v>8.23</v>
      </c>
      <c r="C56" s="77">
        <v>-8.4337348999999999E-3</v>
      </c>
      <c r="D56" s="15">
        <v>8.27</v>
      </c>
      <c r="E56" s="32">
        <f t="shared" si="22"/>
        <v>4.860267314702205E-3</v>
      </c>
      <c r="F56" s="18">
        <f>IF(ISNUMBER(D56), $B64 * E56, "")</f>
        <v>486.02673147022051</v>
      </c>
      <c r="G56" s="31">
        <v>8.34</v>
      </c>
      <c r="H56" s="32">
        <f t="shared" si="23"/>
        <v>1.3365735115431279E-2</v>
      </c>
      <c r="I56" s="101">
        <f>IF(ISNUMBER(G56), $B64 * H56, "")</f>
        <v>1336.573511543128</v>
      </c>
      <c r="J56" s="15">
        <v>8.34</v>
      </c>
      <c r="K56" s="32">
        <f t="shared" si="24"/>
        <v>1.3365735115431279E-2</v>
      </c>
      <c r="L56" s="18">
        <f>IF(ISNUMBER(J56), $B64 * K56, "")</f>
        <v>1336.573511543128</v>
      </c>
      <c r="M56" s="31"/>
      <c r="N56" s="32" t="str">
        <f t="shared" si="25"/>
        <v/>
      </c>
      <c r="O56" s="18" t="str">
        <f>IF(ISNUMBER(M56), $B64 * N56, "")</f>
        <v/>
      </c>
      <c r="Q56" s="264"/>
      <c r="R56" s="264"/>
      <c r="S56" s="264"/>
    </row>
    <row r="57" spans="1:19" ht="17.25" customHeight="1" thickBot="1">
      <c r="A57" s="125" t="s">
        <v>122</v>
      </c>
      <c r="B57" s="126">
        <v>18.3</v>
      </c>
      <c r="C57" s="77">
        <v>-1.0810810800000001E-2</v>
      </c>
      <c r="D57" s="15">
        <v>19.100000000000001</v>
      </c>
      <c r="E57" s="32">
        <f t="shared" si="22"/>
        <v>4.3715846994535554E-2</v>
      </c>
      <c r="F57" s="18">
        <f>IF(ISNUMBER(D57), $B64 * E57, "")</f>
        <v>4371.584699453555</v>
      </c>
      <c r="G57" s="31">
        <v>19.100000000000001</v>
      </c>
      <c r="H57" s="32">
        <f t="shared" si="23"/>
        <v>4.3715846994535554E-2</v>
      </c>
      <c r="I57" s="101">
        <f>IF(ISNUMBER(G57), $B64 * H57, "")</f>
        <v>4371.584699453555</v>
      </c>
      <c r="J57" s="15">
        <v>19.2</v>
      </c>
      <c r="K57" s="32">
        <f t="shared" si="24"/>
        <v>4.9180327868852382E-2</v>
      </c>
      <c r="L57" s="18">
        <f>IF(ISNUMBER(J57), $B64 * K57, "")</f>
        <v>4918.0327868852382</v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 t="s">
        <v>128</v>
      </c>
      <c r="B58" s="128">
        <v>78.7</v>
      </c>
      <c r="C58" s="78">
        <v>-1.13065327E-2</v>
      </c>
      <c r="D58" s="20">
        <v>83.2</v>
      </c>
      <c r="E58" s="21">
        <f t="shared" si="22"/>
        <v>5.7179161372299871E-2</v>
      </c>
      <c r="F58" s="22">
        <f>IF(ISNUMBER(D58), $B64 * E58, "")</f>
        <v>5717.9161372299868</v>
      </c>
      <c r="G58" s="30">
        <v>83.7</v>
      </c>
      <c r="H58" s="21">
        <f t="shared" si="23"/>
        <v>6.353240152477764E-2</v>
      </c>
      <c r="I58" s="105">
        <f>IF(ISNUMBER(G58), $B64 * H58, "")</f>
        <v>6353.2401524777642</v>
      </c>
      <c r="J58" s="20">
        <v>83.9</v>
      </c>
      <c r="K58" s="21">
        <f t="shared" si="24"/>
        <v>6.6073697585768781E-2</v>
      </c>
      <c r="L58" s="22">
        <f>IF(ISNUMBER(J58), $B64 * K58, "")</f>
        <v>6607.3697585768778</v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 t="s">
        <v>98</v>
      </c>
      <c r="B59" s="129">
        <v>2.5099999999999998</v>
      </c>
      <c r="C59" s="80">
        <v>-1.18110236E-2</v>
      </c>
      <c r="D59" s="106">
        <v>2.58</v>
      </c>
      <c r="E59" s="107">
        <f>IF(ISNUMBER(D59), (D59 - $B59) / $B59, "")</f>
        <v>2.7888446215139556E-2</v>
      </c>
      <c r="F59" s="108">
        <f>IF(ISNUMBER(D59), $B64 * E59, "")</f>
        <v>2788.8446215139556</v>
      </c>
      <c r="G59" s="109">
        <v>2.6</v>
      </c>
      <c r="H59" s="107">
        <f>IF(ISNUMBER(G59), (G59 - $B59) / $B59, "")</f>
        <v>3.5856573705179404E-2</v>
      </c>
      <c r="I59" s="110">
        <f>IF(ISNUMBER(G59), $B64 * H59, "")</f>
        <v>3585.6573705179403</v>
      </c>
      <c r="J59" s="106">
        <v>2.61</v>
      </c>
      <c r="K59" s="107">
        <f>IF(ISNUMBER(J59), (J59 - $B59) / $B59, "")</f>
        <v>3.9840637450199244E-2</v>
      </c>
      <c r="L59" s="108">
        <f>IF(ISNUMBER(J59), $B64 * K59, "")</f>
        <v>3984.0637450199242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25" t="s">
        <v>132</v>
      </c>
      <c r="B60" s="126">
        <v>71.900000000000006</v>
      </c>
      <c r="C60" s="77">
        <v>-1.2362637399999999E-2</v>
      </c>
      <c r="D60" s="15">
        <v>75</v>
      </c>
      <c r="E60" s="32">
        <f t="shared" ref="E60:E63" si="26">IF(ISNUMBER(D60), (D60 - $B60) / $B60, "")</f>
        <v>4.3115438108483922E-2</v>
      </c>
      <c r="F60" s="18">
        <f>IF(ISNUMBER(D60), $B64 * E60, "")</f>
        <v>4311.5438108483922</v>
      </c>
      <c r="G60" s="31">
        <v>74.7</v>
      </c>
      <c r="H60" s="32">
        <f t="shared" ref="H60:H63" si="27">IF(ISNUMBER(G60), (G60 - $B60) / $B60, "")</f>
        <v>3.8942976356050027E-2</v>
      </c>
      <c r="I60" s="101">
        <f>IF(ISNUMBER(G60), $B64 * H60, "")</f>
        <v>3894.2976356050026</v>
      </c>
      <c r="J60" s="15">
        <v>75.099999999999994</v>
      </c>
      <c r="K60" s="32">
        <f t="shared" ref="K60:K63" si="28">IF(ISNUMBER(J60), (J60 - $B60) / $B60, "")</f>
        <v>4.4506258692628489E-2</v>
      </c>
      <c r="L60" s="18">
        <f>IF(ISNUMBER(J60), $B64 * K60, "")</f>
        <v>4450.6258692628489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 t="s">
        <v>130</v>
      </c>
      <c r="B61" s="126">
        <v>72.5</v>
      </c>
      <c r="C61" s="77">
        <v>-1.36054422E-2</v>
      </c>
      <c r="D61" s="15">
        <v>72.599999999999994</v>
      </c>
      <c r="E61" s="32">
        <f t="shared" si="26"/>
        <v>1.3793103448275078E-3</v>
      </c>
      <c r="F61" s="18">
        <f>IF(ISNUMBER(D61), $B64 * E61, "")</f>
        <v>137.93103448275079</v>
      </c>
      <c r="G61" s="31">
        <v>73</v>
      </c>
      <c r="H61" s="32">
        <f t="shared" si="27"/>
        <v>6.8965517241379309E-3</v>
      </c>
      <c r="I61" s="101">
        <f>IF(ISNUMBER(G61), $B64 * H61, "")</f>
        <v>689.65517241379314</v>
      </c>
      <c r="J61" s="15">
        <v>73.5</v>
      </c>
      <c r="K61" s="32">
        <f t="shared" si="28"/>
        <v>1.3793103448275862E-2</v>
      </c>
      <c r="L61" s="18">
        <f>IF(ISNUMBER(J61), $B64 * K61, "")</f>
        <v>1379.3103448275863</v>
      </c>
      <c r="M61" s="31"/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 t="s">
        <v>144</v>
      </c>
      <c r="B62" s="126">
        <v>70.7</v>
      </c>
      <c r="C62" s="77">
        <v>-1.53203343E-2</v>
      </c>
      <c r="D62" s="15">
        <v>72.8</v>
      </c>
      <c r="E62" s="32">
        <f t="shared" si="26"/>
        <v>2.9702970297029622E-2</v>
      </c>
      <c r="F62" s="18">
        <f>IF(ISNUMBER(D62), $B64 * E62, "")</f>
        <v>2970.2970297029624</v>
      </c>
      <c r="G62" s="31">
        <v>73</v>
      </c>
      <c r="H62" s="32">
        <f t="shared" si="27"/>
        <v>3.2531824611032489E-2</v>
      </c>
      <c r="I62" s="101">
        <f>IF(ISNUMBER(G62), $B64 * H62, "")</f>
        <v>3253.1824611032489</v>
      </c>
      <c r="J62" s="15">
        <v>73.400000000000006</v>
      </c>
      <c r="K62" s="32">
        <f t="shared" si="28"/>
        <v>3.8189533239038231E-2</v>
      </c>
      <c r="L62" s="18">
        <f>IF(ISNUMBER(J62), $B64 * K62, "")</f>
        <v>3818.9533239038233</v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 t="s">
        <v>72</v>
      </c>
      <c r="B63" s="131">
        <v>16.600000000000001</v>
      </c>
      <c r="C63" s="79">
        <v>-1.7751479300000001E-2</v>
      </c>
      <c r="D63" s="24">
        <v>16.8</v>
      </c>
      <c r="E63" s="25">
        <f t="shared" si="26"/>
        <v>1.2048192771084293E-2</v>
      </c>
      <c r="F63" s="104">
        <f>IF(ISNUMBER(D63), $B64 * E63, "")</f>
        <v>1204.8192771084293</v>
      </c>
      <c r="G63" s="102">
        <v>17</v>
      </c>
      <c r="H63" s="25">
        <f t="shared" si="27"/>
        <v>2.4096385542168586E-2</v>
      </c>
      <c r="I63" s="103">
        <f>IF(ISNUMBER(G63), $B64 * H63, "")</f>
        <v>2409.6385542168587</v>
      </c>
      <c r="J63" s="24">
        <v>16.899999999999999</v>
      </c>
      <c r="K63" s="25">
        <f t="shared" si="28"/>
        <v>1.8072289156626332E-2</v>
      </c>
      <c r="L63" s="104">
        <f>IF(ISNUMBER(J63), $B64 * K63, "")</f>
        <v>1807.2289156626332</v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271</v>
      </c>
      <c r="B64" s="317">
        <f>$B$37</f>
        <v>100000</v>
      </c>
      <c r="C64" s="318"/>
      <c r="D64" s="26" t="s">
        <v>272</v>
      </c>
      <c r="E64" s="27">
        <f>IF(COUNT(E44:E63), SUM(E44:E63) / COUNT(E44:E63), 0)</f>
        <v>2.0971570227684099E-2</v>
      </c>
      <c r="F64" s="28">
        <f>SUM(F44:F63)</f>
        <v>41943.140455368193</v>
      </c>
      <c r="G64" s="26" t="s">
        <v>272</v>
      </c>
      <c r="H64" s="27">
        <f>IF(COUNT(H44:H63), SUM(H44:H63) / COUNT(H44:H63), 0)</f>
        <v>2.9278001227896887E-2</v>
      </c>
      <c r="I64" s="28">
        <f>SUM(I44:I63)</f>
        <v>58556.00245579378</v>
      </c>
      <c r="J64" s="26" t="s">
        <v>272</v>
      </c>
      <c r="K64" s="27">
        <f>IF(COUNT(K44:K63), SUM(K44:K63) / COUNT(K44:K63), 0)</f>
        <v>3.0591054499209246E-2</v>
      </c>
      <c r="L64" s="28">
        <f>SUM(L44:L63)</f>
        <v>61182.108998418509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49" t="s">
        <v>268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39551000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1.13276056E-2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2021-07-24(토) 오전 00:00</v>
      </c>
      <c r="C69" s="316"/>
      <c r="D69" s="288" t="str">
        <f>TEXT($G$1, "[$-ko-KR]yyyy-mm-dd(ddd) ") &amp; "오후 14:00"</f>
        <v>2021-07-24(토) 오후 14:00</v>
      </c>
      <c r="E69" s="289"/>
      <c r="F69" s="290"/>
      <c r="G69" s="288" t="str">
        <f>TEXT($G$1, "[$-ko-KR]yyyy-mm-dd(ddd) ") &amp; "오후 19:00"</f>
        <v>2021-07-24(토) 오후 19:00</v>
      </c>
      <c r="H69" s="289"/>
      <c r="I69" s="290"/>
      <c r="J69" s="288" t="str">
        <f>TEXT($G$1, "[$-ko-KR]yyyy-mm-dd(ddd) ") &amp; "오후 21:00"</f>
        <v>2021-07-24(토) 오후 21:00</v>
      </c>
      <c r="K69" s="289"/>
      <c r="L69" s="290"/>
      <c r="M69" s="288" t="str">
        <f>TEXT($G$1+1, "[$-ko-KR]yyyy-mm-dd(ddd) ") &amp; "오전 00:00"</f>
        <v>2021-07-25(일)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0" t="s">
        <v>58</v>
      </c>
      <c r="H70" s="251" t="s">
        <v>269</v>
      </c>
      <c r="I70" s="25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4"/>
      <c r="R70" s="264"/>
      <c r="S70" s="264"/>
    </row>
    <row r="71" spans="1:19" ht="17.25" thickBot="1">
      <c r="A71" s="123" t="s">
        <v>114</v>
      </c>
      <c r="B71" s="124">
        <v>690</v>
      </c>
      <c r="C71" s="76">
        <v>0.18353344769999999</v>
      </c>
      <c r="D71" s="13">
        <v>856</v>
      </c>
      <c r="E71" s="14">
        <f>IF(ISNUMBER(D71), (D71 - $B71) / $B71, "")</f>
        <v>0.24057971014492754</v>
      </c>
      <c r="F71" s="16">
        <f>IF(ISNUMBER(D71), $B91 * E71, "")</f>
        <v>24057.971014492756</v>
      </c>
      <c r="G71" s="29">
        <v>863</v>
      </c>
      <c r="H71" s="14">
        <f>IF(ISNUMBER(G71), (G71 - $B71) / $B71, "")</f>
        <v>0.25072463768115943</v>
      </c>
      <c r="I71" s="100">
        <f>IF(ISNUMBER(G71), $B91 * H71, "")</f>
        <v>25072.463768115944</v>
      </c>
      <c r="J71" s="13">
        <v>853</v>
      </c>
      <c r="K71" s="14">
        <f>IF(ISNUMBER(J71), (J71 - $B71) / $B71, "")</f>
        <v>0.23623188405797102</v>
      </c>
      <c r="L71" s="16">
        <f>IF(ISNUMBER(J71), $B91 * K71, "")</f>
        <v>23623.188405797104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 t="s">
        <v>61</v>
      </c>
      <c r="B72" s="126">
        <v>743</v>
      </c>
      <c r="C72" s="77">
        <v>7.5253256199999993E-2</v>
      </c>
      <c r="D72" s="15">
        <v>822</v>
      </c>
      <c r="E72" s="32">
        <f t="shared" ref="E72:E75" si="30">IF(ISNUMBER(D72), (D72 - $B72) / $B72, "")</f>
        <v>0.10632570659488561</v>
      </c>
      <c r="F72" s="18">
        <f>IF(ISNUMBER(D72), $B91 * E72, "")</f>
        <v>10632.57065948856</v>
      </c>
      <c r="G72" s="31">
        <v>818</v>
      </c>
      <c r="H72" s="32">
        <f t="shared" ref="H72:H75" si="31">IF(ISNUMBER(G72), (G72 - $B72) / $B72, "")</f>
        <v>0.1009421265141319</v>
      </c>
      <c r="I72" s="101">
        <f>IF(ISNUMBER(G72), $B91 * H72, "")</f>
        <v>10094.212651413191</v>
      </c>
      <c r="J72" s="15">
        <v>824</v>
      </c>
      <c r="K72" s="32">
        <f t="shared" ref="K72:K75" si="32">IF(ISNUMBER(J72), (J72 - $B72) / $B72, "")</f>
        <v>0.10901749663526245</v>
      </c>
      <c r="L72" s="18">
        <f>IF(ISNUMBER(J72), $B91 * K72, "")</f>
        <v>10901.749663526245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 t="s">
        <v>166</v>
      </c>
      <c r="B73" s="126">
        <v>117</v>
      </c>
      <c r="C73" s="77">
        <v>4.4642857100000002E-2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120</v>
      </c>
      <c r="H73" s="32">
        <f t="shared" si="31"/>
        <v>2.564102564102564E-2</v>
      </c>
      <c r="I73" s="101">
        <f>IF(ISNUMBER(G73), $B91 * H73, "")</f>
        <v>2564.102564102564</v>
      </c>
      <c r="J73" s="15">
        <v>120</v>
      </c>
      <c r="K73" s="32">
        <f t="shared" si="32"/>
        <v>2.564102564102564E-2</v>
      </c>
      <c r="L73" s="18">
        <f>IF(ISNUMBER(J73), $B91 * K73, "")</f>
        <v>2564.102564102564</v>
      </c>
      <c r="M73" s="31"/>
      <c r="N73" s="32" t="str">
        <f t="shared" si="33"/>
        <v/>
      </c>
      <c r="O73" s="18" t="str">
        <f>IF(ISNUMBER(M73), $B91 * N73, "")</f>
        <v/>
      </c>
      <c r="Q73" s="264"/>
      <c r="R73" s="264"/>
      <c r="S73" s="264"/>
    </row>
    <row r="74" spans="1:19" ht="17.25" thickBot="1">
      <c r="A74" s="125" t="s">
        <v>214</v>
      </c>
      <c r="B74" s="126">
        <v>222</v>
      </c>
      <c r="C74" s="77">
        <v>3.7383177599999998E-2</v>
      </c>
      <c r="D74" s="15">
        <v>233</v>
      </c>
      <c r="E74" s="32">
        <f t="shared" si="30"/>
        <v>4.954954954954955E-2</v>
      </c>
      <c r="F74" s="18">
        <f>IF(ISNUMBER(D74), $B91 * E74, "")</f>
        <v>4954.9549549549547</v>
      </c>
      <c r="G74" s="31">
        <v>235</v>
      </c>
      <c r="H74" s="32">
        <f t="shared" si="31"/>
        <v>5.8558558558558557E-2</v>
      </c>
      <c r="I74" s="101">
        <f>IF(ISNUMBER(G74), $B91 * H74, "")</f>
        <v>5855.8558558558561</v>
      </c>
      <c r="J74" s="15">
        <v>235</v>
      </c>
      <c r="K74" s="32">
        <f t="shared" si="32"/>
        <v>5.8558558558558557E-2</v>
      </c>
      <c r="L74" s="18">
        <f>IF(ISNUMBER(J74), $B91 * K74, "")</f>
        <v>5855.8558558558561</v>
      </c>
      <c r="M74" s="31"/>
      <c r="N74" s="32" t="str">
        <f t="shared" si="33"/>
        <v/>
      </c>
      <c r="O74" s="18" t="str">
        <f>IF(ISNUMBER(M74), $B91 * N74, "")</f>
        <v/>
      </c>
      <c r="Q74" s="264"/>
      <c r="R74" s="264"/>
      <c r="S74" s="264"/>
    </row>
    <row r="75" spans="1:19" ht="17.25" thickBot="1">
      <c r="A75" s="127" t="s">
        <v>124</v>
      </c>
      <c r="B75" s="128">
        <v>246</v>
      </c>
      <c r="C75" s="78">
        <v>1.6528925600000001E-2</v>
      </c>
      <c r="D75" s="20">
        <v>248</v>
      </c>
      <c r="E75" s="21">
        <f t="shared" si="30"/>
        <v>8.130081300813009E-3</v>
      </c>
      <c r="F75" s="22">
        <f>IF(ISNUMBER(D75), $B91 * E75, "")</f>
        <v>813.00813008130092</v>
      </c>
      <c r="G75" s="30">
        <v>252</v>
      </c>
      <c r="H75" s="21">
        <f t="shared" si="31"/>
        <v>2.4390243902439025E-2</v>
      </c>
      <c r="I75" s="105">
        <f>IF(ISNUMBER(G75), $B91 * H75, "")</f>
        <v>2439.0243902439024</v>
      </c>
      <c r="J75" s="20">
        <v>251</v>
      </c>
      <c r="K75" s="21">
        <f t="shared" si="32"/>
        <v>2.032520325203252E-2</v>
      </c>
      <c r="L75" s="22">
        <f>IF(ISNUMBER(J75), $B91 * K75, "")</f>
        <v>2032.520325203252</v>
      </c>
      <c r="M75" s="30"/>
      <c r="N75" s="21" t="str">
        <f t="shared" si="33"/>
        <v/>
      </c>
      <c r="O75" s="22" t="str">
        <f>IF(ISNUMBER(M75), $B91 * N75, "")</f>
        <v/>
      </c>
      <c r="Q75" s="264"/>
      <c r="R75" s="264"/>
      <c r="S75" s="264"/>
    </row>
    <row r="76" spans="1:19" ht="17.25" thickBot="1">
      <c r="A76" s="125" t="s">
        <v>231</v>
      </c>
      <c r="B76" s="129">
        <v>143</v>
      </c>
      <c r="C76" s="80">
        <v>1.4184397200000001E-2</v>
      </c>
      <c r="D76" s="106">
        <v>153</v>
      </c>
      <c r="E76" s="107">
        <f>IF(ISNUMBER(D76), (D76 - $B76) / $B76, "")</f>
        <v>6.9930069930069935E-2</v>
      </c>
      <c r="F76" s="108">
        <f>IF(ISNUMBER(D76), $B91 * E76, "")</f>
        <v>6993.0069930069931</v>
      </c>
      <c r="G76" s="109">
        <v>155</v>
      </c>
      <c r="H76" s="107">
        <f>IF(ISNUMBER(G76), (G76 - $B76) / $B76, "")</f>
        <v>8.3916083916083919E-2</v>
      </c>
      <c r="I76" s="110">
        <f>IF(ISNUMBER(G76), $B91 * H76, "")</f>
        <v>8391.6083916083917</v>
      </c>
      <c r="J76" s="106">
        <v>155</v>
      </c>
      <c r="K76" s="107">
        <f>IF(ISNUMBER(J76), (J76 - $B76) / $B76, "")</f>
        <v>8.3916083916083919E-2</v>
      </c>
      <c r="L76" s="108">
        <f>IF(ISNUMBER(J76), $B91 * K76, "")</f>
        <v>8391.6083916083917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4"/>
      <c r="R76" s="264"/>
      <c r="S76" s="264"/>
    </row>
    <row r="77" spans="1:19" ht="17.25" thickBot="1">
      <c r="A77" s="125" t="s">
        <v>80</v>
      </c>
      <c r="B77" s="126">
        <v>608</v>
      </c>
      <c r="C77" s="77">
        <v>1.16472546E-2</v>
      </c>
      <c r="D77" s="15">
        <v>623</v>
      </c>
      <c r="E77" s="32">
        <f t="shared" ref="E77:E80" si="34">IF(ISNUMBER(D77), (D77 - $B77) / $B77, "")</f>
        <v>2.4671052631578948E-2</v>
      </c>
      <c r="F77" s="18">
        <f>IF(ISNUMBER(D77), $B91 * E77, "")</f>
        <v>2467.1052631578946</v>
      </c>
      <c r="G77" s="31">
        <v>644</v>
      </c>
      <c r="H77" s="32">
        <f t="shared" ref="H77:H80" si="35">IF(ISNUMBER(G77), (G77 - $B77) / $B77, "")</f>
        <v>5.921052631578947E-2</v>
      </c>
      <c r="I77" s="101">
        <f>IF(ISNUMBER(G77), $B91 * H77, "")</f>
        <v>5921.0526315789466</v>
      </c>
      <c r="J77" s="15">
        <v>639</v>
      </c>
      <c r="K77" s="32">
        <f t="shared" ref="K77:K80" si="36">IF(ISNUMBER(J77), (J77 - $B77) / $B77, "")</f>
        <v>5.0986842105263157E-2</v>
      </c>
      <c r="L77" s="18">
        <f>IF(ISNUMBER(J77), $B91 * K77, "")</f>
        <v>5098.6842105263158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4"/>
      <c r="R77" s="264"/>
      <c r="S77" s="264"/>
    </row>
    <row r="78" spans="1:19" ht="17.25" thickBot="1">
      <c r="A78" s="125" t="s">
        <v>86</v>
      </c>
      <c r="B78" s="126">
        <v>274</v>
      </c>
      <c r="C78" s="77">
        <v>1.10701107E-2</v>
      </c>
      <c r="D78" s="15">
        <v>286</v>
      </c>
      <c r="E78" s="32">
        <f t="shared" si="34"/>
        <v>4.3795620437956206E-2</v>
      </c>
      <c r="F78" s="18">
        <f>IF(ISNUMBER(D78), $B91 * E78, "")</f>
        <v>4379.5620437956204</v>
      </c>
      <c r="G78" s="31">
        <v>298</v>
      </c>
      <c r="H78" s="32">
        <f t="shared" si="35"/>
        <v>8.7591240875912413E-2</v>
      </c>
      <c r="I78" s="101">
        <f>IF(ISNUMBER(G78), $B91 * H78, "")</f>
        <v>8759.1240875912408</v>
      </c>
      <c r="J78" s="15">
        <v>295</v>
      </c>
      <c r="K78" s="32">
        <f t="shared" si="36"/>
        <v>7.6642335766423361E-2</v>
      </c>
      <c r="L78" s="18">
        <f>IF(ISNUMBER(J78), $B91 * K78, "")</f>
        <v>7664.2335766423357</v>
      </c>
      <c r="M78" s="31"/>
      <c r="N78" s="32" t="str">
        <f t="shared" si="37"/>
        <v/>
      </c>
      <c r="O78" s="18" t="str">
        <f>IF(ISNUMBER(M78), $B91 * N78, "")</f>
        <v/>
      </c>
      <c r="Q78" s="264"/>
      <c r="R78" s="264"/>
      <c r="S78" s="264"/>
    </row>
    <row r="79" spans="1:19" ht="17.25" thickBot="1">
      <c r="A79" s="125" t="s">
        <v>102</v>
      </c>
      <c r="B79" s="126">
        <v>742</v>
      </c>
      <c r="C79" s="77">
        <v>6.7842605E-3</v>
      </c>
      <c r="D79" s="15">
        <v>752</v>
      </c>
      <c r="E79" s="32">
        <f t="shared" si="34"/>
        <v>1.3477088948787063E-2</v>
      </c>
      <c r="F79" s="18">
        <f>IF(ISNUMBER(D79), $B91 * E79, "")</f>
        <v>1347.7088948787064</v>
      </c>
      <c r="G79" s="31">
        <v>765</v>
      </c>
      <c r="H79" s="32">
        <f t="shared" si="35"/>
        <v>3.0997304582210242E-2</v>
      </c>
      <c r="I79" s="101">
        <f>IF(ISNUMBER(G79), $B91 * H79, "")</f>
        <v>3099.730458221024</v>
      </c>
      <c r="J79" s="15">
        <v>764</v>
      </c>
      <c r="K79" s="32">
        <f t="shared" si="36"/>
        <v>2.9649595687331536E-2</v>
      </c>
      <c r="L79" s="18">
        <f>IF(ISNUMBER(J79), $B91 * K79, "")</f>
        <v>2964.9595687331534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90</v>
      </c>
      <c r="B80" s="131">
        <v>694</v>
      </c>
      <c r="C80" s="79">
        <v>0</v>
      </c>
      <c r="D80" s="24">
        <v>708</v>
      </c>
      <c r="E80" s="25">
        <f t="shared" si="34"/>
        <v>2.0172910662824207E-2</v>
      </c>
      <c r="F80" s="104">
        <f>IF(ISNUMBER(D80), $B91 * E80, "")</f>
        <v>2017.2910662824208</v>
      </c>
      <c r="G80" s="102">
        <v>709</v>
      </c>
      <c r="H80" s="25">
        <f t="shared" si="35"/>
        <v>2.1613832853025938E-2</v>
      </c>
      <c r="I80" s="103">
        <f>IF(ISNUMBER(G80), $B91 * H80, "")</f>
        <v>2161.3832853025938</v>
      </c>
      <c r="J80" s="24">
        <v>709</v>
      </c>
      <c r="K80" s="25">
        <f t="shared" si="36"/>
        <v>2.1613832853025938E-2</v>
      </c>
      <c r="L80" s="104">
        <f>IF(ISNUMBER(J80), $B91 * K80, "")</f>
        <v>2161.3832853025938</v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3" t="s">
        <v>174</v>
      </c>
      <c r="B81" s="124">
        <v>200</v>
      </c>
      <c r="C81" s="76">
        <v>0</v>
      </c>
      <c r="D81" s="13">
        <v>204</v>
      </c>
      <c r="E81" s="14">
        <f>IF(ISNUMBER(D81), (D81 - $B81) / $B81, "")</f>
        <v>0.02</v>
      </c>
      <c r="F81" s="16">
        <f>IF(ISNUMBER(D81), $B91 * E81, "")</f>
        <v>2000</v>
      </c>
      <c r="G81" s="29">
        <v>206</v>
      </c>
      <c r="H81" s="14">
        <f>IF(ISNUMBER(G81), (G81 - $B81) / $B81, "")</f>
        <v>0.03</v>
      </c>
      <c r="I81" s="100">
        <f>IF(ISNUMBER(G81), $B91 * H81, "")</f>
        <v>3000</v>
      </c>
      <c r="J81" s="13">
        <v>204</v>
      </c>
      <c r="K81" s="14">
        <f>IF(ISNUMBER(J81), (J81 - $B81) / $B81, "")</f>
        <v>0.02</v>
      </c>
      <c r="L81" s="16">
        <f>IF(ISNUMBER(J81), $B91 * K81, "")</f>
        <v>2000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25" t="s">
        <v>110</v>
      </c>
      <c r="B82" s="126">
        <v>103</v>
      </c>
      <c r="C82" s="77">
        <v>0</v>
      </c>
      <c r="D82" s="15">
        <v>104</v>
      </c>
      <c r="E82" s="32">
        <f t="shared" ref="E82:E85" si="38">IF(ISNUMBER(D82), (D82 - $B82) / $B82, "")</f>
        <v>9.7087378640776691E-3</v>
      </c>
      <c r="F82" s="18">
        <f>IF(ISNUMBER(D82), $B91 * E82, "")</f>
        <v>970.87378640776694</v>
      </c>
      <c r="G82" s="31">
        <v>103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104</v>
      </c>
      <c r="K82" s="32">
        <f t="shared" ref="K82:K85" si="40">IF(ISNUMBER(J82), (J82 - $B82) / $B82, "")</f>
        <v>9.7087378640776691E-3</v>
      </c>
      <c r="L82" s="18">
        <f>IF(ISNUMBER(J82), $B91 * K82, "")</f>
        <v>970.87378640776694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25" t="s">
        <v>118</v>
      </c>
      <c r="B83" s="126">
        <v>130</v>
      </c>
      <c r="C83" s="77">
        <v>0</v>
      </c>
      <c r="D83" s="15">
        <v>133</v>
      </c>
      <c r="E83" s="32">
        <f t="shared" si="38"/>
        <v>2.3076923076923078E-2</v>
      </c>
      <c r="F83" s="18">
        <f>IF(ISNUMBER(D83), $B91 * E83, "")</f>
        <v>2307.6923076923076</v>
      </c>
      <c r="G83" s="31">
        <v>132</v>
      </c>
      <c r="H83" s="32">
        <f t="shared" si="39"/>
        <v>1.5384615384615385E-2</v>
      </c>
      <c r="I83" s="101">
        <f>IF(ISNUMBER(G83), $B91 * H83, "")</f>
        <v>1538.4615384615386</v>
      </c>
      <c r="J83" s="15">
        <v>133</v>
      </c>
      <c r="K83" s="32">
        <f t="shared" si="40"/>
        <v>2.3076923076923078E-2</v>
      </c>
      <c r="L83" s="18">
        <f>IF(ISNUMBER(J83), $B91 * K83, "")</f>
        <v>2307.6923076923076</v>
      </c>
      <c r="M83" s="31"/>
      <c r="N83" s="32" t="str">
        <f t="shared" si="41"/>
        <v/>
      </c>
      <c r="O83" s="18" t="str">
        <f>IF(ISNUMBER(M83), $B91 * N83, "")</f>
        <v/>
      </c>
      <c r="Q83" s="264"/>
      <c r="R83" s="264"/>
      <c r="S83" s="264"/>
    </row>
    <row r="84" spans="1:19" ht="17.25" thickBot="1">
      <c r="A84" s="125" t="s">
        <v>267</v>
      </c>
      <c r="B84" s="126">
        <v>224</v>
      </c>
      <c r="C84" s="77">
        <v>0</v>
      </c>
      <c r="D84" s="15">
        <v>224</v>
      </c>
      <c r="E84" s="32">
        <f t="shared" si="38"/>
        <v>0</v>
      </c>
      <c r="F84" s="18">
        <f>IF(ISNUMBER(D84), $B91 * E84, "")</f>
        <v>0</v>
      </c>
      <c r="G84" s="31">
        <v>226</v>
      </c>
      <c r="H84" s="32">
        <f t="shared" si="39"/>
        <v>8.9285714285714281E-3</v>
      </c>
      <c r="I84" s="101">
        <f>IF(ISNUMBER(G84), $B91 * H84, "")</f>
        <v>892.85714285714278</v>
      </c>
      <c r="J84" s="15">
        <v>227</v>
      </c>
      <c r="K84" s="32">
        <f t="shared" si="40"/>
        <v>1.3392857142857142E-2</v>
      </c>
      <c r="L84" s="18">
        <f>IF(ISNUMBER(J84), $B91 * K84, "")</f>
        <v>1339.2857142857142</v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 t="s">
        <v>253</v>
      </c>
      <c r="B85" s="128">
        <v>685</v>
      </c>
      <c r="C85" s="78">
        <v>-2.9112081999999998E-3</v>
      </c>
      <c r="D85" s="20">
        <v>704</v>
      </c>
      <c r="E85" s="21">
        <f t="shared" si="38"/>
        <v>2.7737226277372264E-2</v>
      </c>
      <c r="F85" s="22">
        <f>IF(ISNUMBER(D85), $B91 * E85, "")</f>
        <v>2773.7226277372265</v>
      </c>
      <c r="G85" s="30">
        <v>715</v>
      </c>
      <c r="H85" s="21">
        <f t="shared" si="39"/>
        <v>4.3795620437956206E-2</v>
      </c>
      <c r="I85" s="105">
        <f>IF(ISNUMBER(G85), $B91 * H85, "")</f>
        <v>4379.5620437956204</v>
      </c>
      <c r="J85" s="20">
        <v>717</v>
      </c>
      <c r="K85" s="21">
        <f t="shared" si="40"/>
        <v>4.6715328467153282E-2</v>
      </c>
      <c r="L85" s="22">
        <f>IF(ISNUMBER(J85), $B91 * K85, "")</f>
        <v>4671.5328467153286</v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 t="s">
        <v>176</v>
      </c>
      <c r="B86" s="129">
        <v>972</v>
      </c>
      <c r="C86" s="80">
        <v>-3.0769231000000001E-3</v>
      </c>
      <c r="D86" s="106">
        <v>1010</v>
      </c>
      <c r="E86" s="107">
        <f>IF(ISNUMBER(D86), (D86 - $B86) / $B86, "")</f>
        <v>3.9094650205761319E-2</v>
      </c>
      <c r="F86" s="108">
        <f>IF(ISNUMBER(D86), $B91 * E86, "")</f>
        <v>3909.4650205761318</v>
      </c>
      <c r="G86" s="109">
        <v>1010</v>
      </c>
      <c r="H86" s="107">
        <f>IF(ISNUMBER(G86), (G86 - $B86) / $B86, "")</f>
        <v>3.9094650205761319E-2</v>
      </c>
      <c r="I86" s="110">
        <f>IF(ISNUMBER(G86), $B91 * H86, "")</f>
        <v>3909.4650205761318</v>
      </c>
      <c r="J86" s="106">
        <v>1000</v>
      </c>
      <c r="K86" s="107">
        <f>IF(ISNUMBER(J86), (J86 - $B86) / $B86, "")</f>
        <v>2.8806584362139918E-2</v>
      </c>
      <c r="L86" s="108">
        <f>IF(ISNUMBER(J86), $B91 * K86, "")</f>
        <v>2880.658436213992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4"/>
      <c r="R86" s="264"/>
      <c r="S86" s="264"/>
    </row>
    <row r="87" spans="1:19" ht="17.25" thickBot="1">
      <c r="A87" s="125" t="s">
        <v>108</v>
      </c>
      <c r="B87" s="126">
        <v>900</v>
      </c>
      <c r="C87" s="77">
        <v>-5.5248618999999997E-3</v>
      </c>
      <c r="D87" s="15">
        <v>919</v>
      </c>
      <c r="E87" s="32">
        <f t="shared" ref="E87:E90" si="42">IF(ISNUMBER(D87), (D87 - $B87) / $B87, "")</f>
        <v>2.1111111111111112E-2</v>
      </c>
      <c r="F87" s="18">
        <f>IF(ISNUMBER(D87), $B91 * E87, "")</f>
        <v>2111.1111111111113</v>
      </c>
      <c r="G87" s="31">
        <v>938</v>
      </c>
      <c r="H87" s="32">
        <f t="shared" ref="H87:H90" si="43">IF(ISNUMBER(G87), (G87 - $B87) / $B87, "")</f>
        <v>4.2222222222222223E-2</v>
      </c>
      <c r="I87" s="101">
        <f>IF(ISNUMBER(G87), $B91 * H87, "")</f>
        <v>4222.2222222222226</v>
      </c>
      <c r="J87" s="15">
        <v>930</v>
      </c>
      <c r="K87" s="32">
        <f t="shared" ref="K87:K90" si="44">IF(ISNUMBER(J87), (J87 - $B87) / $B87, "")</f>
        <v>3.3333333333333333E-2</v>
      </c>
      <c r="L87" s="18">
        <f>IF(ISNUMBER(J87), $B91 * K87, "")</f>
        <v>3333.3333333333335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4"/>
      <c r="R87" s="264"/>
      <c r="S87" s="264"/>
    </row>
    <row r="88" spans="1:19" ht="17.25" thickBot="1">
      <c r="A88" s="125" t="s">
        <v>194</v>
      </c>
      <c r="B88" s="126">
        <v>116</v>
      </c>
      <c r="C88" s="77">
        <v>-8.5470084999999998E-3</v>
      </c>
      <c r="D88" s="15">
        <v>118</v>
      </c>
      <c r="E88" s="32">
        <f t="shared" si="42"/>
        <v>1.7241379310344827E-2</v>
      </c>
      <c r="F88" s="18">
        <f>IF(ISNUMBER(D88), $B91 * E88, "")</f>
        <v>1724.1379310344828</v>
      </c>
      <c r="G88" s="31">
        <v>118</v>
      </c>
      <c r="H88" s="32">
        <f t="shared" si="43"/>
        <v>1.7241379310344827E-2</v>
      </c>
      <c r="I88" s="101">
        <f>IF(ISNUMBER(G88), $B91 * H88, "")</f>
        <v>1724.1379310344828</v>
      </c>
      <c r="J88" s="15">
        <v>117</v>
      </c>
      <c r="K88" s="32">
        <f t="shared" si="44"/>
        <v>8.6206896551724137E-3</v>
      </c>
      <c r="L88" s="18">
        <f>IF(ISNUMBER(J88), $B91 * K88, "")</f>
        <v>862.06896551724139</v>
      </c>
      <c r="M88" s="31"/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25" t="s">
        <v>164</v>
      </c>
      <c r="B89" s="126">
        <v>213</v>
      </c>
      <c r="C89" s="77">
        <v>-1.38888889E-2</v>
      </c>
      <c r="D89" s="15">
        <v>214</v>
      </c>
      <c r="E89" s="32">
        <f t="shared" si="42"/>
        <v>4.6948356807511738E-3</v>
      </c>
      <c r="F89" s="18">
        <f>IF(ISNUMBER(D89), $B91 * E89, "")</f>
        <v>469.48356807511738</v>
      </c>
      <c r="G89" s="31">
        <v>217</v>
      </c>
      <c r="H89" s="32">
        <f t="shared" si="43"/>
        <v>1.8779342723004695E-2</v>
      </c>
      <c r="I89" s="101">
        <f>IF(ISNUMBER(G89), $B91 * H89, "")</f>
        <v>1877.9342723004695</v>
      </c>
      <c r="J89" s="15">
        <v>217</v>
      </c>
      <c r="K89" s="32">
        <f t="shared" si="44"/>
        <v>1.8779342723004695E-2</v>
      </c>
      <c r="L89" s="18">
        <f>IF(ISNUMBER(J89), $B91 * K89, "")</f>
        <v>1877.9342723004695</v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 t="s">
        <v>184</v>
      </c>
      <c r="B90" s="131">
        <v>774</v>
      </c>
      <c r="C90" s="79">
        <v>-1.52671756E-2</v>
      </c>
      <c r="D90" s="24">
        <v>788</v>
      </c>
      <c r="E90" s="25">
        <f t="shared" si="42"/>
        <v>1.8087855297157621E-2</v>
      </c>
      <c r="F90" s="104">
        <f>IF(ISNUMBER(D90), $B91 * E90, "")</f>
        <v>1808.7855297157621</v>
      </c>
      <c r="G90" s="102">
        <v>814</v>
      </c>
      <c r="H90" s="25">
        <f t="shared" si="43"/>
        <v>5.1679586563307491E-2</v>
      </c>
      <c r="I90" s="103">
        <f>IF(ISNUMBER(G90), $B91 * H90, "")</f>
        <v>5167.9586563307494</v>
      </c>
      <c r="J90" s="24">
        <v>817</v>
      </c>
      <c r="K90" s="25">
        <f t="shared" si="44"/>
        <v>5.5555555555555552E-2</v>
      </c>
      <c r="L90" s="104">
        <f>IF(ISNUMBER(J90), $B91 * K90, "")</f>
        <v>5555.5555555555557</v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271</v>
      </c>
      <c r="B91" s="317">
        <f>$B$37</f>
        <v>100000</v>
      </c>
      <c r="C91" s="318"/>
      <c r="D91" s="26" t="s">
        <v>272</v>
      </c>
      <c r="E91" s="27">
        <f>IF(COUNT(E71:E90), SUM(E71:E90) / COUNT(E71:E90), 0)</f>
        <v>3.7869225451244555E-2</v>
      </c>
      <c r="F91" s="28">
        <f>SUM(F71:F90)</f>
        <v>75738.450902489116</v>
      </c>
      <c r="G91" s="26" t="s">
        <v>272</v>
      </c>
      <c r="H91" s="27">
        <f>IF(COUNT(H71:H90), SUM(H71:H90) / COUNT(H71:H90), 0)</f>
        <v>5.0535578455806009E-2</v>
      </c>
      <c r="I91" s="28">
        <f>SUM(I71:I90)</f>
        <v>101071.15691161199</v>
      </c>
      <c r="J91" s="26" t="s">
        <v>272</v>
      </c>
      <c r="K91" s="27">
        <f>IF(COUNT(K71:K90), SUM(K71:K90) / COUNT(K71:K90), 0)</f>
        <v>4.8528610532659763E-2</v>
      </c>
      <c r="L91" s="28">
        <f>SUM(L71:L90)</f>
        <v>97057.221065319551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49" t="s">
        <v>268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39551000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1.13276056E-2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2021-07-24(토) 오전 00:00</v>
      </c>
      <c r="C96" s="316"/>
      <c r="D96" s="288" t="str">
        <f>TEXT($G$1, "[$-ko-KR]yyyy-mm-dd(ddd) ") &amp; "오후 14:00"</f>
        <v>2021-07-24(토) 오후 14:00</v>
      </c>
      <c r="E96" s="289"/>
      <c r="F96" s="290"/>
      <c r="G96" s="288" t="str">
        <f>TEXT($G$1, "[$-ko-KR]yyyy-mm-dd(ddd) ") &amp; "오후 19:00"</f>
        <v>2021-07-24(토) 오후 19:00</v>
      </c>
      <c r="H96" s="289"/>
      <c r="I96" s="290"/>
      <c r="J96" s="288" t="str">
        <f>TEXT($G$1, "[$-ko-KR]yyyy-mm-dd(ddd) ") &amp; "오후 21:00"</f>
        <v>2021-07-24(토) 오후 21:00</v>
      </c>
      <c r="K96" s="289"/>
      <c r="L96" s="290"/>
      <c r="M96" s="288" t="str">
        <f>TEXT($G$1+1, "[$-ko-KR]yyyy-mm-dd(ddd) ") &amp; "오전 00:00"</f>
        <v>2021-07-25(일)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0" t="s">
        <v>58</v>
      </c>
      <c r="H97" s="251" t="s">
        <v>269</v>
      </c>
      <c r="I97" s="25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4"/>
      <c r="R97" s="264"/>
      <c r="S97" s="264"/>
    </row>
    <row r="98" spans="1:19" ht="17.25" thickBot="1">
      <c r="A98" s="123" t="s">
        <v>154</v>
      </c>
      <c r="B98" s="124">
        <v>35560</v>
      </c>
      <c r="C98" s="76">
        <v>0.22031571720000001</v>
      </c>
      <c r="D98" s="13">
        <v>49410</v>
      </c>
      <c r="E98" s="14">
        <f>IF(ISNUMBER(D98), (D98 - $B98) / $B98, "")</f>
        <v>0.38948256467941506</v>
      </c>
      <c r="F98" s="16">
        <f>IF(ISNUMBER(D98), $B118 * E98, "")</f>
        <v>38948.256467941508</v>
      </c>
      <c r="G98" s="29">
        <v>55450</v>
      </c>
      <c r="H98" s="14">
        <f>IF(ISNUMBER(G98), (G98 - $B98) / $B98, "")</f>
        <v>0.55933633295838026</v>
      </c>
      <c r="I98" s="100">
        <f>IF(ISNUMBER(G98), $B118 * H98, "")</f>
        <v>55933.633295838023</v>
      </c>
      <c r="J98" s="13">
        <v>53060</v>
      </c>
      <c r="K98" s="14">
        <f>IF(ISNUMBER(J98), (J98 - $B98) / $B98, "")</f>
        <v>0.49212598425196852</v>
      </c>
      <c r="L98" s="16">
        <f>IF(ISNUMBER(J98), $B118 * K98, "")</f>
        <v>49212.598425196855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 t="s">
        <v>114</v>
      </c>
      <c r="B99" s="126">
        <v>690</v>
      </c>
      <c r="C99" s="77">
        <v>0.18353344769999999</v>
      </c>
      <c r="D99" s="15">
        <v>856</v>
      </c>
      <c r="E99" s="32">
        <f t="shared" ref="E99:E102" si="46">IF(ISNUMBER(D99), (D99 - $B99) / $B99, "")</f>
        <v>0.24057971014492754</v>
      </c>
      <c r="F99" s="18">
        <f>IF(ISNUMBER(D99), $B118 * E99, "")</f>
        <v>24057.971014492756</v>
      </c>
      <c r="G99" s="31">
        <v>863</v>
      </c>
      <c r="H99" s="32">
        <f t="shared" ref="H99:H102" si="47">IF(ISNUMBER(G99), (G99 - $B99) / $B99, "")</f>
        <v>0.25072463768115943</v>
      </c>
      <c r="I99" s="101">
        <f>IF(ISNUMBER(G99), $B118 * H99, "")</f>
        <v>25072.463768115944</v>
      </c>
      <c r="J99" s="15">
        <v>853</v>
      </c>
      <c r="K99" s="32">
        <f t="shared" ref="K99:K102" si="48">IF(ISNUMBER(J99), (J99 - $B99) / $B99, "")</f>
        <v>0.23623188405797102</v>
      </c>
      <c r="L99" s="18">
        <f>IF(ISNUMBER(J99), $B118 * K99, "")</f>
        <v>23623.188405797104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 t="s">
        <v>208</v>
      </c>
      <c r="B100" s="126">
        <v>9.07</v>
      </c>
      <c r="C100" s="77">
        <v>0.10609756100000001</v>
      </c>
      <c r="D100" s="15">
        <v>8.9700000000000006</v>
      </c>
      <c r="E100" s="32">
        <f t="shared" si="46"/>
        <v>-1.1025358324145496E-2</v>
      </c>
      <c r="F100" s="18">
        <f>IF(ISNUMBER(D100), $B118 * E100, "")</f>
        <v>-1102.5358324145495</v>
      </c>
      <c r="G100" s="31">
        <v>8.99</v>
      </c>
      <c r="H100" s="32">
        <f t="shared" si="47"/>
        <v>-8.8202866593164349E-3</v>
      </c>
      <c r="I100" s="101">
        <f>IF(ISNUMBER(G100), $B118 * H100, "")</f>
        <v>-882.02866593164345</v>
      </c>
      <c r="J100" s="15">
        <v>8.9700000000000006</v>
      </c>
      <c r="K100" s="32">
        <f t="shared" si="48"/>
        <v>-1.1025358324145496E-2</v>
      </c>
      <c r="L100" s="18">
        <f>IF(ISNUMBER(J100), $B118 * K100, "")</f>
        <v>-1102.5358324145495</v>
      </c>
      <c r="M100" s="31"/>
      <c r="N100" s="32" t="str">
        <f t="shared" si="49"/>
        <v/>
      </c>
      <c r="O100" s="18" t="str">
        <f>IF(ISNUMBER(M100), $B118 * N100, "")</f>
        <v/>
      </c>
      <c r="Q100" s="264"/>
      <c r="R100" s="264"/>
      <c r="S100" s="264"/>
    </row>
    <row r="101" spans="1:19" ht="17.25" thickBot="1">
      <c r="A101" s="125" t="s">
        <v>198</v>
      </c>
      <c r="B101" s="126">
        <v>21770</v>
      </c>
      <c r="C101" s="77">
        <v>0.102278481</v>
      </c>
      <c r="D101" s="15">
        <v>23590</v>
      </c>
      <c r="E101" s="32">
        <f t="shared" si="46"/>
        <v>8.3601286173633438E-2</v>
      </c>
      <c r="F101" s="18">
        <f>IF(ISNUMBER(D101), $B118 * E101, "")</f>
        <v>8360.1286173633434</v>
      </c>
      <c r="G101" s="31">
        <v>24650</v>
      </c>
      <c r="H101" s="32">
        <f t="shared" si="47"/>
        <v>0.13229214515388149</v>
      </c>
      <c r="I101" s="101">
        <f>IF(ISNUMBER(G101), $B118 * H101, "")</f>
        <v>13229.214515388148</v>
      </c>
      <c r="J101" s="15">
        <v>24330</v>
      </c>
      <c r="K101" s="32">
        <f t="shared" si="48"/>
        <v>0.11759301791456132</v>
      </c>
      <c r="L101" s="18">
        <f>IF(ISNUMBER(J101), $B118 * K101, "")</f>
        <v>11759.301791456131</v>
      </c>
      <c r="M101" s="31"/>
      <c r="N101" s="32" t="str">
        <f t="shared" si="49"/>
        <v/>
      </c>
      <c r="O101" s="18" t="str">
        <f>IF(ISNUMBER(M101), $B118 * N101, "")</f>
        <v/>
      </c>
      <c r="Q101" s="264"/>
      <c r="R101" s="264"/>
      <c r="S101" s="264"/>
    </row>
    <row r="102" spans="1:19" ht="17.25" thickBot="1">
      <c r="A102" s="127" t="s">
        <v>116</v>
      </c>
      <c r="B102" s="128">
        <v>5020</v>
      </c>
      <c r="C102" s="78">
        <v>9.0119435400000003E-2</v>
      </c>
      <c r="D102" s="20">
        <v>5065</v>
      </c>
      <c r="E102" s="21">
        <f t="shared" si="46"/>
        <v>8.9641434262948214E-3</v>
      </c>
      <c r="F102" s="22">
        <f>IF(ISNUMBER(D102), $B118 * E102, "")</f>
        <v>896.41434262948212</v>
      </c>
      <c r="G102" s="30">
        <v>5195</v>
      </c>
      <c r="H102" s="21">
        <f t="shared" si="47"/>
        <v>3.48605577689243E-2</v>
      </c>
      <c r="I102" s="105">
        <f>IF(ISNUMBER(G102), $B118 * H102, "")</f>
        <v>3486.05577689243</v>
      </c>
      <c r="J102" s="20">
        <v>5200</v>
      </c>
      <c r="K102" s="21">
        <f t="shared" si="48"/>
        <v>3.5856573705179286E-2</v>
      </c>
      <c r="L102" s="22">
        <f>IF(ISNUMBER(J102), $B118 * K102, "")</f>
        <v>3585.6573705179285</v>
      </c>
      <c r="M102" s="30"/>
      <c r="N102" s="21" t="str">
        <f t="shared" si="49"/>
        <v/>
      </c>
      <c r="O102" s="22" t="str">
        <f>IF(ISNUMBER(M102), $B118 * N102, "")</f>
        <v/>
      </c>
      <c r="Q102" s="264"/>
      <c r="R102" s="264"/>
      <c r="S102" s="264"/>
    </row>
    <row r="103" spans="1:19" ht="17.25" thickBot="1">
      <c r="A103" s="125" t="s">
        <v>196</v>
      </c>
      <c r="B103" s="129">
        <v>3130</v>
      </c>
      <c r="C103" s="80">
        <v>8.6805555600000001E-2</v>
      </c>
      <c r="D103" s="106">
        <v>4015</v>
      </c>
      <c r="E103" s="107">
        <f>IF(ISNUMBER(D103), (D103 - $B103) / $B103, "")</f>
        <v>0.28274760383386582</v>
      </c>
      <c r="F103" s="108">
        <f>IF(ISNUMBER(D103), $B118 * E103, "")</f>
        <v>28274.760383386583</v>
      </c>
      <c r="G103" s="109">
        <v>4430</v>
      </c>
      <c r="H103" s="107">
        <f>IF(ISNUMBER(G103), (G103 - $B103) / $B103, "")</f>
        <v>0.41533546325878595</v>
      </c>
      <c r="I103" s="110">
        <f>IF(ISNUMBER(G103), $B118 * H103, "")</f>
        <v>41533.546325878597</v>
      </c>
      <c r="J103" s="106">
        <v>4325</v>
      </c>
      <c r="K103" s="107">
        <f>IF(ISNUMBER(J103), (J103 - $B103) / $B103, "")</f>
        <v>0.38178913738019171</v>
      </c>
      <c r="L103" s="108">
        <f>IF(ISNUMBER(J103), $B118 * K103, "")</f>
        <v>38178.913738019168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4"/>
      <c r="R103" s="264"/>
      <c r="S103" s="264"/>
    </row>
    <row r="104" spans="1:19" ht="17.25" thickBot="1">
      <c r="A104" s="125" t="s">
        <v>61</v>
      </c>
      <c r="B104" s="126">
        <v>743</v>
      </c>
      <c r="C104" s="77">
        <v>7.5253256199999993E-2</v>
      </c>
      <c r="D104" s="15">
        <v>822</v>
      </c>
      <c r="E104" s="32">
        <f t="shared" ref="E104:E107" si="50">IF(ISNUMBER(D104), (D104 - $B104) / $B104, "")</f>
        <v>0.10632570659488561</v>
      </c>
      <c r="F104" s="18">
        <f>IF(ISNUMBER(D104), $B118 * E104, "")</f>
        <v>10632.57065948856</v>
      </c>
      <c r="G104" s="31">
        <v>818</v>
      </c>
      <c r="H104" s="32">
        <f t="shared" ref="H104:H107" si="51">IF(ISNUMBER(G104), (G104 - $B104) / $B104, "")</f>
        <v>0.1009421265141319</v>
      </c>
      <c r="I104" s="101">
        <f>IF(ISNUMBER(G104), $B118 * H104, "")</f>
        <v>10094.212651413191</v>
      </c>
      <c r="J104" s="15">
        <v>824</v>
      </c>
      <c r="K104" s="32">
        <f t="shared" ref="K104:K107" si="52">IF(ISNUMBER(J104), (J104 - $B104) / $B104, "")</f>
        <v>0.10901749663526245</v>
      </c>
      <c r="L104" s="18">
        <f>IF(ISNUMBER(J104), $B118 * K104, "")</f>
        <v>10901.749663526245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4"/>
      <c r="R104" s="264"/>
      <c r="S104" s="264"/>
    </row>
    <row r="105" spans="1:19" ht="17.25" thickBot="1">
      <c r="A105" s="125" t="s">
        <v>212</v>
      </c>
      <c r="B105" s="126">
        <v>1105</v>
      </c>
      <c r="C105" s="77">
        <v>5.23809524E-2</v>
      </c>
      <c r="D105" s="15">
        <v>1145</v>
      </c>
      <c r="E105" s="32">
        <f t="shared" si="50"/>
        <v>3.6199095022624438E-2</v>
      </c>
      <c r="F105" s="18">
        <f>IF(ISNUMBER(D105), $B118 * E105, "")</f>
        <v>3619.9095022624438</v>
      </c>
      <c r="G105" s="31">
        <v>1135</v>
      </c>
      <c r="H105" s="32">
        <f t="shared" si="51"/>
        <v>2.7149321266968326E-2</v>
      </c>
      <c r="I105" s="101">
        <f>IF(ISNUMBER(G105), $B118 * H105, "")</f>
        <v>2714.9321266968327</v>
      </c>
      <c r="J105" s="15">
        <v>1135</v>
      </c>
      <c r="K105" s="32">
        <f t="shared" si="52"/>
        <v>2.7149321266968326E-2</v>
      </c>
      <c r="L105" s="18">
        <f>IF(ISNUMBER(J105), $B118 * K105, "")</f>
        <v>2714.9321266968327</v>
      </c>
      <c r="M105" s="31"/>
      <c r="N105" s="32" t="str">
        <f t="shared" si="53"/>
        <v/>
      </c>
      <c r="O105" s="18" t="str">
        <f>IF(ISNUMBER(M105), $B118 * N105, "")</f>
        <v/>
      </c>
      <c r="Q105" s="264"/>
      <c r="R105" s="264"/>
      <c r="S105" s="264"/>
    </row>
    <row r="106" spans="1:19" ht="17.25" thickBot="1">
      <c r="A106" s="125" t="s">
        <v>168</v>
      </c>
      <c r="B106" s="126">
        <v>1280</v>
      </c>
      <c r="C106" s="77">
        <v>4.9180327900000001E-2</v>
      </c>
      <c r="D106" s="15">
        <v>1400</v>
      </c>
      <c r="E106" s="32">
        <f t="shared" si="50"/>
        <v>9.375E-2</v>
      </c>
      <c r="F106" s="18">
        <f>IF(ISNUMBER(D106), $B118 * E106, "")</f>
        <v>9375</v>
      </c>
      <c r="G106" s="31">
        <v>1470</v>
      </c>
      <c r="H106" s="32">
        <f t="shared" si="51"/>
        <v>0.1484375</v>
      </c>
      <c r="I106" s="101">
        <f>IF(ISNUMBER(G106), $B118 * H106, "")</f>
        <v>14843.75</v>
      </c>
      <c r="J106" s="15">
        <v>1440</v>
      </c>
      <c r="K106" s="32">
        <f t="shared" si="52"/>
        <v>0.125</v>
      </c>
      <c r="L106" s="18">
        <f>IF(ISNUMBER(J106), $B118 * K106, "")</f>
        <v>12500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166</v>
      </c>
      <c r="B107" s="131">
        <v>117</v>
      </c>
      <c r="C107" s="79">
        <v>4.4642857100000002E-2</v>
      </c>
      <c r="D107" s="24">
        <v>117</v>
      </c>
      <c r="E107" s="25">
        <f t="shared" si="50"/>
        <v>0</v>
      </c>
      <c r="F107" s="104">
        <f>IF(ISNUMBER(D107), $B118 * E107, "")</f>
        <v>0</v>
      </c>
      <c r="G107" s="102">
        <v>120</v>
      </c>
      <c r="H107" s="25">
        <f t="shared" si="51"/>
        <v>2.564102564102564E-2</v>
      </c>
      <c r="I107" s="103">
        <f>IF(ISNUMBER(G107), $B118 * H107, "")</f>
        <v>2564.102564102564</v>
      </c>
      <c r="J107" s="24">
        <v>120</v>
      </c>
      <c r="K107" s="25">
        <f t="shared" si="52"/>
        <v>2.564102564102564E-2</v>
      </c>
      <c r="L107" s="104">
        <f>IF(ISNUMBER(J107), $B118 * K107, "")</f>
        <v>2564.102564102564</v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3" t="s">
        <v>172</v>
      </c>
      <c r="B108" s="124">
        <v>1815</v>
      </c>
      <c r="C108" s="76">
        <v>4.31034483E-2</v>
      </c>
      <c r="D108" s="13">
        <v>1900</v>
      </c>
      <c r="E108" s="14">
        <f>IF(ISNUMBER(D108), (D108 - $B108) / $B108, "")</f>
        <v>4.6831955922865015E-2</v>
      </c>
      <c r="F108" s="16">
        <f>IF(ISNUMBER(D108), $B118 * E108, "")</f>
        <v>4683.1955922865018</v>
      </c>
      <c r="G108" s="29">
        <v>1890</v>
      </c>
      <c r="H108" s="14">
        <f>IF(ISNUMBER(G108), (G108 - $B108) / $B108, "")</f>
        <v>4.1322314049586778E-2</v>
      </c>
      <c r="I108" s="100">
        <f>IF(ISNUMBER(G108), $B118 * H108, "")</f>
        <v>4132.2314049586776</v>
      </c>
      <c r="J108" s="13">
        <v>1915</v>
      </c>
      <c r="K108" s="14">
        <f>IF(ISNUMBER(J108), (J108 - $B108) / $B108, "")</f>
        <v>5.5096418732782371E-2</v>
      </c>
      <c r="L108" s="16">
        <f>IF(ISNUMBER(J108), $B118 * K108, "")</f>
        <v>5509.6418732782367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25" t="s">
        <v>96</v>
      </c>
      <c r="B109" s="126">
        <v>3050</v>
      </c>
      <c r="C109" s="77">
        <v>4.2735042700000003E-2</v>
      </c>
      <c r="D109" s="15">
        <v>3185</v>
      </c>
      <c r="E109" s="32">
        <f t="shared" ref="E109:E112" si="54">IF(ISNUMBER(D109), (D109 - $B109) / $B109, "")</f>
        <v>4.4262295081967211E-2</v>
      </c>
      <c r="F109" s="18">
        <f>IF(ISNUMBER(D109), $B118 * E109, "")</f>
        <v>4426.2295081967213</v>
      </c>
      <c r="G109" s="31">
        <v>3160</v>
      </c>
      <c r="H109" s="32">
        <f t="shared" ref="H109:H112" si="55">IF(ISNUMBER(G109), (G109 - $B109) / $B109, "")</f>
        <v>3.6065573770491806E-2</v>
      </c>
      <c r="I109" s="101">
        <f>IF(ISNUMBER(G109), $B118 * H109, "")</f>
        <v>3606.5573770491806</v>
      </c>
      <c r="J109" s="15">
        <v>3145</v>
      </c>
      <c r="K109" s="32">
        <f t="shared" ref="K109:K112" si="56">IF(ISNUMBER(J109), (J109 - $B109) / $B109, "")</f>
        <v>3.1147540983606559E-2</v>
      </c>
      <c r="L109" s="18">
        <f>IF(ISNUMBER(J109), $B118 * K109, "")</f>
        <v>3114.7540983606559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25" t="s">
        <v>65</v>
      </c>
      <c r="B110" s="126">
        <v>24.5</v>
      </c>
      <c r="C110" s="77">
        <v>3.8135593199999998E-2</v>
      </c>
      <c r="D110" s="15">
        <v>26.2</v>
      </c>
      <c r="E110" s="32">
        <f t="shared" si="54"/>
        <v>6.9387755102040788E-2</v>
      </c>
      <c r="F110" s="18">
        <f>IF(ISNUMBER(D110), $B118 * E110, "")</f>
        <v>6938.7755102040792</v>
      </c>
      <c r="G110" s="31">
        <v>27.5</v>
      </c>
      <c r="H110" s="32">
        <f t="shared" si="55"/>
        <v>0.12244897959183673</v>
      </c>
      <c r="I110" s="101">
        <f>IF(ISNUMBER(G110), $B118 * H110, "")</f>
        <v>12244.897959183672</v>
      </c>
      <c r="J110" s="15">
        <v>27.4</v>
      </c>
      <c r="K110" s="32">
        <f t="shared" si="56"/>
        <v>0.11836734693877546</v>
      </c>
      <c r="L110" s="18">
        <f>IF(ISNUMBER(J110), $B118 * K110, "")</f>
        <v>11836.734693877546</v>
      </c>
      <c r="M110" s="31"/>
      <c r="N110" s="32" t="str">
        <f t="shared" si="57"/>
        <v/>
      </c>
      <c r="O110" s="18" t="str">
        <f>IF(ISNUMBER(M110), $B118 * N110, "")</f>
        <v/>
      </c>
      <c r="Q110" s="264"/>
      <c r="R110" s="264"/>
      <c r="S110" s="264"/>
    </row>
    <row r="111" spans="1:19" ht="17.25" thickBot="1">
      <c r="A111" s="125" t="s">
        <v>214</v>
      </c>
      <c r="B111" s="126">
        <v>222</v>
      </c>
      <c r="C111" s="77">
        <v>3.7383177599999998E-2</v>
      </c>
      <c r="D111" s="15">
        <v>233</v>
      </c>
      <c r="E111" s="32">
        <f t="shared" si="54"/>
        <v>4.954954954954955E-2</v>
      </c>
      <c r="F111" s="18">
        <f>IF(ISNUMBER(D111), $B118 * E111, "")</f>
        <v>4954.9549549549547</v>
      </c>
      <c r="G111" s="31">
        <v>235</v>
      </c>
      <c r="H111" s="32">
        <f t="shared" si="55"/>
        <v>5.8558558558558557E-2</v>
      </c>
      <c r="I111" s="101">
        <f>IF(ISNUMBER(G111), $B118 * H111, "")</f>
        <v>5855.8558558558561</v>
      </c>
      <c r="J111" s="15">
        <v>235</v>
      </c>
      <c r="K111" s="32">
        <f t="shared" si="56"/>
        <v>5.8558558558558557E-2</v>
      </c>
      <c r="L111" s="18">
        <f>IF(ISNUMBER(J111), $B118 * K111, "")</f>
        <v>5855.8558558558561</v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 t="s">
        <v>156</v>
      </c>
      <c r="B112" s="128">
        <v>1365</v>
      </c>
      <c r="C112" s="78">
        <v>3.4090909099999997E-2</v>
      </c>
      <c r="D112" s="20">
        <v>1515</v>
      </c>
      <c r="E112" s="21">
        <f t="shared" si="54"/>
        <v>0.10989010989010989</v>
      </c>
      <c r="F112" s="22">
        <f>IF(ISNUMBER(D112), $B118 * E112, "")</f>
        <v>10989.010989010989</v>
      </c>
      <c r="G112" s="30">
        <v>1545</v>
      </c>
      <c r="H112" s="21">
        <f t="shared" si="55"/>
        <v>0.13186813186813187</v>
      </c>
      <c r="I112" s="105">
        <f>IF(ISNUMBER(G112), $B118 * H112, "")</f>
        <v>13186.813186813188</v>
      </c>
      <c r="J112" s="20">
        <v>1515</v>
      </c>
      <c r="K112" s="21">
        <f t="shared" si="56"/>
        <v>0.10989010989010989</v>
      </c>
      <c r="L112" s="22">
        <f>IF(ISNUMBER(J112), $B118 * K112, "")</f>
        <v>10989.010989010989</v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 t="s">
        <v>190</v>
      </c>
      <c r="B113" s="129">
        <v>12.4</v>
      </c>
      <c r="C113" s="80">
        <v>2.4793388400000001E-2</v>
      </c>
      <c r="D113" s="106">
        <v>13.1</v>
      </c>
      <c r="E113" s="107">
        <f>IF(ISNUMBER(D113), (D113 - $B113) / $B113, "")</f>
        <v>5.6451612903225749E-2</v>
      </c>
      <c r="F113" s="108">
        <f>IF(ISNUMBER(D113), $B118 * E113, "")</f>
        <v>5645.161290322575</v>
      </c>
      <c r="G113" s="109">
        <v>12.9</v>
      </c>
      <c r="H113" s="107">
        <f>IF(ISNUMBER(G113), (G113 - $B113) / $B113, "")</f>
        <v>4.0322580645161289E-2</v>
      </c>
      <c r="I113" s="110">
        <f>IF(ISNUMBER(G113), $B118 * H113, "")</f>
        <v>4032.2580645161288</v>
      </c>
      <c r="J113" s="106">
        <v>13</v>
      </c>
      <c r="K113" s="107">
        <f>IF(ISNUMBER(J113), (J113 - $B113) / $B113, "")</f>
        <v>4.8387096774193519E-2</v>
      </c>
      <c r="L113" s="108">
        <f>IF(ISNUMBER(J113), $B118 * K113, "")</f>
        <v>4838.7096774193524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4"/>
      <c r="R113" s="264"/>
      <c r="S113" s="264"/>
    </row>
    <row r="114" spans="1:19" ht="17.25" thickBot="1">
      <c r="A114" s="125" t="s">
        <v>100</v>
      </c>
      <c r="B114" s="126">
        <v>52170</v>
      </c>
      <c r="C114" s="77">
        <v>2.43471431E-2</v>
      </c>
      <c r="D114" s="15">
        <v>52680</v>
      </c>
      <c r="E114" s="32">
        <f t="shared" ref="E114:E117" si="58">IF(ISNUMBER(D114), (D114 - $B114) / $B114, "")</f>
        <v>9.7757331799884998E-3</v>
      </c>
      <c r="F114" s="18">
        <f>IF(ISNUMBER(D114), $B118 * E114, "")</f>
        <v>977.57331799885003</v>
      </c>
      <c r="G114" s="31">
        <v>53070</v>
      </c>
      <c r="H114" s="32">
        <f t="shared" ref="H114:H117" si="59">IF(ISNUMBER(G114), (G114 - $B114) / $B114, "")</f>
        <v>1.7251293847038527E-2</v>
      </c>
      <c r="I114" s="101">
        <f>IF(ISNUMBER(G114), $B118 * H114, "")</f>
        <v>1725.1293847038528</v>
      </c>
      <c r="J114" s="15">
        <v>53250</v>
      </c>
      <c r="K114" s="32">
        <f t="shared" ref="K114:K117" si="60">IF(ISNUMBER(J114), (J114 - $B114) / $B114, "")</f>
        <v>2.0701552616446232E-2</v>
      </c>
      <c r="L114" s="18">
        <f>IF(ISNUMBER(J114), $B118 * K114, "")</f>
        <v>2070.1552616446234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4"/>
      <c r="R114" s="264"/>
      <c r="S114" s="264"/>
    </row>
    <row r="115" spans="1:19" ht="17.25" thickBot="1">
      <c r="A115" s="125" t="s">
        <v>210</v>
      </c>
      <c r="B115" s="126">
        <v>8.59</v>
      </c>
      <c r="C115" s="77">
        <v>2.14030916E-2</v>
      </c>
      <c r="D115" s="15">
        <v>8.58</v>
      </c>
      <c r="E115" s="32">
        <f t="shared" si="58"/>
        <v>-1.1641443538998588E-3</v>
      </c>
      <c r="F115" s="18">
        <f>IF(ISNUMBER(D115), $B118 * E115, "")</f>
        <v>-116.41443538998588</v>
      </c>
      <c r="G115" s="31">
        <v>8.6300000000000008</v>
      </c>
      <c r="H115" s="32">
        <f t="shared" si="59"/>
        <v>4.6565774155996418E-3</v>
      </c>
      <c r="I115" s="101">
        <f>IF(ISNUMBER(G115), $B118 * H115, "")</f>
        <v>465.65774155996417</v>
      </c>
      <c r="J115" s="15">
        <v>8.6199999999999992</v>
      </c>
      <c r="K115" s="32">
        <f t="shared" si="60"/>
        <v>3.4924330616995765E-3</v>
      </c>
      <c r="L115" s="18">
        <f>IF(ISNUMBER(J115), $B118 * K115, "")</f>
        <v>349.24330616995763</v>
      </c>
      <c r="M115" s="31"/>
      <c r="N115" s="32" t="str">
        <f t="shared" si="61"/>
        <v/>
      </c>
      <c r="O115" s="18" t="str">
        <f>IF(ISNUMBER(M115), $B118 * N115, "")</f>
        <v/>
      </c>
      <c r="Q115" s="264"/>
      <c r="R115" s="264"/>
      <c r="S115" s="264"/>
    </row>
    <row r="116" spans="1:19">
      <c r="A116" s="125" t="s">
        <v>94</v>
      </c>
      <c r="B116" s="126">
        <v>2420000</v>
      </c>
      <c r="C116" s="77">
        <v>2.0236087699999999E-2</v>
      </c>
      <c r="D116" s="15">
        <v>2483000</v>
      </c>
      <c r="E116" s="32">
        <f t="shared" si="58"/>
        <v>2.6033057851239671E-2</v>
      </c>
      <c r="F116" s="18">
        <f>IF(ISNUMBER(D116), $B118 * E116, "")</f>
        <v>2603.3057851239669</v>
      </c>
      <c r="G116" s="31">
        <v>2497000</v>
      </c>
      <c r="H116" s="32">
        <f t="shared" si="59"/>
        <v>3.1818181818181815E-2</v>
      </c>
      <c r="I116" s="101">
        <f>IF(ISNUMBER(G116), $B118 * H116, "")</f>
        <v>3181.8181818181815</v>
      </c>
      <c r="J116" s="15">
        <v>2514000</v>
      </c>
      <c r="K116" s="32">
        <f t="shared" si="60"/>
        <v>3.884297520661157E-2</v>
      </c>
      <c r="L116" s="18">
        <f>IF(ISNUMBER(J116), $B118 * K116, "")</f>
        <v>3884.2975206611568</v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 t="s">
        <v>120</v>
      </c>
      <c r="B117" s="131">
        <v>3090</v>
      </c>
      <c r="C117" s="79">
        <v>1.8121911000000001E-2</v>
      </c>
      <c r="D117" s="24">
        <v>3170</v>
      </c>
      <c r="E117" s="25">
        <f t="shared" si="58"/>
        <v>2.5889967637540454E-2</v>
      </c>
      <c r="F117" s="104">
        <f>IF(ISNUMBER(D117), $B118 * E117, "")</f>
        <v>2588.9967637540453</v>
      </c>
      <c r="G117" s="102">
        <v>3250</v>
      </c>
      <c r="H117" s="25">
        <f t="shared" si="59"/>
        <v>5.1779935275080909E-2</v>
      </c>
      <c r="I117" s="103">
        <f>IF(ISNUMBER(G117), $B118 * H117, "")</f>
        <v>5177.9935275080907</v>
      </c>
      <c r="J117" s="24">
        <v>3240</v>
      </c>
      <c r="K117" s="25">
        <f t="shared" si="60"/>
        <v>4.8543689320388349E-2</v>
      </c>
      <c r="L117" s="104">
        <f>IF(ISNUMBER(J117), $B118 * K117, "")</f>
        <v>4854.3689320388348</v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271</v>
      </c>
      <c r="B118" s="317">
        <f>$B$37</f>
        <v>100000</v>
      </c>
      <c r="C118" s="318"/>
      <c r="D118" s="26" t="s">
        <v>272</v>
      </c>
      <c r="E118" s="27">
        <f>IF(COUNT(E98:E117), SUM(E98:E117) / COUNT(E98:E117), 0)</f>
        <v>8.3376632215806407E-2</v>
      </c>
      <c r="F118" s="28">
        <f>SUM(F98:F117)</f>
        <v>166753.26443161283</v>
      </c>
      <c r="G118" s="26" t="s">
        <v>272</v>
      </c>
      <c r="H118" s="27">
        <f>IF(COUNT(H98:H117), SUM(H98:H117) / COUNT(H98:H117), 0)</f>
        <v>0.11109954752118043</v>
      </c>
      <c r="I118" s="28">
        <f>SUM(I98:I117)</f>
        <v>222199.0950423608</v>
      </c>
      <c r="J118" s="26" t="s">
        <v>272</v>
      </c>
      <c r="K118" s="27">
        <f>IF(COUNT(K98:K117), SUM(K98:K117) / COUNT(K98:K117), 0)</f>
        <v>0.10362034023060776</v>
      </c>
      <c r="L118" s="28">
        <f>SUM(L98:L117)</f>
        <v>207240.6804612155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75" t="s">
        <v>259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49" t="s">
        <v>268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39551000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1.13276056E-2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2021-07-24(토) 오전 00:00</v>
      </c>
      <c r="C123" s="316"/>
      <c r="D123" s="288" t="str">
        <f>TEXT($G$1, "[$-ko-KR]yyyy-mm-dd(ddd) ") &amp; "오후 14:00"</f>
        <v>2021-07-24(토) 오후 14:00</v>
      </c>
      <c r="E123" s="289"/>
      <c r="F123" s="290"/>
      <c r="G123" s="288" t="str">
        <f>TEXT($G$1, "[$-ko-KR]yyyy-mm-dd(ddd) ") &amp; "오후 19:00"</f>
        <v>2021-07-24(토) 오후 19:00</v>
      </c>
      <c r="H123" s="289"/>
      <c r="I123" s="290"/>
      <c r="J123" s="288" t="str">
        <f>TEXT($G$1, "[$-ko-KR]yyyy-mm-dd(ddd) ") &amp; "오후 21:00"</f>
        <v>2021-07-24(토) 오후 21:00</v>
      </c>
      <c r="K123" s="289"/>
      <c r="L123" s="290"/>
      <c r="M123" s="288" t="str">
        <f>TEXT($G$1+1, "[$-ko-KR]yyyy-mm-dd(ddd) ") &amp; "오전 00:00"</f>
        <v>2021-07-25(일)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0" t="s">
        <v>58</v>
      </c>
      <c r="H124" s="251" t="s">
        <v>269</v>
      </c>
      <c r="I124" s="25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4"/>
      <c r="R124" s="264"/>
      <c r="S124" s="264"/>
    </row>
    <row r="125" spans="1:19" ht="17.25" thickBot="1">
      <c r="A125" s="123" t="s">
        <v>218</v>
      </c>
      <c r="B125" s="124">
        <v>94.1</v>
      </c>
      <c r="C125" s="76">
        <v>7.4946466999999996E-3</v>
      </c>
      <c r="D125" s="13">
        <v>93.5</v>
      </c>
      <c r="E125" s="14">
        <f>IF(ISNUMBER(D125), (D125 - $B125) / $B125, "")</f>
        <v>-6.3761955366630641E-3</v>
      </c>
      <c r="F125" s="16">
        <f>IF(ISNUMBER(D125), $B145 * E125, "")</f>
        <v>-637.61955366630639</v>
      </c>
      <c r="G125" s="29">
        <v>93.8</v>
      </c>
      <c r="H125" s="14">
        <f>IF(ISNUMBER(G125), (G125 - $B125) / $B125, "")</f>
        <v>-3.1880977683315321E-3</v>
      </c>
      <c r="I125" s="100">
        <f>IF(ISNUMBER(G125), $B145 * H125, "")</f>
        <v>-318.80977683315319</v>
      </c>
      <c r="J125" s="13">
        <v>94.1</v>
      </c>
      <c r="K125" s="14">
        <f>IF(ISNUMBER(J125), (J125 - $B125) / $B125, "")</f>
        <v>0</v>
      </c>
      <c r="L125" s="16">
        <f>IF(ISNUMBER(J125), $B145 * K125, "")</f>
        <v>0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 t="s">
        <v>202</v>
      </c>
      <c r="B126" s="126">
        <v>48.1</v>
      </c>
      <c r="C126" s="77">
        <v>4.1753653E-3</v>
      </c>
      <c r="D126" s="15">
        <v>48.7</v>
      </c>
      <c r="E126" s="32">
        <f t="shared" ref="E126:E129" si="62">IF(ISNUMBER(D126), (D126 - $B126) / $B126, "")</f>
        <v>1.2474012474012502E-2</v>
      </c>
      <c r="F126" s="18">
        <f>IF(ISNUMBER(D126), $B145 * E126, "")</f>
        <v>1247.4012474012502</v>
      </c>
      <c r="G126" s="31">
        <v>48.9</v>
      </c>
      <c r="H126" s="32">
        <f t="shared" ref="H126:H129" si="63">IF(ISNUMBER(G126), (G126 - $B126) / $B126, "")</f>
        <v>1.6632016632016574E-2</v>
      </c>
      <c r="I126" s="101">
        <f>IF(ISNUMBER(G126), $B145 * H126, "")</f>
        <v>1663.2016632016573</v>
      </c>
      <c r="J126" s="15">
        <v>49.1</v>
      </c>
      <c r="K126" s="32">
        <f t="shared" ref="K126:K129" si="64">IF(ISNUMBER(J126), (J126 - $B126) / $B126, "")</f>
        <v>2.0790020790020788E-2</v>
      </c>
      <c r="L126" s="18">
        <f>IF(ISNUMBER(J126), $B145 * K126, "")</f>
        <v>2079.002079002079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 t="s">
        <v>152</v>
      </c>
      <c r="B127" s="126">
        <v>64.5</v>
      </c>
      <c r="C127" s="77">
        <v>-4.6296295999999999E-3</v>
      </c>
      <c r="D127" s="15">
        <v>65.7</v>
      </c>
      <c r="E127" s="32">
        <f t="shared" si="62"/>
        <v>1.8604651162790743E-2</v>
      </c>
      <c r="F127" s="18">
        <f>IF(ISNUMBER(D127), $B145 * E127, "")</f>
        <v>1860.4651162790742</v>
      </c>
      <c r="G127" s="31">
        <v>65.900000000000006</v>
      </c>
      <c r="H127" s="32">
        <f t="shared" si="63"/>
        <v>2.1705426356589234E-2</v>
      </c>
      <c r="I127" s="101">
        <f>IF(ISNUMBER(G127), $B145 * H127, "")</f>
        <v>2170.5426356589232</v>
      </c>
      <c r="J127" s="15">
        <v>66.2</v>
      </c>
      <c r="K127" s="32">
        <f t="shared" si="64"/>
        <v>2.6356589147286866E-2</v>
      </c>
      <c r="L127" s="18">
        <f>IF(ISNUMBER(J127), $B145 * K127, "")</f>
        <v>2635.6589147286868</v>
      </c>
      <c r="M127" s="31"/>
      <c r="N127" s="32" t="str">
        <f t="shared" si="65"/>
        <v/>
      </c>
      <c r="O127" s="18" t="str">
        <f>IF(ISNUMBER(M127), $B145 * N127, "")</f>
        <v/>
      </c>
      <c r="Q127" s="264"/>
      <c r="R127" s="264"/>
      <c r="S127" s="264"/>
    </row>
    <row r="128" spans="1:19" ht="17.25" thickBot="1">
      <c r="A128" s="125" t="s">
        <v>251</v>
      </c>
      <c r="B128" s="126">
        <v>47.7</v>
      </c>
      <c r="C128" s="77">
        <v>-6.2500000000000003E-3</v>
      </c>
      <c r="D128" s="15">
        <v>47.4</v>
      </c>
      <c r="E128" s="32">
        <f t="shared" si="62"/>
        <v>-6.2893081761007177E-3</v>
      </c>
      <c r="F128" s="18">
        <f>IF(ISNUMBER(D128), $B145 * E128, "")</f>
        <v>-628.93081761007181</v>
      </c>
      <c r="G128" s="31">
        <v>47.8</v>
      </c>
      <c r="H128" s="32">
        <f t="shared" si="63"/>
        <v>2.0964360587000905E-3</v>
      </c>
      <c r="I128" s="101">
        <f>IF(ISNUMBER(G128), $B145 * H128, "")</f>
        <v>209.64360587000905</v>
      </c>
      <c r="J128" s="15">
        <v>48</v>
      </c>
      <c r="K128" s="32">
        <f t="shared" si="64"/>
        <v>6.2893081761005686E-3</v>
      </c>
      <c r="L128" s="18">
        <f>IF(ISNUMBER(J128), $B145 * K128, "")</f>
        <v>628.93081761005681</v>
      </c>
      <c r="M128" s="31"/>
      <c r="N128" s="32" t="str">
        <f t="shared" si="65"/>
        <v/>
      </c>
      <c r="O128" s="18" t="str">
        <f>IF(ISNUMBER(M128), $B145 * N128, "")</f>
        <v/>
      </c>
      <c r="Q128" s="264"/>
      <c r="R128" s="264"/>
      <c r="S128" s="264"/>
    </row>
    <row r="129" spans="1:19" ht="17.25" thickBot="1">
      <c r="A129" s="127" t="s">
        <v>235</v>
      </c>
      <c r="B129" s="128">
        <v>45.6</v>
      </c>
      <c r="C129" s="78">
        <v>-6.5359477000000001E-3</v>
      </c>
      <c r="D129" s="20">
        <v>46.5</v>
      </c>
      <c r="E129" s="21">
        <f t="shared" si="62"/>
        <v>1.9736842105263126E-2</v>
      </c>
      <c r="F129" s="22">
        <f>IF(ISNUMBER(D129), $B145 * E129, "")</f>
        <v>1973.6842105263127</v>
      </c>
      <c r="G129" s="30">
        <v>47.2</v>
      </c>
      <c r="H129" s="21">
        <f t="shared" si="63"/>
        <v>3.5087719298245647E-2</v>
      </c>
      <c r="I129" s="105">
        <f>IF(ISNUMBER(G129), $B145 * H129, "")</f>
        <v>3508.7719298245647</v>
      </c>
      <c r="J129" s="20">
        <v>47.1</v>
      </c>
      <c r="K129" s="21">
        <f t="shared" si="64"/>
        <v>3.2894736842105261E-2</v>
      </c>
      <c r="L129" s="22">
        <f>IF(ISNUMBER(J129), $B145 * K129, "")</f>
        <v>3289.4736842105262</v>
      </c>
      <c r="M129" s="30"/>
      <c r="N129" s="21" t="str">
        <f t="shared" si="65"/>
        <v/>
      </c>
      <c r="O129" s="22" t="str">
        <f>IF(ISNUMBER(M129), $B145 * N129, "")</f>
        <v/>
      </c>
      <c r="Q129" s="264"/>
      <c r="R129" s="264"/>
      <c r="S129" s="264"/>
    </row>
    <row r="130" spans="1:19" ht="17.25" thickBot="1">
      <c r="A130" s="125" t="s">
        <v>148</v>
      </c>
      <c r="B130" s="129">
        <v>12.6</v>
      </c>
      <c r="C130" s="80">
        <v>-7.8740157000000005E-3</v>
      </c>
      <c r="D130" s="106">
        <v>13</v>
      </c>
      <c r="E130" s="107">
        <f>IF(ISNUMBER(D130), (D130 - $B130) / $B130, "")</f>
        <v>3.1746031746031772E-2</v>
      </c>
      <c r="F130" s="108">
        <f>IF(ISNUMBER(D130), $B145 * E130, "")</f>
        <v>3174.6031746031772</v>
      </c>
      <c r="G130" s="109">
        <v>13.2</v>
      </c>
      <c r="H130" s="107">
        <f>IF(ISNUMBER(G130), (G130 - $B130) / $B130, "")</f>
        <v>4.7619047619047596E-2</v>
      </c>
      <c r="I130" s="110">
        <f>IF(ISNUMBER(G130), $B145 * H130, "")</f>
        <v>4761.9047619047597</v>
      </c>
      <c r="J130" s="106">
        <v>13.1</v>
      </c>
      <c r="K130" s="107">
        <f>IF(ISNUMBER(J130), (J130 - $B130) / $B130, "")</f>
        <v>3.968253968253968E-2</v>
      </c>
      <c r="L130" s="108">
        <f>IF(ISNUMBER(J130), $B145 * K130, "")</f>
        <v>3968.2539682539682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4"/>
      <c r="R130" s="264"/>
      <c r="S130" s="264"/>
    </row>
    <row r="131" spans="1:19" ht="17.25" thickBot="1">
      <c r="A131" s="125" t="s">
        <v>150</v>
      </c>
      <c r="B131" s="126">
        <v>8.23</v>
      </c>
      <c r="C131" s="77">
        <v>-8.4337348999999999E-3</v>
      </c>
      <c r="D131" s="15">
        <v>8.27</v>
      </c>
      <c r="E131" s="32">
        <f t="shared" ref="E131:E134" si="66">IF(ISNUMBER(D131), (D131 - $B131) / $B131, "")</f>
        <v>4.860267314702205E-3</v>
      </c>
      <c r="F131" s="18">
        <f>IF(ISNUMBER(D131), $B145 * E131, "")</f>
        <v>486.02673147022051</v>
      </c>
      <c r="G131" s="31">
        <v>8.34</v>
      </c>
      <c r="H131" s="32">
        <f t="shared" ref="H131:H134" si="67">IF(ISNUMBER(G131), (G131 - $B131) / $B131, "")</f>
        <v>1.3365735115431279E-2</v>
      </c>
      <c r="I131" s="101">
        <f>IF(ISNUMBER(G131), $B145 * H131, "")</f>
        <v>1336.573511543128</v>
      </c>
      <c r="J131" s="15">
        <v>8.34</v>
      </c>
      <c r="K131" s="32">
        <f t="shared" ref="K131:K134" si="68">IF(ISNUMBER(J131), (J131 - $B131) / $B131, "")</f>
        <v>1.3365735115431279E-2</v>
      </c>
      <c r="L131" s="18">
        <f>IF(ISNUMBER(J131), $B145 * K131, "")</f>
        <v>1336.573511543128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4"/>
      <c r="R131" s="264"/>
      <c r="S131" s="264"/>
    </row>
    <row r="132" spans="1:19" ht="17.25" thickBot="1">
      <c r="A132" s="125" t="s">
        <v>122</v>
      </c>
      <c r="B132" s="126">
        <v>18.3</v>
      </c>
      <c r="C132" s="77">
        <v>-1.0810810800000001E-2</v>
      </c>
      <c r="D132" s="15">
        <v>19.100000000000001</v>
      </c>
      <c r="E132" s="32">
        <f t="shared" si="66"/>
        <v>4.3715846994535554E-2</v>
      </c>
      <c r="F132" s="18">
        <f>IF(ISNUMBER(D132), $B145 * E132, "")</f>
        <v>4371.584699453555</v>
      </c>
      <c r="G132" s="31">
        <v>19.100000000000001</v>
      </c>
      <c r="H132" s="32">
        <f t="shared" si="67"/>
        <v>4.3715846994535554E-2</v>
      </c>
      <c r="I132" s="101">
        <f>IF(ISNUMBER(G132), $B145 * H132, "")</f>
        <v>4371.584699453555</v>
      </c>
      <c r="J132" s="15">
        <v>19.2</v>
      </c>
      <c r="K132" s="32">
        <f t="shared" si="68"/>
        <v>4.9180327868852382E-2</v>
      </c>
      <c r="L132" s="18">
        <f>IF(ISNUMBER(J132), $B145 * K132, "")</f>
        <v>4918.0327868852382</v>
      </c>
      <c r="M132" s="31"/>
      <c r="N132" s="32" t="str">
        <f t="shared" si="69"/>
        <v/>
      </c>
      <c r="O132" s="18" t="str">
        <f>IF(ISNUMBER(M132), $B145 * N132, "")</f>
        <v/>
      </c>
      <c r="Q132" s="264"/>
      <c r="R132" s="264"/>
      <c r="S132" s="264"/>
    </row>
    <row r="133" spans="1:19" ht="17.25" thickBot="1">
      <c r="A133" s="125" t="s">
        <v>128</v>
      </c>
      <c r="B133" s="126">
        <v>78.7</v>
      </c>
      <c r="C133" s="77">
        <v>-1.13065327E-2</v>
      </c>
      <c r="D133" s="15">
        <v>83.2</v>
      </c>
      <c r="E133" s="32">
        <f t="shared" si="66"/>
        <v>5.7179161372299871E-2</v>
      </c>
      <c r="F133" s="18">
        <f>IF(ISNUMBER(D133), $B145 * E133, "")</f>
        <v>5717.9161372299868</v>
      </c>
      <c r="G133" s="31">
        <v>83.7</v>
      </c>
      <c r="H133" s="32">
        <f t="shared" si="67"/>
        <v>6.353240152477764E-2</v>
      </c>
      <c r="I133" s="101">
        <f>IF(ISNUMBER(G133), $B145 * H133, "")</f>
        <v>6353.2401524777642</v>
      </c>
      <c r="J133" s="15">
        <v>83.9</v>
      </c>
      <c r="K133" s="32">
        <f t="shared" si="68"/>
        <v>6.6073697585768781E-2</v>
      </c>
      <c r="L133" s="18">
        <f>IF(ISNUMBER(J133), $B145 * K133, "")</f>
        <v>6607.3697585768778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2.5099999999999998</v>
      </c>
      <c r="C134" s="79">
        <v>-1.18110236E-2</v>
      </c>
      <c r="D134" s="24">
        <v>2.58</v>
      </c>
      <c r="E134" s="25">
        <f t="shared" si="66"/>
        <v>2.7888446215139556E-2</v>
      </c>
      <c r="F134" s="104">
        <f>IF(ISNUMBER(D134), $B145 * E134, "")</f>
        <v>2788.8446215139556</v>
      </c>
      <c r="G134" s="102">
        <v>2.6</v>
      </c>
      <c r="H134" s="25">
        <f t="shared" si="67"/>
        <v>3.5856573705179404E-2</v>
      </c>
      <c r="I134" s="103">
        <f>IF(ISNUMBER(G134), $B145 * H134, "")</f>
        <v>3585.6573705179403</v>
      </c>
      <c r="J134" s="24">
        <v>2.61</v>
      </c>
      <c r="K134" s="25">
        <f t="shared" si="68"/>
        <v>3.9840637450199244E-2</v>
      </c>
      <c r="L134" s="104">
        <f>IF(ISNUMBER(J134), $B145 * K134, "")</f>
        <v>3984.0637450199242</v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3" t="s">
        <v>132</v>
      </c>
      <c r="B135" s="124">
        <v>71.900000000000006</v>
      </c>
      <c r="C135" s="76">
        <v>-1.2362637399999999E-2</v>
      </c>
      <c r="D135" s="13">
        <v>75</v>
      </c>
      <c r="E135" s="14">
        <f>IF(ISNUMBER(D135), (D135 - $B135) / $B135, "")</f>
        <v>4.3115438108483922E-2</v>
      </c>
      <c r="F135" s="16">
        <f>IF(ISNUMBER(D135), $B145 * E135, "")</f>
        <v>4311.5438108483922</v>
      </c>
      <c r="G135" s="29">
        <v>74.7</v>
      </c>
      <c r="H135" s="14">
        <f>IF(ISNUMBER(G135), (G135 - $B135) / $B135, "")</f>
        <v>3.8942976356050027E-2</v>
      </c>
      <c r="I135" s="100">
        <f>IF(ISNUMBER(G135), $B145 * H135, "")</f>
        <v>3894.2976356050026</v>
      </c>
      <c r="J135" s="13">
        <v>75.099999999999994</v>
      </c>
      <c r="K135" s="14">
        <f>IF(ISNUMBER(J135), (J135 - $B135) / $B135, "")</f>
        <v>4.4506258692628489E-2</v>
      </c>
      <c r="L135" s="16">
        <f>IF(ISNUMBER(J135), $B145 * K135, "")</f>
        <v>4450.6258692628489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25" t="s">
        <v>130</v>
      </c>
      <c r="B136" s="126">
        <v>72.5</v>
      </c>
      <c r="C136" s="77">
        <v>-1.36054422E-2</v>
      </c>
      <c r="D136" s="15">
        <v>72.599999999999994</v>
      </c>
      <c r="E136" s="32">
        <f t="shared" ref="E136:E139" si="70">IF(ISNUMBER(D136), (D136 - $B136) / $B136, "")</f>
        <v>1.3793103448275078E-3</v>
      </c>
      <c r="F136" s="18">
        <f>IF(ISNUMBER(D136), $B145 * E136, "")</f>
        <v>137.93103448275079</v>
      </c>
      <c r="G136" s="31">
        <v>73</v>
      </c>
      <c r="H136" s="32">
        <f t="shared" ref="H136:H139" si="71">IF(ISNUMBER(G136), (G136 - $B136) / $B136, "")</f>
        <v>6.8965517241379309E-3</v>
      </c>
      <c r="I136" s="101">
        <f>IF(ISNUMBER(G136), $B145 * H136, "")</f>
        <v>689.65517241379314</v>
      </c>
      <c r="J136" s="15">
        <v>73.5</v>
      </c>
      <c r="K136" s="32">
        <f t="shared" ref="K136:K139" si="72">IF(ISNUMBER(J136), (J136 - $B136) / $B136, "")</f>
        <v>1.3793103448275862E-2</v>
      </c>
      <c r="L136" s="18">
        <f>IF(ISNUMBER(J136), $B145 * K136, "")</f>
        <v>1379.3103448275863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25" t="s">
        <v>144</v>
      </c>
      <c r="B137" s="126">
        <v>70.7</v>
      </c>
      <c r="C137" s="77">
        <v>-1.53203343E-2</v>
      </c>
      <c r="D137" s="15">
        <v>72.8</v>
      </c>
      <c r="E137" s="32">
        <f t="shared" si="70"/>
        <v>2.9702970297029622E-2</v>
      </c>
      <c r="F137" s="18">
        <f>IF(ISNUMBER(D137), $B145 * E137, "")</f>
        <v>2970.2970297029624</v>
      </c>
      <c r="G137" s="31">
        <v>73</v>
      </c>
      <c r="H137" s="32">
        <f t="shared" si="71"/>
        <v>3.2531824611032489E-2</v>
      </c>
      <c r="I137" s="101">
        <f>IF(ISNUMBER(G137), $B145 * H137, "")</f>
        <v>3253.1824611032489</v>
      </c>
      <c r="J137" s="15">
        <v>73.400000000000006</v>
      </c>
      <c r="K137" s="32">
        <f t="shared" si="72"/>
        <v>3.8189533239038231E-2</v>
      </c>
      <c r="L137" s="18">
        <f>IF(ISNUMBER(J137), $B145 * K137, "")</f>
        <v>3818.9533239038233</v>
      </c>
      <c r="M137" s="31"/>
      <c r="N137" s="32" t="str">
        <f t="shared" si="73"/>
        <v/>
      </c>
      <c r="O137" s="18" t="str">
        <f>IF(ISNUMBER(M137), $B145 * N137, "")</f>
        <v/>
      </c>
      <c r="Q137" s="264"/>
      <c r="R137" s="264"/>
      <c r="S137" s="264"/>
    </row>
    <row r="138" spans="1:19" ht="17.25" thickBot="1">
      <c r="A138" s="125" t="s">
        <v>72</v>
      </c>
      <c r="B138" s="126">
        <v>16.600000000000001</v>
      </c>
      <c r="C138" s="77">
        <v>-1.7751479300000001E-2</v>
      </c>
      <c r="D138" s="15">
        <v>16.8</v>
      </c>
      <c r="E138" s="32">
        <f t="shared" si="70"/>
        <v>1.2048192771084293E-2</v>
      </c>
      <c r="F138" s="18">
        <f>IF(ISNUMBER(D138), $B145 * E138, "")</f>
        <v>1204.8192771084293</v>
      </c>
      <c r="G138" s="31">
        <v>17</v>
      </c>
      <c r="H138" s="32">
        <f t="shared" si="71"/>
        <v>2.4096385542168586E-2</v>
      </c>
      <c r="I138" s="101">
        <f>IF(ISNUMBER(G138), $B145 * H138, "")</f>
        <v>2409.6385542168587</v>
      </c>
      <c r="J138" s="15">
        <v>16.899999999999999</v>
      </c>
      <c r="K138" s="32">
        <f t="shared" si="72"/>
        <v>1.8072289156626332E-2</v>
      </c>
      <c r="L138" s="18">
        <f>IF(ISNUMBER(J138), $B145 * K138, "")</f>
        <v>1807.2289156626332</v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 t="s">
        <v>204</v>
      </c>
      <c r="B139" s="128">
        <v>10.3</v>
      </c>
      <c r="C139" s="78">
        <v>-1.9047618999999998E-2</v>
      </c>
      <c r="D139" s="20">
        <v>10.4</v>
      </c>
      <c r="E139" s="21">
        <f t="shared" si="70"/>
        <v>9.7087378640776344E-3</v>
      </c>
      <c r="F139" s="22">
        <f>IF(ISNUMBER(D139), $B145 * E139, "")</f>
        <v>970.87378640776342</v>
      </c>
      <c r="G139" s="30">
        <v>10.4</v>
      </c>
      <c r="H139" s="21">
        <f t="shared" si="71"/>
        <v>9.7087378640776344E-3</v>
      </c>
      <c r="I139" s="105">
        <f>IF(ISNUMBER(G139), $B145 * H139, "")</f>
        <v>970.87378640776342</v>
      </c>
      <c r="J139" s="20">
        <v>10.4</v>
      </c>
      <c r="K139" s="21">
        <f t="shared" si="72"/>
        <v>9.7087378640776344E-3</v>
      </c>
      <c r="L139" s="22">
        <f>IF(ISNUMBER(J139), $B145 * K139, "")</f>
        <v>970.87378640776342</v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 t="s">
        <v>241</v>
      </c>
      <c r="B140" s="129">
        <v>45.8</v>
      </c>
      <c r="C140" s="80">
        <v>-1.9271948600000002E-2</v>
      </c>
      <c r="D140" s="106">
        <v>46.5</v>
      </c>
      <c r="E140" s="107">
        <f>IF(ISNUMBER(D140), (D140 - $B140) / $B140, "")</f>
        <v>1.5283842794759889E-2</v>
      </c>
      <c r="F140" s="108">
        <f>IF(ISNUMBER(D140), $B145 * E140, "")</f>
        <v>1528.3842794759889</v>
      </c>
      <c r="G140" s="109">
        <v>46.9</v>
      </c>
      <c r="H140" s="107">
        <f>IF(ISNUMBER(G140), (G140 - $B140) / $B140, "")</f>
        <v>2.4017467248908329E-2</v>
      </c>
      <c r="I140" s="110">
        <f>IF(ISNUMBER(G140), $B145 * H140, "")</f>
        <v>2401.7467248908329</v>
      </c>
      <c r="J140" s="106">
        <v>47</v>
      </c>
      <c r="K140" s="107">
        <f>IF(ISNUMBER(J140), (J140 - $B140) / $B140, "")</f>
        <v>2.6200873362445479E-2</v>
      </c>
      <c r="L140" s="108">
        <f>IF(ISNUMBER(J140), $B145 * K140, "")</f>
        <v>2620.0873362445477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25" t="s">
        <v>178</v>
      </c>
      <c r="B141" s="126">
        <v>11.9</v>
      </c>
      <c r="C141" s="77">
        <v>-2.45901639E-2</v>
      </c>
      <c r="D141" s="15">
        <v>12.2</v>
      </c>
      <c r="E141" s="32">
        <f t="shared" ref="E141:E144" si="74">IF(ISNUMBER(D141), (D141 - $B141) / $B141, "")</f>
        <v>2.5210084033613356E-2</v>
      </c>
      <c r="F141" s="18">
        <f>IF(ISNUMBER(D141), $B145 * E141, "")</f>
        <v>2521.0084033613357</v>
      </c>
      <c r="G141" s="31">
        <v>12.2</v>
      </c>
      <c r="H141" s="32">
        <f t="shared" ref="H141:H144" si="75">IF(ISNUMBER(G141), (G141 - $B141) / $B141, "")</f>
        <v>2.5210084033613356E-2</v>
      </c>
      <c r="I141" s="101">
        <f>IF(ISNUMBER(G141), $B145 * H141, "")</f>
        <v>2521.0084033613357</v>
      </c>
      <c r="J141" s="15">
        <v>12.2</v>
      </c>
      <c r="K141" s="32">
        <f t="shared" ref="K141:K144" si="76">IF(ISNUMBER(J141), (J141 - $B141) / $B141, "")</f>
        <v>2.5210084033613356E-2</v>
      </c>
      <c r="L141" s="18">
        <f>IF(ISNUMBER(J141), $B145 * K141, "")</f>
        <v>2521.0084033613357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 t="s">
        <v>222</v>
      </c>
      <c r="B142" s="126">
        <v>94.1</v>
      </c>
      <c r="C142" s="77">
        <v>-2.4870466300000001E-2</v>
      </c>
      <c r="D142" s="15">
        <v>98.9</v>
      </c>
      <c r="E142" s="32">
        <f t="shared" si="74"/>
        <v>5.1009564293305117E-2</v>
      </c>
      <c r="F142" s="18">
        <f>IF(ISNUMBER(D142), $B145 * E142, "")</f>
        <v>5100.956429330512</v>
      </c>
      <c r="G142" s="31">
        <v>101</v>
      </c>
      <c r="H142" s="32">
        <f t="shared" si="75"/>
        <v>7.3326248671626001E-2</v>
      </c>
      <c r="I142" s="101">
        <f>IF(ISNUMBER(G142), $B145 * H142, "")</f>
        <v>7332.6248671625999</v>
      </c>
      <c r="J142" s="15">
        <v>101</v>
      </c>
      <c r="K142" s="32">
        <f t="shared" si="76"/>
        <v>7.3326248671626001E-2</v>
      </c>
      <c r="L142" s="18">
        <f>IF(ISNUMBER(J142), $B145 * K142, "")</f>
        <v>7332.6248671625999</v>
      </c>
      <c r="M142" s="31"/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 t="s">
        <v>188</v>
      </c>
      <c r="B143" s="126">
        <v>9.2200000000000006</v>
      </c>
      <c r="C143" s="77">
        <v>-2.5369978899999999E-2</v>
      </c>
      <c r="D143" s="15">
        <v>9.26</v>
      </c>
      <c r="E143" s="32">
        <f t="shared" si="74"/>
        <v>4.3383947939261546E-3</v>
      </c>
      <c r="F143" s="18">
        <f>IF(ISNUMBER(D143), $B145 * E143, "")</f>
        <v>433.83947939261549</v>
      </c>
      <c r="G143" s="31">
        <v>9.31</v>
      </c>
      <c r="H143" s="32">
        <f t="shared" si="75"/>
        <v>9.7613882863340409E-3</v>
      </c>
      <c r="I143" s="101">
        <f>IF(ISNUMBER(G143), $B145 * H143, "")</f>
        <v>976.13882863340405</v>
      </c>
      <c r="J143" s="15">
        <v>9.32</v>
      </c>
      <c r="K143" s="32">
        <f t="shared" si="76"/>
        <v>1.0845986984815578E-2</v>
      </c>
      <c r="L143" s="18">
        <f>IF(ISNUMBER(J143), $B145 * K143, "")</f>
        <v>1084.5986984815579</v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 t="s">
        <v>162</v>
      </c>
      <c r="B144" s="131">
        <v>75.400000000000006</v>
      </c>
      <c r="C144" s="79">
        <v>-3.4571062700000002E-2</v>
      </c>
      <c r="D144" s="24">
        <v>76.3</v>
      </c>
      <c r="E144" s="25">
        <f t="shared" si="74"/>
        <v>1.1936339522546306E-2</v>
      </c>
      <c r="F144" s="104">
        <f>IF(ISNUMBER(D144), $B145 * E144, "")</f>
        <v>1193.6339522546305</v>
      </c>
      <c r="G144" s="102">
        <v>76.599999999999994</v>
      </c>
      <c r="H144" s="25">
        <f t="shared" si="75"/>
        <v>1.5915119363395073E-2</v>
      </c>
      <c r="I144" s="103">
        <f>IF(ISNUMBER(G144), $B145 * H144, "")</f>
        <v>1591.5119363395072</v>
      </c>
      <c r="J144" s="24">
        <v>76.8</v>
      </c>
      <c r="K144" s="25">
        <f t="shared" si="76"/>
        <v>1.8567639257294315E-2</v>
      </c>
      <c r="L144" s="104">
        <f>IF(ISNUMBER(J144), $B145 * K144, "")</f>
        <v>1856.7639257294315</v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271</v>
      </c>
      <c r="B145" s="317">
        <f>$B$37</f>
        <v>100000</v>
      </c>
      <c r="C145" s="318"/>
      <c r="D145" s="26" t="s">
        <v>272</v>
      </c>
      <c r="E145" s="27">
        <f>IF(COUNT(E125:E144), SUM(E125:E144) / COUNT(E125:E144), 0)</f>
        <v>2.0363631524783266E-2</v>
      </c>
      <c r="F145" s="28">
        <f>SUM(F125:F144)</f>
        <v>40727.263049566536</v>
      </c>
      <c r="G145" s="26" t="s">
        <v>272</v>
      </c>
      <c r="H145" s="27">
        <f>IF(COUNT(H125:H144), SUM(H125:H144) / COUNT(H125:H144), 0)</f>
        <v>2.6841494461876746E-2</v>
      </c>
      <c r="I145" s="28">
        <f>SUM(I125:I144)</f>
        <v>53682.988923753495</v>
      </c>
      <c r="J145" s="26" t="s">
        <v>272</v>
      </c>
      <c r="K145" s="27">
        <f>IF(COUNT(K125:K144), SUM(K125:K144) / COUNT(K125:K144), 0)</f>
        <v>2.8644717368437302E-2</v>
      </c>
      <c r="L145" s="28">
        <f>SUM(L125:L144)</f>
        <v>57289.434736874617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75" t="s">
        <v>260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49" t="s">
        <v>268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39551000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1.13276056E-2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2021-07-24(토) 오전 00:00</v>
      </c>
      <c r="C150" s="316"/>
      <c r="D150" s="288" t="str">
        <f>TEXT($G$1, "[$-ko-KR]yyyy-mm-dd(ddd) ") &amp; "오후 14:00"</f>
        <v>2021-07-24(토) 오후 14:00</v>
      </c>
      <c r="E150" s="289"/>
      <c r="F150" s="290"/>
      <c r="G150" s="288" t="str">
        <f>TEXT($G$1, "[$-ko-KR]yyyy-mm-dd(ddd) ") &amp; "오후 19:00"</f>
        <v>2021-07-24(토) 오후 19:00</v>
      </c>
      <c r="H150" s="289"/>
      <c r="I150" s="290"/>
      <c r="J150" s="288" t="str">
        <f>TEXT($G$1, "[$-ko-KR]yyyy-mm-dd(ddd) ") &amp; "오후 21:00"</f>
        <v>2021-07-24(토) 오후 21:00</v>
      </c>
      <c r="K150" s="289"/>
      <c r="L150" s="290"/>
      <c r="M150" s="288" t="str">
        <f>TEXT($G$1+1, "[$-ko-KR]yyyy-mm-dd(ddd) ") &amp; "오전 00:00"</f>
        <v>2021-07-25(일)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0" t="s">
        <v>58</v>
      </c>
      <c r="H151" s="251" t="s">
        <v>269</v>
      </c>
      <c r="I151" s="25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4"/>
      <c r="R151" s="264"/>
      <c r="S151" s="264"/>
    </row>
    <row r="152" spans="1:19" ht="17.25" thickBot="1">
      <c r="A152" s="123" t="s">
        <v>176</v>
      </c>
      <c r="B152" s="124">
        <v>972</v>
      </c>
      <c r="C152" s="76">
        <v>-3.0769231000000001E-3</v>
      </c>
      <c r="D152" s="13">
        <v>1010</v>
      </c>
      <c r="E152" s="14">
        <f>IF(ISNUMBER(D152), (D152 - $B152) / $B152, "")</f>
        <v>3.9094650205761319E-2</v>
      </c>
      <c r="F152" s="16">
        <f>IF(ISNUMBER(D152), $B172 * E152, "")</f>
        <v>3909.4650205761318</v>
      </c>
      <c r="G152" s="29">
        <v>1010</v>
      </c>
      <c r="H152" s="14">
        <f>IF(ISNUMBER(G152), (G152 - $B152) / $B152, "")</f>
        <v>3.9094650205761319E-2</v>
      </c>
      <c r="I152" s="100">
        <f>IF(ISNUMBER(G152), $B172 * H152, "")</f>
        <v>3909.4650205761318</v>
      </c>
      <c r="J152" s="13">
        <v>1000</v>
      </c>
      <c r="K152" s="14">
        <f>IF(ISNUMBER(J152), (J152 - $B152) / $B152, "")</f>
        <v>2.8806584362139918E-2</v>
      </c>
      <c r="L152" s="16">
        <f>IF(ISNUMBER(J152), $B172 * K152, "")</f>
        <v>2880.658436213992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 t="s">
        <v>108</v>
      </c>
      <c r="B153" s="126">
        <v>900</v>
      </c>
      <c r="C153" s="77">
        <v>-5.5248618999999997E-3</v>
      </c>
      <c r="D153" s="15">
        <v>919</v>
      </c>
      <c r="E153" s="32">
        <f t="shared" ref="E153:E156" si="78">IF(ISNUMBER(D153), (D153 - $B153) / $B153, "")</f>
        <v>2.1111111111111112E-2</v>
      </c>
      <c r="F153" s="18">
        <f>IF(ISNUMBER(D153), $B172 * E153, "")</f>
        <v>2111.1111111111113</v>
      </c>
      <c r="G153" s="31">
        <v>938</v>
      </c>
      <c r="H153" s="32">
        <f t="shared" ref="H153:H156" si="79">IF(ISNUMBER(G153), (G153 - $B153) / $B153, "")</f>
        <v>4.2222222222222223E-2</v>
      </c>
      <c r="I153" s="101">
        <f>IF(ISNUMBER(G153), $B172 * H153, "")</f>
        <v>4222.2222222222226</v>
      </c>
      <c r="J153" s="15">
        <v>930</v>
      </c>
      <c r="K153" s="32">
        <f t="shared" ref="K153:K156" si="80">IF(ISNUMBER(J153), (J153 - $B153) / $B153, "")</f>
        <v>3.3333333333333333E-2</v>
      </c>
      <c r="L153" s="18">
        <f>IF(ISNUMBER(J153), $B172 * K153, "")</f>
        <v>3333.3333333333335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 t="s">
        <v>194</v>
      </c>
      <c r="B154" s="126">
        <v>116</v>
      </c>
      <c r="C154" s="77">
        <v>-8.5470084999999998E-3</v>
      </c>
      <c r="D154" s="15">
        <v>118</v>
      </c>
      <c r="E154" s="32">
        <f t="shared" si="78"/>
        <v>1.7241379310344827E-2</v>
      </c>
      <c r="F154" s="18">
        <f>IF(ISNUMBER(D154), $B172 * E154, "")</f>
        <v>1724.1379310344828</v>
      </c>
      <c r="G154" s="31">
        <v>118</v>
      </c>
      <c r="H154" s="32">
        <f t="shared" si="79"/>
        <v>1.7241379310344827E-2</v>
      </c>
      <c r="I154" s="101">
        <f>IF(ISNUMBER(G154), $B172 * H154, "")</f>
        <v>1724.1379310344828</v>
      </c>
      <c r="J154" s="15">
        <v>117</v>
      </c>
      <c r="K154" s="32">
        <f t="shared" si="80"/>
        <v>8.6206896551724137E-3</v>
      </c>
      <c r="L154" s="18">
        <f>IF(ISNUMBER(J154), $B172 * K154, "")</f>
        <v>862.06896551724139</v>
      </c>
      <c r="M154" s="31"/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25" t="s">
        <v>164</v>
      </c>
      <c r="B155" s="126">
        <v>213</v>
      </c>
      <c r="C155" s="77">
        <v>-1.38888889E-2</v>
      </c>
      <c r="D155" s="15">
        <v>214</v>
      </c>
      <c r="E155" s="32">
        <f t="shared" si="78"/>
        <v>4.6948356807511738E-3</v>
      </c>
      <c r="F155" s="18">
        <f>IF(ISNUMBER(D155), $B172 * E155, "")</f>
        <v>469.48356807511738</v>
      </c>
      <c r="G155" s="31">
        <v>217</v>
      </c>
      <c r="H155" s="32">
        <f t="shared" si="79"/>
        <v>1.8779342723004695E-2</v>
      </c>
      <c r="I155" s="101">
        <f>IF(ISNUMBER(G155), $B172 * H155, "")</f>
        <v>1877.9342723004695</v>
      </c>
      <c r="J155" s="15">
        <v>217</v>
      </c>
      <c r="K155" s="32">
        <f t="shared" si="80"/>
        <v>1.8779342723004695E-2</v>
      </c>
      <c r="L155" s="18">
        <f>IF(ISNUMBER(J155), $B172 * K155, "")</f>
        <v>1877.9342723004695</v>
      </c>
      <c r="M155" s="31"/>
      <c r="N155" s="32" t="str">
        <f t="shared" si="81"/>
        <v/>
      </c>
      <c r="O155" s="18" t="str">
        <f>IF(ISNUMBER(M155), $B172 * N155, "")</f>
        <v/>
      </c>
      <c r="Q155" s="264"/>
      <c r="R155" s="264"/>
      <c r="S155" s="264"/>
    </row>
    <row r="156" spans="1:19" ht="17.25" thickBot="1">
      <c r="A156" s="127" t="s">
        <v>184</v>
      </c>
      <c r="B156" s="128">
        <v>774</v>
      </c>
      <c r="C156" s="78">
        <v>-1.52671756E-2</v>
      </c>
      <c r="D156" s="20">
        <v>788</v>
      </c>
      <c r="E156" s="21">
        <f t="shared" si="78"/>
        <v>1.8087855297157621E-2</v>
      </c>
      <c r="F156" s="22">
        <f>IF(ISNUMBER(D156), $B172 * E156, "")</f>
        <v>1808.7855297157621</v>
      </c>
      <c r="G156" s="30">
        <v>814</v>
      </c>
      <c r="H156" s="21">
        <f t="shared" si="79"/>
        <v>5.1679586563307491E-2</v>
      </c>
      <c r="I156" s="105">
        <f>IF(ISNUMBER(G156), $B172 * H156, "")</f>
        <v>5167.9586563307494</v>
      </c>
      <c r="J156" s="20">
        <v>817</v>
      </c>
      <c r="K156" s="21">
        <f t="shared" si="80"/>
        <v>5.5555555555555552E-2</v>
      </c>
      <c r="L156" s="22">
        <f>IF(ISNUMBER(J156), $B172 * K156, "")</f>
        <v>5555.5555555555557</v>
      </c>
      <c r="M156" s="30"/>
      <c r="N156" s="21" t="str">
        <f t="shared" si="81"/>
        <v/>
      </c>
      <c r="O156" s="22" t="str">
        <f>IF(ISNUMBER(M156), $B172 * N156, "")</f>
        <v/>
      </c>
      <c r="Q156" s="264"/>
      <c r="R156" s="264"/>
      <c r="S156" s="264"/>
    </row>
    <row r="157" spans="1:19" ht="17.25" thickBot="1">
      <c r="A157" s="125" t="s">
        <v>160</v>
      </c>
      <c r="B157" s="129">
        <v>905</v>
      </c>
      <c r="C157" s="80">
        <v>-1.6304347800000001E-2</v>
      </c>
      <c r="D157" s="106">
        <v>920</v>
      </c>
      <c r="E157" s="107">
        <f>IF(ISNUMBER(D157), (D157 - $B157) / $B157, "")</f>
        <v>1.6574585635359115E-2</v>
      </c>
      <c r="F157" s="108">
        <f>IF(ISNUMBER(D157), $B172 * E157, "")</f>
        <v>1657.4585635359115</v>
      </c>
      <c r="G157" s="109">
        <v>945</v>
      </c>
      <c r="H157" s="107">
        <f>IF(ISNUMBER(G157), (G157 - $B157) / $B157, "")</f>
        <v>4.4198895027624308E-2</v>
      </c>
      <c r="I157" s="110">
        <f>IF(ISNUMBER(G157), $B172 * H157, "")</f>
        <v>4419.8895027624303</v>
      </c>
      <c r="J157" s="106">
        <v>957</v>
      </c>
      <c r="K157" s="107">
        <f>IF(ISNUMBER(J157), (J157 - $B157) / $B157, "")</f>
        <v>5.7458563535911604E-2</v>
      </c>
      <c r="L157" s="108">
        <f>IF(ISNUMBER(J157), $B172 * K157, "")</f>
        <v>5745.8563535911608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4"/>
      <c r="R157" s="264"/>
      <c r="S157" s="264"/>
    </row>
    <row r="158" spans="1:19" ht="17.25" thickBot="1">
      <c r="A158" s="125" t="s">
        <v>233</v>
      </c>
      <c r="B158" s="126">
        <v>343</v>
      </c>
      <c r="C158" s="77">
        <v>-1.7191977099999999E-2</v>
      </c>
      <c r="D158" s="15">
        <v>346</v>
      </c>
      <c r="E158" s="32">
        <f t="shared" ref="E158:E161" si="82">IF(ISNUMBER(D158), (D158 - $B158) / $B158, "")</f>
        <v>8.7463556851311956E-3</v>
      </c>
      <c r="F158" s="18">
        <f>IF(ISNUMBER(D158), $B172 * E158, "")</f>
        <v>874.63556851311955</v>
      </c>
      <c r="G158" s="31">
        <v>350</v>
      </c>
      <c r="H158" s="32">
        <f t="shared" ref="H158:H161" si="83">IF(ISNUMBER(G158), (G158 - $B158) / $B158, "")</f>
        <v>2.0408163265306121E-2</v>
      </c>
      <c r="I158" s="101">
        <f>IF(ISNUMBER(G158), $B172 * H158, "")</f>
        <v>2040.8163265306121</v>
      </c>
      <c r="J158" s="15">
        <v>352</v>
      </c>
      <c r="K158" s="32">
        <f t="shared" ref="K158:K161" si="84">IF(ISNUMBER(J158), (J158 - $B158) / $B158, "")</f>
        <v>2.6239067055393587E-2</v>
      </c>
      <c r="L158" s="18">
        <f>IF(ISNUMBER(J158), $B172 * K158, "")</f>
        <v>2623.9067055393589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4"/>
      <c r="R158" s="264"/>
      <c r="S158" s="264"/>
    </row>
    <row r="159" spans="1:19" ht="17.25" thickBot="1">
      <c r="A159" s="125" t="s">
        <v>57</v>
      </c>
      <c r="B159" s="126">
        <v>165</v>
      </c>
      <c r="C159" s="77">
        <v>-1.7857142900000001E-2</v>
      </c>
      <c r="D159" s="15">
        <v>171</v>
      </c>
      <c r="E159" s="32">
        <f t="shared" si="82"/>
        <v>3.6363636363636362E-2</v>
      </c>
      <c r="F159" s="18">
        <f>IF(ISNUMBER(D159), $B172 * E159, "")</f>
        <v>3636.363636363636</v>
      </c>
      <c r="G159" s="31">
        <v>170</v>
      </c>
      <c r="H159" s="32">
        <f t="shared" si="83"/>
        <v>3.0303030303030304E-2</v>
      </c>
      <c r="I159" s="101">
        <f>IF(ISNUMBER(G159), $B172 * H159, "")</f>
        <v>3030.3030303030305</v>
      </c>
      <c r="J159" s="15">
        <v>169</v>
      </c>
      <c r="K159" s="32">
        <f t="shared" si="84"/>
        <v>2.4242424242424242E-2</v>
      </c>
      <c r="L159" s="18">
        <f>IF(ISNUMBER(J159), $B172 * K159, "")</f>
        <v>2424.242424242424</v>
      </c>
      <c r="M159" s="31"/>
      <c r="N159" s="32" t="str">
        <f t="shared" si="85"/>
        <v/>
      </c>
      <c r="O159" s="18" t="str">
        <f>IF(ISNUMBER(M159), $B172 * N159, "")</f>
        <v/>
      </c>
      <c r="Q159" s="264"/>
      <c r="R159" s="264"/>
      <c r="S159" s="264"/>
    </row>
    <row r="160" spans="1:19" ht="17.25" thickBot="1">
      <c r="A160" s="125" t="s">
        <v>206</v>
      </c>
      <c r="B160" s="126">
        <v>217</v>
      </c>
      <c r="C160" s="77">
        <v>-1.80995475E-2</v>
      </c>
      <c r="D160" s="15">
        <v>222</v>
      </c>
      <c r="E160" s="32">
        <f t="shared" si="82"/>
        <v>2.3041474654377881E-2</v>
      </c>
      <c r="F160" s="18">
        <f>IF(ISNUMBER(D160), $B172 * E160, "")</f>
        <v>2304.147465437788</v>
      </c>
      <c r="G160" s="31">
        <v>223</v>
      </c>
      <c r="H160" s="32">
        <f t="shared" si="83"/>
        <v>2.7649769585253458E-2</v>
      </c>
      <c r="I160" s="101">
        <f>IF(ISNUMBER(G160), $B172 * H160, "")</f>
        <v>2764.9769585253457</v>
      </c>
      <c r="J160" s="15">
        <v>225</v>
      </c>
      <c r="K160" s="32">
        <f t="shared" si="84"/>
        <v>3.6866359447004608E-2</v>
      </c>
      <c r="L160" s="18">
        <f>IF(ISNUMBER(J160), $B172 * K160, "")</f>
        <v>3686.6359447004606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138</v>
      </c>
      <c r="B161" s="131">
        <v>324</v>
      </c>
      <c r="C161" s="79">
        <v>-1.8181818200000002E-2</v>
      </c>
      <c r="D161" s="24">
        <v>392</v>
      </c>
      <c r="E161" s="25">
        <f t="shared" si="82"/>
        <v>0.20987654320987653</v>
      </c>
      <c r="F161" s="104">
        <f>IF(ISNUMBER(D161), $B172 * E161, "")</f>
        <v>20987.654320987655</v>
      </c>
      <c r="G161" s="102">
        <v>376</v>
      </c>
      <c r="H161" s="25">
        <f t="shared" si="83"/>
        <v>0.16049382716049382</v>
      </c>
      <c r="I161" s="103">
        <f>IF(ISNUMBER(G161), $B172 * H161, "")</f>
        <v>16049.382716049382</v>
      </c>
      <c r="J161" s="24">
        <v>380</v>
      </c>
      <c r="K161" s="25">
        <f t="shared" si="84"/>
        <v>0.1728395061728395</v>
      </c>
      <c r="L161" s="104">
        <f>IF(ISNUMBER(J161), $B172 * K161, "")</f>
        <v>17283.95061728395</v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3" t="s">
        <v>192</v>
      </c>
      <c r="B162" s="124">
        <v>159</v>
      </c>
      <c r="C162" s="76">
        <v>-1.8518518500000001E-2</v>
      </c>
      <c r="D162" s="13">
        <v>167</v>
      </c>
      <c r="E162" s="14">
        <f>IF(ISNUMBER(D162), (D162 - $B162) / $B162, "")</f>
        <v>5.0314465408805034E-2</v>
      </c>
      <c r="F162" s="16">
        <f>IF(ISNUMBER(D162), $B172 * E162, "")</f>
        <v>5031.4465408805036</v>
      </c>
      <c r="G162" s="29">
        <v>170</v>
      </c>
      <c r="H162" s="14">
        <f>IF(ISNUMBER(G162), (G162 - $B162) / $B162, "")</f>
        <v>6.9182389937106917E-2</v>
      </c>
      <c r="I162" s="100">
        <f>IF(ISNUMBER(G162), $B172 * H162, "")</f>
        <v>6918.2389937106918</v>
      </c>
      <c r="J162" s="13">
        <v>169</v>
      </c>
      <c r="K162" s="14">
        <f>IF(ISNUMBER(J162), (J162 - $B162) / $B162, "")</f>
        <v>6.2893081761006289E-2</v>
      </c>
      <c r="L162" s="16">
        <f>IF(ISNUMBER(J162), $B172 * K162, "")</f>
        <v>6289.3081761006288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25" t="s">
        <v>228</v>
      </c>
      <c r="B163" s="126">
        <v>290</v>
      </c>
      <c r="C163" s="77">
        <v>-2.3569023599999999E-2</v>
      </c>
      <c r="D163" s="15">
        <v>292</v>
      </c>
      <c r="E163" s="32">
        <f t="shared" ref="E163:E166" si="86">IF(ISNUMBER(D163), (D163 - $B163) / $B163, "")</f>
        <v>6.8965517241379309E-3</v>
      </c>
      <c r="F163" s="18">
        <f>IF(ISNUMBER(D163), $B172 * E163, "")</f>
        <v>689.65517241379314</v>
      </c>
      <c r="G163" s="31">
        <v>294</v>
      </c>
      <c r="H163" s="32">
        <f t="shared" ref="H163:H166" si="87">IF(ISNUMBER(G163), (G163 - $B163) / $B163, "")</f>
        <v>1.3793103448275862E-2</v>
      </c>
      <c r="I163" s="101">
        <f>IF(ISNUMBER(G163), $B172 * H163, "")</f>
        <v>1379.3103448275863</v>
      </c>
      <c r="J163" s="15">
        <v>298</v>
      </c>
      <c r="K163" s="32">
        <f t="shared" ref="K163:K166" si="88">IF(ISNUMBER(J163), (J163 - $B163) / $B163, "")</f>
        <v>2.7586206896551724E-2</v>
      </c>
      <c r="L163" s="18">
        <f>IF(ISNUMBER(J163), $B172 * K163, "")</f>
        <v>2758.6206896551726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25" t="s">
        <v>255</v>
      </c>
      <c r="B164" s="126">
        <v>160</v>
      </c>
      <c r="C164" s="77">
        <v>-2.4390243900000001E-2</v>
      </c>
      <c r="D164" s="15">
        <v>168</v>
      </c>
      <c r="E164" s="32">
        <f t="shared" si="86"/>
        <v>0.05</v>
      </c>
      <c r="F164" s="18">
        <f>IF(ISNUMBER(D164), $B172 * E164, "")</f>
        <v>5000</v>
      </c>
      <c r="G164" s="31">
        <v>167</v>
      </c>
      <c r="H164" s="32">
        <f t="shared" si="87"/>
        <v>4.3749999999999997E-2</v>
      </c>
      <c r="I164" s="101">
        <f>IF(ISNUMBER(G164), $B172 * H164, "")</f>
        <v>4375</v>
      </c>
      <c r="J164" s="15">
        <v>167</v>
      </c>
      <c r="K164" s="32">
        <f t="shared" si="88"/>
        <v>4.3749999999999997E-2</v>
      </c>
      <c r="L164" s="18">
        <f>IF(ISNUMBER(J164), $B172 * K164, "")</f>
        <v>4375</v>
      </c>
      <c r="M164" s="31"/>
      <c r="N164" s="32" t="str">
        <f t="shared" si="89"/>
        <v/>
      </c>
      <c r="O164" s="18" t="str">
        <f>IF(ISNUMBER(M164), $B172 * N164, "")</f>
        <v/>
      </c>
      <c r="Q164" s="264"/>
      <c r="R164" s="264"/>
      <c r="S164" s="264"/>
    </row>
    <row r="165" spans="1:19" ht="17.25" thickBot="1">
      <c r="A165" s="125" t="s">
        <v>220</v>
      </c>
      <c r="B165" s="126">
        <v>160</v>
      </c>
      <c r="C165" s="77">
        <v>-2.4390243900000001E-2</v>
      </c>
      <c r="D165" s="15">
        <v>170</v>
      </c>
      <c r="E165" s="32">
        <f t="shared" si="86"/>
        <v>6.25E-2</v>
      </c>
      <c r="F165" s="18">
        <f>IF(ISNUMBER(D165), $B172 * E165, "")</f>
        <v>6250</v>
      </c>
      <c r="G165" s="31">
        <v>173</v>
      </c>
      <c r="H165" s="32">
        <f t="shared" si="87"/>
        <v>8.1250000000000003E-2</v>
      </c>
      <c r="I165" s="101">
        <f>IF(ISNUMBER(G165), $B172 * H165, "")</f>
        <v>8125</v>
      </c>
      <c r="J165" s="15">
        <v>174</v>
      </c>
      <c r="K165" s="32">
        <f t="shared" si="88"/>
        <v>8.7499999999999994E-2</v>
      </c>
      <c r="L165" s="18">
        <f>IF(ISNUMBER(J165), $B172 * K165, "")</f>
        <v>8750</v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 t="s">
        <v>54</v>
      </c>
      <c r="B166" s="128">
        <v>198</v>
      </c>
      <c r="C166" s="78">
        <v>-2.46305419E-2</v>
      </c>
      <c r="D166" s="20">
        <v>209</v>
      </c>
      <c r="E166" s="21">
        <f t="shared" si="86"/>
        <v>5.5555555555555552E-2</v>
      </c>
      <c r="F166" s="22">
        <f>IF(ISNUMBER(D166), $B172 * E166, "")</f>
        <v>5555.5555555555557</v>
      </c>
      <c r="G166" s="30">
        <v>210</v>
      </c>
      <c r="H166" s="21">
        <f t="shared" si="87"/>
        <v>6.0606060606060608E-2</v>
      </c>
      <c r="I166" s="105">
        <f>IF(ISNUMBER(G166), $B172 * H166, "")</f>
        <v>6060.606060606061</v>
      </c>
      <c r="J166" s="20">
        <v>211</v>
      </c>
      <c r="K166" s="21">
        <f t="shared" si="88"/>
        <v>6.5656565656565663E-2</v>
      </c>
      <c r="L166" s="22">
        <f>IF(ISNUMBER(J166), $B172 * K166, "")</f>
        <v>6565.6565656565663</v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 t="s">
        <v>51</v>
      </c>
      <c r="B167" s="129">
        <v>301</v>
      </c>
      <c r="C167" s="80">
        <v>-2.5889967600000001E-2</v>
      </c>
      <c r="D167" s="106">
        <v>311</v>
      </c>
      <c r="E167" s="107">
        <f>IF(ISNUMBER(D167), (D167 - $B167) / $B167, "")</f>
        <v>3.3222591362126248E-2</v>
      </c>
      <c r="F167" s="108">
        <f>IF(ISNUMBER(D167), $B172 * E167, "")</f>
        <v>3322.259136212625</v>
      </c>
      <c r="G167" s="109">
        <v>309</v>
      </c>
      <c r="H167" s="107">
        <f>IF(ISNUMBER(G167), (G167 - $B167) / $B167, "")</f>
        <v>2.6578073089700997E-2</v>
      </c>
      <c r="I167" s="110">
        <f>IF(ISNUMBER(G167), $B172 * H167, "")</f>
        <v>2657.8073089700997</v>
      </c>
      <c r="J167" s="106">
        <v>307</v>
      </c>
      <c r="K167" s="107">
        <f>IF(ISNUMBER(J167), (J167 - $B167) / $B167, "")</f>
        <v>1.9933554817275746E-2</v>
      </c>
      <c r="L167" s="108">
        <f>IF(ISNUMBER(J167), $B172 * K167, "")</f>
        <v>1993.3554817275747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4"/>
      <c r="R167" s="264"/>
      <c r="S167" s="264"/>
    </row>
    <row r="168" spans="1:19" ht="17.25" thickBot="1">
      <c r="A168" s="125" t="s">
        <v>243</v>
      </c>
      <c r="B168" s="126">
        <v>358</v>
      </c>
      <c r="C168" s="77">
        <v>-2.7173913000000001E-2</v>
      </c>
      <c r="D168" s="15">
        <v>360</v>
      </c>
      <c r="E168" s="32">
        <f t="shared" ref="E168:E171" si="90">IF(ISNUMBER(D168), (D168 - $B168) / $B168, "")</f>
        <v>5.5865921787709499E-3</v>
      </c>
      <c r="F168" s="18">
        <f>IF(ISNUMBER(D168), $B172 * E168, "")</f>
        <v>558.65921787709499</v>
      </c>
      <c r="G168" s="31">
        <v>361</v>
      </c>
      <c r="H168" s="32">
        <f t="shared" ref="H168:H171" si="91">IF(ISNUMBER(G168), (G168 - $B168) / $B168, "")</f>
        <v>8.3798882681564244E-3</v>
      </c>
      <c r="I168" s="101">
        <f>IF(ISNUMBER(G168), $B172 * H168, "")</f>
        <v>837.98882681564248</v>
      </c>
      <c r="J168" s="15">
        <v>362</v>
      </c>
      <c r="K168" s="32">
        <f t="shared" ref="K168:K171" si="92">IF(ISNUMBER(J168), (J168 - $B168) / $B168, "")</f>
        <v>1.11731843575419E-2</v>
      </c>
      <c r="L168" s="18">
        <f>IF(ISNUMBER(J168), $B172 * K168, "")</f>
        <v>1117.31843575419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4"/>
      <c r="R168" s="264"/>
      <c r="S168" s="264"/>
    </row>
    <row r="169" spans="1:19" ht="17.25" thickBot="1">
      <c r="A169" s="125" t="s">
        <v>237</v>
      </c>
      <c r="B169" s="126">
        <v>428</v>
      </c>
      <c r="C169" s="77">
        <v>-2.7272727300000001E-2</v>
      </c>
      <c r="D169" s="15">
        <v>432</v>
      </c>
      <c r="E169" s="32">
        <f t="shared" si="90"/>
        <v>9.3457943925233638E-3</v>
      </c>
      <c r="F169" s="18">
        <f>IF(ISNUMBER(D169), $B172 * E169, "")</f>
        <v>934.57943925233633</v>
      </c>
      <c r="G169" s="31">
        <v>439</v>
      </c>
      <c r="H169" s="32">
        <f t="shared" si="91"/>
        <v>2.5700934579439252E-2</v>
      </c>
      <c r="I169" s="101">
        <f>IF(ISNUMBER(G169), $B172 * H169, "")</f>
        <v>2570.0934579439254</v>
      </c>
      <c r="J169" s="15">
        <v>439</v>
      </c>
      <c r="K169" s="32">
        <f t="shared" si="92"/>
        <v>2.5700934579439252E-2</v>
      </c>
      <c r="L169" s="18">
        <f>IF(ISNUMBER(J169), $B172 * K169, "")</f>
        <v>2570.0934579439254</v>
      </c>
      <c r="M169" s="31"/>
      <c r="N169" s="32" t="str">
        <f t="shared" si="93"/>
        <v/>
      </c>
      <c r="O169" s="18" t="str">
        <f>IF(ISNUMBER(M169), $B172 * N169, "")</f>
        <v/>
      </c>
      <c r="Q169" s="264"/>
      <c r="R169" s="264"/>
      <c r="S169" s="264"/>
    </row>
    <row r="170" spans="1:19">
      <c r="A170" s="125" t="s">
        <v>200</v>
      </c>
      <c r="B170" s="126">
        <v>101</v>
      </c>
      <c r="C170" s="77">
        <v>-2.88461538E-2</v>
      </c>
      <c r="D170" s="15">
        <v>102</v>
      </c>
      <c r="E170" s="32">
        <f t="shared" si="90"/>
        <v>9.9009900990099011E-3</v>
      </c>
      <c r="F170" s="18">
        <f>IF(ISNUMBER(D170), $B172 * E170, "")</f>
        <v>990.09900990099015</v>
      </c>
      <c r="G170" s="31">
        <v>103</v>
      </c>
      <c r="H170" s="32">
        <f t="shared" si="91"/>
        <v>1.9801980198019802E-2</v>
      </c>
      <c r="I170" s="101">
        <f>IF(ISNUMBER(G170), $B172 * H170, "")</f>
        <v>1980.1980198019803</v>
      </c>
      <c r="J170" s="15">
        <v>103</v>
      </c>
      <c r="K170" s="32">
        <f t="shared" si="92"/>
        <v>1.9801980198019802E-2</v>
      </c>
      <c r="L170" s="18">
        <f>IF(ISNUMBER(J170), $B172 * K170, "")</f>
        <v>1980.1980198019803</v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 t="s">
        <v>104</v>
      </c>
      <c r="B171" s="131">
        <v>733</v>
      </c>
      <c r="C171" s="79">
        <v>-2.9139072799999999E-2</v>
      </c>
      <c r="D171" s="24">
        <v>759</v>
      </c>
      <c r="E171" s="25">
        <f t="shared" si="90"/>
        <v>3.5470668485675309E-2</v>
      </c>
      <c r="F171" s="104">
        <f>IF(ISNUMBER(D171), $B172 * E171, "")</f>
        <v>3547.066848567531</v>
      </c>
      <c r="G171" s="102">
        <v>775</v>
      </c>
      <c r="H171" s="25">
        <f t="shared" si="91"/>
        <v>5.7298772169167803E-2</v>
      </c>
      <c r="I171" s="103">
        <f>IF(ISNUMBER(G171), $B172 * H171, "")</f>
        <v>5729.8772169167805</v>
      </c>
      <c r="J171" s="24">
        <v>775</v>
      </c>
      <c r="K171" s="25">
        <f t="shared" si="92"/>
        <v>5.7298772169167803E-2</v>
      </c>
      <c r="L171" s="104">
        <f>IF(ISNUMBER(J171), $B172 * K171, "")</f>
        <v>5729.8772169167805</v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271</v>
      </c>
      <c r="B172" s="317">
        <f>$B$37</f>
        <v>100000</v>
      </c>
      <c r="C172" s="318"/>
      <c r="D172" s="26" t="s">
        <v>272</v>
      </c>
      <c r="E172" s="27">
        <f>IF(COUNT(E152:E171), SUM(E152:E171) / COUNT(E152:E171), 0)</f>
        <v>3.5681281818005575E-2</v>
      </c>
      <c r="F172" s="28">
        <f>SUM(F152:F171)</f>
        <v>71362.563636011138</v>
      </c>
      <c r="G172" s="26" t="s">
        <v>272</v>
      </c>
      <c r="H172" s="27">
        <f>IF(COUNT(H152:H171), SUM(H152:H171) / COUNT(H152:H171), 0)</f>
        <v>4.292060343311381E-2</v>
      </c>
      <c r="I172" s="28">
        <f>SUM(I152:I171)</f>
        <v>85841.206866227614</v>
      </c>
      <c r="J172" s="26" t="s">
        <v>272</v>
      </c>
      <c r="K172" s="27">
        <f>IF(COUNT(K152:K171), SUM(K152:K171) / COUNT(K152:K171), 0)</f>
        <v>4.4201785325917377E-2</v>
      </c>
      <c r="L172" s="28">
        <f>SUM(L152:L171)</f>
        <v>88403.570651834743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75" t="s">
        <v>256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49" t="s">
        <v>268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39551000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1.13276056E-2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2021-07-24(토) 오전 00:00</v>
      </c>
      <c r="C177" s="316"/>
      <c r="D177" s="288" t="str">
        <f>TEXT($G$1, "[$-ko-KR]yyyy-mm-dd(ddd) ") &amp; "오후 14:00"</f>
        <v>2021-07-24(토) 오후 14:00</v>
      </c>
      <c r="E177" s="289"/>
      <c r="F177" s="290"/>
      <c r="G177" s="288" t="str">
        <f>TEXT($G$1, "[$-ko-KR]yyyy-mm-dd(ddd) ") &amp; "오후 19:00"</f>
        <v>2021-07-24(토) 오후 19:00</v>
      </c>
      <c r="H177" s="289"/>
      <c r="I177" s="290"/>
      <c r="J177" s="288" t="str">
        <f>TEXT($G$1, "[$-ko-KR]yyyy-mm-dd(ddd) ") &amp; "오후 21:00"</f>
        <v>2021-07-24(토) 오후 21:00</v>
      </c>
      <c r="K177" s="289"/>
      <c r="L177" s="290"/>
      <c r="M177" s="288" t="str">
        <f>TEXT($G$1+1, "[$-ko-KR]yyyy-mm-dd(ddd) ") &amp; "오전 00:00"</f>
        <v>2021-07-25(일)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0" t="s">
        <v>58</v>
      </c>
      <c r="H178" s="251" t="s">
        <v>269</v>
      </c>
      <c r="I178" s="25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4"/>
      <c r="R178" s="264"/>
      <c r="S178" s="264"/>
    </row>
    <row r="179" spans="1:19" ht="17.25" thickBot="1">
      <c r="A179" s="123" t="s">
        <v>204</v>
      </c>
      <c r="B179" s="124">
        <v>10.3</v>
      </c>
      <c r="C179" s="76">
        <v>-1.9047618999999998E-2</v>
      </c>
      <c r="D179" s="13">
        <v>10.4</v>
      </c>
      <c r="E179" s="14">
        <f>IF(ISNUMBER(D179), (D179 - $B179) / $B179, "")</f>
        <v>9.7087378640776344E-3</v>
      </c>
      <c r="F179" s="16">
        <f>IF(ISNUMBER(D179), $B199 * E179, "")</f>
        <v>970.87378640776342</v>
      </c>
      <c r="G179" s="29">
        <v>10.4</v>
      </c>
      <c r="H179" s="14">
        <f>IF(ISNUMBER(G179), (G179 - $B179) / $B179, "")</f>
        <v>9.7087378640776344E-3</v>
      </c>
      <c r="I179" s="100">
        <f>IF(ISNUMBER(G179), $B199 * H179, "")</f>
        <v>970.87378640776342</v>
      </c>
      <c r="J179" s="13">
        <v>10.4</v>
      </c>
      <c r="K179" s="14">
        <f>IF(ISNUMBER(J179), (J179 - $B179) / $B179, "")</f>
        <v>9.7087378640776344E-3</v>
      </c>
      <c r="L179" s="16">
        <f>IF(ISNUMBER(J179), $B199 * K179, "")</f>
        <v>970.87378640776342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 t="s">
        <v>241</v>
      </c>
      <c r="B180" s="126">
        <v>45.8</v>
      </c>
      <c r="C180" s="77">
        <v>-1.9271948600000002E-2</v>
      </c>
      <c r="D180" s="15">
        <v>46.5</v>
      </c>
      <c r="E180" s="32">
        <f t="shared" ref="E180:E183" si="94">IF(ISNUMBER(D180), (D180 - $B180) / $B180, "")</f>
        <v>1.5283842794759889E-2</v>
      </c>
      <c r="F180" s="18">
        <f>IF(ISNUMBER(D180), $B199 * E180, "")</f>
        <v>1528.3842794759889</v>
      </c>
      <c r="G180" s="31">
        <v>46.9</v>
      </c>
      <c r="H180" s="32">
        <f t="shared" ref="H180:H183" si="95">IF(ISNUMBER(G180), (G180 - $B180) / $B180, "")</f>
        <v>2.4017467248908329E-2</v>
      </c>
      <c r="I180" s="101">
        <f>IF(ISNUMBER(G180), $B199 * H180, "")</f>
        <v>2401.7467248908329</v>
      </c>
      <c r="J180" s="15">
        <v>47</v>
      </c>
      <c r="K180" s="32">
        <f t="shared" ref="K180:K183" si="96">IF(ISNUMBER(J180), (J180 - $B180) / $B180, "")</f>
        <v>2.6200873362445479E-2</v>
      </c>
      <c r="L180" s="18">
        <f>IF(ISNUMBER(J180), $B199 * K180, "")</f>
        <v>2620.0873362445477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 t="s">
        <v>74</v>
      </c>
      <c r="B181" s="126">
        <v>13050</v>
      </c>
      <c r="C181" s="77">
        <v>-2.2471910099999999E-2</v>
      </c>
      <c r="D181" s="15">
        <v>13200</v>
      </c>
      <c r="E181" s="32">
        <f t="shared" si="94"/>
        <v>1.1494252873563218E-2</v>
      </c>
      <c r="F181" s="18">
        <f>IF(ISNUMBER(D181), $B199 * E181, "")</f>
        <v>1149.4252873563219</v>
      </c>
      <c r="G181" s="31">
        <v>13230</v>
      </c>
      <c r="H181" s="32">
        <f t="shared" si="95"/>
        <v>1.3793103448275862E-2</v>
      </c>
      <c r="I181" s="101">
        <f>IF(ISNUMBER(G181), $B199 * H181, "")</f>
        <v>1379.3103448275863</v>
      </c>
      <c r="J181" s="15">
        <v>13520</v>
      </c>
      <c r="K181" s="32">
        <f t="shared" si="96"/>
        <v>3.6015325670498081E-2</v>
      </c>
      <c r="L181" s="18">
        <f>IF(ISNUMBER(J181), $B199 * K181, "")</f>
        <v>3601.5325670498082</v>
      </c>
      <c r="M181" s="31"/>
      <c r="N181" s="32" t="str">
        <f t="shared" si="97"/>
        <v/>
      </c>
      <c r="O181" s="18" t="str">
        <f>IF(ISNUMBER(M181), $B199 * N181, "")</f>
        <v/>
      </c>
      <c r="Q181" s="264"/>
      <c r="R181" s="264"/>
      <c r="S181" s="264"/>
    </row>
    <row r="182" spans="1:19" ht="17.25" thickBot="1">
      <c r="A182" s="125" t="s">
        <v>228</v>
      </c>
      <c r="B182" s="126">
        <v>290</v>
      </c>
      <c r="C182" s="77">
        <v>-2.3569023599999999E-2</v>
      </c>
      <c r="D182" s="15">
        <v>292</v>
      </c>
      <c r="E182" s="32">
        <f t="shared" si="94"/>
        <v>6.8965517241379309E-3</v>
      </c>
      <c r="F182" s="18">
        <f>IF(ISNUMBER(D182), $B199 * E182, "")</f>
        <v>689.65517241379314</v>
      </c>
      <c r="G182" s="31">
        <v>294</v>
      </c>
      <c r="H182" s="32">
        <f t="shared" si="95"/>
        <v>1.3793103448275862E-2</v>
      </c>
      <c r="I182" s="101">
        <f>IF(ISNUMBER(G182), $B199 * H182, "")</f>
        <v>1379.3103448275863</v>
      </c>
      <c r="J182" s="15">
        <v>298</v>
      </c>
      <c r="K182" s="32">
        <f t="shared" si="96"/>
        <v>2.7586206896551724E-2</v>
      </c>
      <c r="L182" s="18">
        <f>IF(ISNUMBER(J182), $B199 * K182, "")</f>
        <v>2758.6206896551726</v>
      </c>
      <c r="M182" s="31"/>
      <c r="N182" s="32" t="str">
        <f t="shared" si="97"/>
        <v/>
      </c>
      <c r="O182" s="18" t="str">
        <f>IF(ISNUMBER(M182), $B199 * N182, "")</f>
        <v/>
      </c>
      <c r="Q182" s="264"/>
      <c r="R182" s="264"/>
      <c r="S182" s="264"/>
    </row>
    <row r="183" spans="1:19" ht="17.25" thickBot="1">
      <c r="A183" s="127" t="s">
        <v>255</v>
      </c>
      <c r="B183" s="128">
        <v>160</v>
      </c>
      <c r="C183" s="78">
        <v>-2.4390243900000001E-2</v>
      </c>
      <c r="D183" s="20">
        <v>168</v>
      </c>
      <c r="E183" s="21">
        <f t="shared" si="94"/>
        <v>0.05</v>
      </c>
      <c r="F183" s="22">
        <f>IF(ISNUMBER(D183), $B199 * E183, "")</f>
        <v>5000</v>
      </c>
      <c r="G183" s="30">
        <v>167</v>
      </c>
      <c r="H183" s="21">
        <f t="shared" si="95"/>
        <v>4.3749999999999997E-2</v>
      </c>
      <c r="I183" s="105">
        <f>IF(ISNUMBER(G183), $B199 * H183, "")</f>
        <v>4375</v>
      </c>
      <c r="J183" s="20">
        <v>167</v>
      </c>
      <c r="K183" s="21">
        <f t="shared" si="96"/>
        <v>4.3749999999999997E-2</v>
      </c>
      <c r="L183" s="22">
        <f>IF(ISNUMBER(J183), $B199 * K183, "")</f>
        <v>4375</v>
      </c>
      <c r="M183" s="30"/>
      <c r="N183" s="21" t="str">
        <f t="shared" si="97"/>
        <v/>
      </c>
      <c r="O183" s="22" t="str">
        <f>IF(ISNUMBER(M183), $B199 * N183, "")</f>
        <v/>
      </c>
      <c r="Q183" s="264"/>
      <c r="R183" s="264"/>
      <c r="S183" s="264"/>
    </row>
    <row r="184" spans="1:19" ht="17.25" thickBot="1">
      <c r="A184" s="125" t="s">
        <v>220</v>
      </c>
      <c r="B184" s="129">
        <v>160</v>
      </c>
      <c r="C184" s="80">
        <v>-2.4390243900000001E-2</v>
      </c>
      <c r="D184" s="106">
        <v>170</v>
      </c>
      <c r="E184" s="107">
        <f>IF(ISNUMBER(D184), (D184 - $B184) / $B184, "")</f>
        <v>6.25E-2</v>
      </c>
      <c r="F184" s="108">
        <f>IF(ISNUMBER(D184), $B199 * E184, "")</f>
        <v>6250</v>
      </c>
      <c r="G184" s="109">
        <v>173</v>
      </c>
      <c r="H184" s="107">
        <f>IF(ISNUMBER(G184), (G184 - $B184) / $B184, "")</f>
        <v>8.1250000000000003E-2</v>
      </c>
      <c r="I184" s="110">
        <f>IF(ISNUMBER(G184), $B199 * H184, "")</f>
        <v>8125</v>
      </c>
      <c r="J184" s="106">
        <v>174</v>
      </c>
      <c r="K184" s="107">
        <f>IF(ISNUMBER(J184), (J184 - $B184) / $B184, "")</f>
        <v>8.7499999999999994E-2</v>
      </c>
      <c r="L184" s="108">
        <f>IF(ISNUMBER(J184), $B199 * K184, "")</f>
        <v>8750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4"/>
      <c r="R184" s="264"/>
      <c r="S184" s="264"/>
    </row>
    <row r="185" spans="1:19" ht="17.25" thickBot="1">
      <c r="A185" s="125" t="s">
        <v>178</v>
      </c>
      <c r="B185" s="126">
        <v>11.9</v>
      </c>
      <c r="C185" s="77">
        <v>-2.45901639E-2</v>
      </c>
      <c r="D185" s="15">
        <v>12.2</v>
      </c>
      <c r="E185" s="32">
        <f t="shared" ref="E185:E188" si="98">IF(ISNUMBER(D185), (D185 - $B185) / $B185, "")</f>
        <v>2.5210084033613356E-2</v>
      </c>
      <c r="F185" s="18">
        <f>IF(ISNUMBER(D185), $B199 * E185, "")</f>
        <v>2521.0084033613357</v>
      </c>
      <c r="G185" s="31">
        <v>12.2</v>
      </c>
      <c r="H185" s="32">
        <f t="shared" ref="H185:H188" si="99">IF(ISNUMBER(G185), (G185 - $B185) / $B185, "")</f>
        <v>2.5210084033613356E-2</v>
      </c>
      <c r="I185" s="101">
        <f>IF(ISNUMBER(G185), $B199 * H185, "")</f>
        <v>2521.0084033613357</v>
      </c>
      <c r="J185" s="15">
        <v>12.2</v>
      </c>
      <c r="K185" s="32">
        <f t="shared" ref="K185:K188" si="100">IF(ISNUMBER(J185), (J185 - $B185) / $B185, "")</f>
        <v>2.5210084033613356E-2</v>
      </c>
      <c r="L185" s="18">
        <f>IF(ISNUMBER(J185), $B199 * K185, "")</f>
        <v>2521.0084033613357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4"/>
      <c r="R185" s="264"/>
      <c r="S185" s="264"/>
    </row>
    <row r="186" spans="1:19" ht="17.25" thickBot="1">
      <c r="A186" s="125" t="s">
        <v>54</v>
      </c>
      <c r="B186" s="126">
        <v>198</v>
      </c>
      <c r="C186" s="77">
        <v>-2.46305419E-2</v>
      </c>
      <c r="D186" s="15">
        <v>209</v>
      </c>
      <c r="E186" s="32">
        <f t="shared" si="98"/>
        <v>5.5555555555555552E-2</v>
      </c>
      <c r="F186" s="18">
        <f>IF(ISNUMBER(D186), $B199 * E186, "")</f>
        <v>5555.5555555555557</v>
      </c>
      <c r="G186" s="31">
        <v>210</v>
      </c>
      <c r="H186" s="32">
        <f t="shared" si="99"/>
        <v>6.0606060606060608E-2</v>
      </c>
      <c r="I186" s="101">
        <f>IF(ISNUMBER(G186), $B199 * H186, "")</f>
        <v>6060.606060606061</v>
      </c>
      <c r="J186" s="15">
        <v>211</v>
      </c>
      <c r="K186" s="32">
        <f t="shared" si="100"/>
        <v>6.5656565656565663E-2</v>
      </c>
      <c r="L186" s="18">
        <f>IF(ISNUMBER(J186), $B199 * K186, "")</f>
        <v>6565.6565656565663</v>
      </c>
      <c r="M186" s="31"/>
      <c r="N186" s="32" t="str">
        <f t="shared" si="101"/>
        <v/>
      </c>
      <c r="O186" s="18" t="str">
        <f>IF(ISNUMBER(M186), $B199 * N186, "")</f>
        <v/>
      </c>
      <c r="Q186" s="264"/>
      <c r="R186" s="264"/>
      <c r="S186" s="264"/>
    </row>
    <row r="187" spans="1:19" ht="17.25" thickBot="1">
      <c r="A187" s="125" t="s">
        <v>222</v>
      </c>
      <c r="B187" s="126">
        <v>94.1</v>
      </c>
      <c r="C187" s="77">
        <v>-2.4870466300000001E-2</v>
      </c>
      <c r="D187" s="15">
        <v>98.9</v>
      </c>
      <c r="E187" s="32">
        <f t="shared" si="98"/>
        <v>5.1009564293305117E-2</v>
      </c>
      <c r="F187" s="18">
        <f>IF(ISNUMBER(D187), $B199 * E187, "")</f>
        <v>5100.956429330512</v>
      </c>
      <c r="G187" s="31">
        <v>101</v>
      </c>
      <c r="H187" s="32">
        <f t="shared" si="99"/>
        <v>7.3326248671626001E-2</v>
      </c>
      <c r="I187" s="101">
        <f>IF(ISNUMBER(G187), $B199 * H187, "")</f>
        <v>7332.6248671625999</v>
      </c>
      <c r="J187" s="15">
        <v>101</v>
      </c>
      <c r="K187" s="32">
        <f t="shared" si="100"/>
        <v>7.3326248671626001E-2</v>
      </c>
      <c r="L187" s="18">
        <f>IF(ISNUMBER(J187), $B199 * K187, "")</f>
        <v>7332.6248671625999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188</v>
      </c>
      <c r="B188" s="131">
        <v>9.2200000000000006</v>
      </c>
      <c r="C188" s="79">
        <v>-2.5369978899999999E-2</v>
      </c>
      <c r="D188" s="24">
        <v>9.26</v>
      </c>
      <c r="E188" s="25">
        <f t="shared" si="98"/>
        <v>4.3383947939261546E-3</v>
      </c>
      <c r="F188" s="104">
        <f>IF(ISNUMBER(D188), $B199 * E188, "")</f>
        <v>433.83947939261549</v>
      </c>
      <c r="G188" s="102">
        <v>9.31</v>
      </c>
      <c r="H188" s="25">
        <f t="shared" si="99"/>
        <v>9.7613882863340409E-3</v>
      </c>
      <c r="I188" s="103">
        <f>IF(ISNUMBER(G188), $B199 * H188, "")</f>
        <v>976.13882863340405</v>
      </c>
      <c r="J188" s="24">
        <v>9.32</v>
      </c>
      <c r="K188" s="25">
        <f t="shared" si="100"/>
        <v>1.0845986984815578E-2</v>
      </c>
      <c r="L188" s="104">
        <f>IF(ISNUMBER(J188), $B199 * K188, "")</f>
        <v>1084.5986984815579</v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3" t="s">
        <v>51</v>
      </c>
      <c r="B189" s="124">
        <v>301</v>
      </c>
      <c r="C189" s="76">
        <v>-2.5889967600000001E-2</v>
      </c>
      <c r="D189" s="13">
        <v>311</v>
      </c>
      <c r="E189" s="14">
        <f>IF(ISNUMBER(D189), (D189 - $B189) / $B189, "")</f>
        <v>3.3222591362126248E-2</v>
      </c>
      <c r="F189" s="16">
        <f>IF(ISNUMBER(D189), $B199 * E189, "")</f>
        <v>3322.259136212625</v>
      </c>
      <c r="G189" s="29">
        <v>309</v>
      </c>
      <c r="H189" s="14">
        <f>IF(ISNUMBER(G189), (G189 - $B189) / $B189, "")</f>
        <v>2.6578073089700997E-2</v>
      </c>
      <c r="I189" s="100">
        <f>IF(ISNUMBER(G189), $B199 * H189, "")</f>
        <v>2657.8073089700997</v>
      </c>
      <c r="J189" s="13">
        <v>307</v>
      </c>
      <c r="K189" s="14">
        <f>IF(ISNUMBER(J189), (J189 - $B189) / $B189, "")</f>
        <v>1.9933554817275746E-2</v>
      </c>
      <c r="L189" s="16">
        <f>IF(ISNUMBER(J189), $B199 * K189, "")</f>
        <v>1993.3554817275747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25" t="s">
        <v>186</v>
      </c>
      <c r="B190" s="126">
        <v>6760</v>
      </c>
      <c r="C190" s="77">
        <v>-2.59365994E-2</v>
      </c>
      <c r="D190" s="15">
        <v>6795</v>
      </c>
      <c r="E190" s="32">
        <f t="shared" ref="E190:E193" si="102">IF(ISNUMBER(D190), (D190 - $B190) / $B190, "")</f>
        <v>5.1775147928994087E-3</v>
      </c>
      <c r="F190" s="18">
        <f>IF(ISNUMBER(D190), $B199 * E190, "")</f>
        <v>517.7514792899409</v>
      </c>
      <c r="G190" s="31">
        <v>7015</v>
      </c>
      <c r="H190" s="32">
        <f t="shared" ref="H190:H193" si="103">IF(ISNUMBER(G190), (G190 - $B190) / $B190, "")</f>
        <v>3.7721893491124259E-2</v>
      </c>
      <c r="I190" s="101">
        <f>IF(ISNUMBER(G190), $B199 * H190, "")</f>
        <v>3772.189349112426</v>
      </c>
      <c r="J190" s="15">
        <v>7080</v>
      </c>
      <c r="K190" s="32">
        <f t="shared" ref="K190:K193" si="104">IF(ISNUMBER(J190), (J190 - $B190) / $B190, "")</f>
        <v>4.7337278106508875E-2</v>
      </c>
      <c r="L190" s="18">
        <f>IF(ISNUMBER(J190), $B199 * K190, "")</f>
        <v>4733.7278106508875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25" t="s">
        <v>243</v>
      </c>
      <c r="B191" s="126">
        <v>358</v>
      </c>
      <c r="C191" s="77">
        <v>-2.7173913000000001E-2</v>
      </c>
      <c r="D191" s="15">
        <v>360</v>
      </c>
      <c r="E191" s="32">
        <f t="shared" si="102"/>
        <v>5.5865921787709499E-3</v>
      </c>
      <c r="F191" s="18">
        <f>IF(ISNUMBER(D191), $B199 * E191, "")</f>
        <v>558.65921787709499</v>
      </c>
      <c r="G191" s="31">
        <v>361</v>
      </c>
      <c r="H191" s="32">
        <f t="shared" si="103"/>
        <v>8.3798882681564244E-3</v>
      </c>
      <c r="I191" s="101">
        <f>IF(ISNUMBER(G191), $B199 * H191, "")</f>
        <v>837.98882681564248</v>
      </c>
      <c r="J191" s="15">
        <v>362</v>
      </c>
      <c r="K191" s="32">
        <f t="shared" si="104"/>
        <v>1.11731843575419E-2</v>
      </c>
      <c r="L191" s="18">
        <f>IF(ISNUMBER(J191), $B199 * K191, "")</f>
        <v>1117.31843575419</v>
      </c>
      <c r="M191" s="31"/>
      <c r="N191" s="32" t="str">
        <f t="shared" si="105"/>
        <v/>
      </c>
      <c r="O191" s="18" t="str">
        <f>IF(ISNUMBER(M191), $B199 * N191, "")</f>
        <v/>
      </c>
      <c r="Q191" s="264"/>
      <c r="R191" s="264"/>
      <c r="S191" s="264"/>
    </row>
    <row r="192" spans="1:19" ht="17.25" thickBot="1">
      <c r="A192" s="125" t="s">
        <v>237</v>
      </c>
      <c r="B192" s="126">
        <v>428</v>
      </c>
      <c r="C192" s="77">
        <v>-2.7272727300000001E-2</v>
      </c>
      <c r="D192" s="15">
        <v>432</v>
      </c>
      <c r="E192" s="32">
        <f t="shared" si="102"/>
        <v>9.3457943925233638E-3</v>
      </c>
      <c r="F192" s="18">
        <f>IF(ISNUMBER(D192), $B199 * E192, "")</f>
        <v>934.57943925233633</v>
      </c>
      <c r="G192" s="31">
        <v>439</v>
      </c>
      <c r="H192" s="32">
        <f t="shared" si="103"/>
        <v>2.5700934579439252E-2</v>
      </c>
      <c r="I192" s="101">
        <f>IF(ISNUMBER(G192), $B199 * H192, "")</f>
        <v>2570.0934579439254</v>
      </c>
      <c r="J192" s="15">
        <v>439</v>
      </c>
      <c r="K192" s="32">
        <f t="shared" si="104"/>
        <v>2.5700934579439252E-2</v>
      </c>
      <c r="L192" s="18">
        <f>IF(ISNUMBER(J192), $B199 * K192, "")</f>
        <v>2570.0934579439254</v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 t="s">
        <v>170</v>
      </c>
      <c r="B193" s="128">
        <v>18870</v>
      </c>
      <c r="C193" s="78">
        <v>-2.8321318200000001E-2</v>
      </c>
      <c r="D193" s="20">
        <v>27750</v>
      </c>
      <c r="E193" s="21">
        <f t="shared" si="102"/>
        <v>0.47058823529411764</v>
      </c>
      <c r="F193" s="22">
        <f>IF(ISNUMBER(D193), $B199 * E193, "")</f>
        <v>47058.823529411762</v>
      </c>
      <c r="G193" s="30">
        <v>26640</v>
      </c>
      <c r="H193" s="21">
        <f t="shared" si="103"/>
        <v>0.41176470588235292</v>
      </c>
      <c r="I193" s="105">
        <f>IF(ISNUMBER(G193), $B199 * H193, "")</f>
        <v>41176.470588235294</v>
      </c>
      <c r="J193" s="20">
        <v>26850</v>
      </c>
      <c r="K193" s="21">
        <f t="shared" si="104"/>
        <v>0.42289348171701113</v>
      </c>
      <c r="L193" s="22">
        <f>IF(ISNUMBER(J193), $B199 * K193, "")</f>
        <v>42289.348171701116</v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 t="s">
        <v>200</v>
      </c>
      <c r="B194" s="129">
        <v>101</v>
      </c>
      <c r="C194" s="80">
        <v>-2.88461538E-2</v>
      </c>
      <c r="D194" s="106">
        <v>102</v>
      </c>
      <c r="E194" s="107">
        <f>IF(ISNUMBER(D194), (D194 - $B194) / $B194, "")</f>
        <v>9.9009900990099011E-3</v>
      </c>
      <c r="F194" s="108">
        <f>IF(ISNUMBER(D194), $B199 * E194, "")</f>
        <v>990.09900990099015</v>
      </c>
      <c r="G194" s="109">
        <v>103</v>
      </c>
      <c r="H194" s="107">
        <f>IF(ISNUMBER(G194), (G194 - $B194) / $B194, "")</f>
        <v>1.9801980198019802E-2</v>
      </c>
      <c r="I194" s="110">
        <f>IF(ISNUMBER(G194), $B199 * H194, "")</f>
        <v>1980.1980198019803</v>
      </c>
      <c r="J194" s="106">
        <v>103</v>
      </c>
      <c r="K194" s="107">
        <f>IF(ISNUMBER(J194), (J194 - $B194) / $B194, "")</f>
        <v>1.9801980198019802E-2</v>
      </c>
      <c r="L194" s="108">
        <f>IF(ISNUMBER(J194), $B199 * K194, "")</f>
        <v>1980.1980198019803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4"/>
      <c r="R194" s="264"/>
      <c r="S194" s="264"/>
    </row>
    <row r="195" spans="1:19" ht="17.25" thickBot="1">
      <c r="A195" s="125" t="s">
        <v>104</v>
      </c>
      <c r="B195" s="126">
        <v>733</v>
      </c>
      <c r="C195" s="77">
        <v>-2.9139072799999999E-2</v>
      </c>
      <c r="D195" s="15">
        <v>759</v>
      </c>
      <c r="E195" s="32">
        <f t="shared" ref="E195:E198" si="106">IF(ISNUMBER(D195), (D195 - $B195) / $B195, "")</f>
        <v>3.5470668485675309E-2</v>
      </c>
      <c r="F195" s="18">
        <f>IF(ISNUMBER(D195), $B199 * E195, "")</f>
        <v>3547.066848567531</v>
      </c>
      <c r="G195" s="31">
        <v>775</v>
      </c>
      <c r="H195" s="32">
        <f t="shared" ref="H195:H198" si="107">IF(ISNUMBER(G195), (G195 - $B195) / $B195, "")</f>
        <v>5.7298772169167803E-2</v>
      </c>
      <c r="I195" s="101">
        <f>IF(ISNUMBER(G195), $B199 * H195, "")</f>
        <v>5729.8772169167805</v>
      </c>
      <c r="J195" s="15">
        <v>775</v>
      </c>
      <c r="K195" s="32">
        <f t="shared" ref="K195:K198" si="108">IF(ISNUMBER(J195), (J195 - $B195) / $B195, "")</f>
        <v>5.7298772169167803E-2</v>
      </c>
      <c r="L195" s="18">
        <f>IF(ISNUMBER(J195), $B199 * K195, "")</f>
        <v>5729.8772169167805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4"/>
      <c r="R195" s="264"/>
      <c r="S195" s="264"/>
    </row>
    <row r="196" spans="1:19" ht="17.25" thickBot="1">
      <c r="A196" s="125" t="s">
        <v>134</v>
      </c>
      <c r="B196" s="126">
        <v>14970</v>
      </c>
      <c r="C196" s="77">
        <v>-2.91828794E-2</v>
      </c>
      <c r="D196" s="15">
        <v>15540</v>
      </c>
      <c r="E196" s="32">
        <f t="shared" si="106"/>
        <v>3.8076152304609222E-2</v>
      </c>
      <c r="F196" s="18">
        <f>IF(ISNUMBER(D196), $B199 * E196, "")</f>
        <v>3807.6152304609222</v>
      </c>
      <c r="G196" s="31">
        <v>15810</v>
      </c>
      <c r="H196" s="32">
        <f t="shared" si="107"/>
        <v>5.6112224448897796E-2</v>
      </c>
      <c r="I196" s="101">
        <f>IF(ISNUMBER(G196), $B199 * H196, "")</f>
        <v>5611.2224448897796</v>
      </c>
      <c r="J196" s="15">
        <v>15930</v>
      </c>
      <c r="K196" s="32">
        <f t="shared" si="108"/>
        <v>6.4128256513026047E-2</v>
      </c>
      <c r="L196" s="18">
        <f>IF(ISNUMBER(J196), $B199 * K196, "")</f>
        <v>6412.8256513026045</v>
      </c>
      <c r="M196" s="31"/>
      <c r="N196" s="32" t="str">
        <f t="shared" si="109"/>
        <v/>
      </c>
      <c r="O196" s="18" t="str">
        <f>IF(ISNUMBER(M196), $B199 * N196, "")</f>
        <v/>
      </c>
      <c r="Q196" s="264"/>
      <c r="R196" s="264"/>
      <c r="S196" s="264"/>
    </row>
    <row r="197" spans="1:19">
      <c r="A197" s="125" t="s">
        <v>162</v>
      </c>
      <c r="B197" s="126">
        <v>75.400000000000006</v>
      </c>
      <c r="C197" s="77">
        <v>-3.4571062700000002E-2</v>
      </c>
      <c r="D197" s="15">
        <v>76.3</v>
      </c>
      <c r="E197" s="32">
        <f t="shared" si="106"/>
        <v>1.1936339522546306E-2</v>
      </c>
      <c r="F197" s="18">
        <f>IF(ISNUMBER(D197), $B199 * E197, "")</f>
        <v>1193.6339522546305</v>
      </c>
      <c r="G197" s="31">
        <v>76.599999999999994</v>
      </c>
      <c r="H197" s="32">
        <f t="shared" si="107"/>
        <v>1.5915119363395073E-2</v>
      </c>
      <c r="I197" s="101">
        <f>IF(ISNUMBER(G197), $B199 * H197, "")</f>
        <v>1591.5119363395072</v>
      </c>
      <c r="J197" s="15">
        <v>76.8</v>
      </c>
      <c r="K197" s="32">
        <f t="shared" si="108"/>
        <v>1.8567639257294315E-2</v>
      </c>
      <c r="L197" s="18">
        <f>IF(ISNUMBER(J197), $B199 * K197, "")</f>
        <v>1856.7639257294315</v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 t="s">
        <v>112</v>
      </c>
      <c r="B198" s="131">
        <v>5480</v>
      </c>
      <c r="C198" s="79">
        <v>-3.6906854099999997E-2</v>
      </c>
      <c r="D198" s="24">
        <v>6320</v>
      </c>
      <c r="E198" s="25">
        <f t="shared" si="106"/>
        <v>0.15328467153284672</v>
      </c>
      <c r="F198" s="104">
        <f>IF(ISNUMBER(D198), $B199 * E198, "")</f>
        <v>15328.467153284671</v>
      </c>
      <c r="G198" s="102">
        <v>6455</v>
      </c>
      <c r="H198" s="25">
        <f t="shared" si="107"/>
        <v>0.17791970802919707</v>
      </c>
      <c r="I198" s="103">
        <f>IF(ISNUMBER(G198), $B199 * H198, "")</f>
        <v>17791.970802919706</v>
      </c>
      <c r="J198" s="24">
        <v>6470</v>
      </c>
      <c r="K198" s="25">
        <f t="shared" si="108"/>
        <v>0.18065693430656934</v>
      </c>
      <c r="L198" s="104">
        <f>IF(ISNUMBER(J198), $B199 * K198, "")</f>
        <v>18065.693430656935</v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271</v>
      </c>
      <c r="B199" s="317">
        <f>$B$37</f>
        <v>100000</v>
      </c>
      <c r="C199" s="318"/>
      <c r="D199" s="26" t="s">
        <v>272</v>
      </c>
      <c r="E199" s="27">
        <f>IF(COUNT(E179:E198), SUM(E179:E198) / COUNT(E179:E198), 0)</f>
        <v>5.3229326694903198E-2</v>
      </c>
      <c r="F199" s="28">
        <f>SUM(F179:F198)</f>
        <v>106458.65338980639</v>
      </c>
      <c r="G199" s="26" t="s">
        <v>272</v>
      </c>
      <c r="H199" s="27">
        <f>IF(COUNT(H179:H198), SUM(H179:H198) / COUNT(H179:H198), 0)</f>
        <v>5.9620474656331156E-2</v>
      </c>
      <c r="I199" s="28">
        <f>SUM(I179:I198)</f>
        <v>119240.9493126623</v>
      </c>
      <c r="J199" s="26" t="s">
        <v>272</v>
      </c>
      <c r="K199" s="27">
        <f>IF(COUNT(K179:K198), SUM(K179:K198) / COUNT(K179:K198), 0)</f>
        <v>6.3664602258102387E-2</v>
      </c>
      <c r="L199" s="28">
        <f>SUM(L179:L198)</f>
        <v>127329.20451620477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  <vt:lpstr>2021.07.22</vt:lpstr>
      <vt:lpstr>2021.07.23</vt:lpstr>
      <vt:lpstr>2021.07.24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2021-07-24T12:20:20Z</dcterms:modified>
</cp:coreProperties>
</file>